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ECF9EC16-7DD6-2547-B5BA-6A0C7C969140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6" i="1" l="1" a="1"/>
  <c r="AO116" i="1" s="1"/>
  <c r="AU101" i="1" a="1"/>
  <c r="AU101" i="1" s="1"/>
  <c r="AU95" i="1" a="1"/>
  <c r="AU95" i="1" s="1"/>
  <c r="AU97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5" i="1"/>
  <c r="AM105" i="1"/>
  <c r="AS19" i="1"/>
  <c r="AV13" i="1"/>
  <c r="AU13" i="1"/>
  <c r="AT13" i="1"/>
  <c r="AS13" i="1"/>
  <c r="AV10" i="1"/>
  <c r="AU10" i="1"/>
  <c r="AS10" i="1"/>
  <c r="AV7" i="1"/>
  <c r="AU7" i="1"/>
  <c r="AT7" i="1"/>
  <c r="AS7" i="1"/>
  <c r="AV4" i="1"/>
  <c r="AT4" i="1"/>
  <c r="AS4" i="1"/>
  <c r="AR4" i="1"/>
  <c r="AQ4" i="1"/>
  <c r="AP4" i="1"/>
  <c r="AO4" i="1"/>
  <c r="AU106" i="1" s="1"/>
  <c r="AN106" i="1" s="1"/>
  <c r="AO106" i="1" s="1"/>
  <c r="AP106" i="1" s="1"/>
  <c r="AQ106" i="1" s="1"/>
  <c r="AR106" i="1" s="1"/>
  <c r="AN4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V16" i="1"/>
  <c r="AT16" i="1"/>
  <c r="AO108" i="1"/>
  <c r="AO112" i="1"/>
  <c r="AU103" i="1"/>
  <c r="AU102" i="1" s="1"/>
  <c r="AN108" i="1"/>
  <c r="AU100" i="1" l="1"/>
  <c r="AU105" i="1" s="1"/>
  <c r="AU108" i="1" s="1"/>
  <c r="AP108" i="1"/>
  <c r="AR107" i="1" l="1"/>
  <c r="AR108" i="1" s="1"/>
  <c r="AQ108" i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<sst xmlns="http://schemas.openxmlformats.org/spreadsheetml/2006/main" count="1111" uniqueCount="160">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</sst>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7" fontId="1" fillId="8" borderId="10" xfId="0" applyNumberFormat="1" applyFont="1" applyFill="1" applyBorder="1"/>
    <xf numFmtId="0" fontId="11" fillId="8" borderId="9" xfId="0" applyFont="1" applyFill="1" applyBorder="1" applyAlignment="1">
      <alignment horizontal="left" vertical="center" wrapText="1"/>
    </xf>
    <xf numFmtId="39" fontId="11" fillId="8" borderId="1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84779050736497E-2"/>
          <c:y val="0.12309314586994728"/>
          <c:w val="0.86279541734860898"/>
          <c:h val="0.70615058882138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44B-8907-D25055D167A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13400000</c:v>
                </c:pt>
                <c:pt idx="1">
                  <c:v>23900000</c:v>
                </c:pt>
                <c:pt idx="2">
                  <c:v>37600000</c:v>
                </c:pt>
                <c:pt idx="3">
                  <c:v>58100000</c:v>
                </c:pt>
                <c:pt idx="4">
                  <c:v>84300000</c:v>
                </c:pt>
                <c:pt idx="5">
                  <c:v>105500000</c:v>
                </c:pt>
                <c:pt idx="6">
                  <c:v>107100000</c:v>
                </c:pt>
                <c:pt idx="7">
                  <c:v>86200000</c:v>
                </c:pt>
                <c:pt idx="8">
                  <c:v>117400000</c:v>
                </c:pt>
                <c:pt idx="9">
                  <c:v>114100000</c:v>
                </c:pt>
                <c:pt idx="10">
                  <c:v>163500000</c:v>
                </c:pt>
                <c:pt idx="11">
                  <c:v>101300000</c:v>
                </c:pt>
                <c:pt idx="12">
                  <c:v>98900000</c:v>
                </c:pt>
                <c:pt idx="13">
                  <c:v>209700000</c:v>
                </c:pt>
                <c:pt idx="14">
                  <c:v>103668000</c:v>
                </c:pt>
                <c:pt idx="15">
                  <c:v>213617000</c:v>
                </c:pt>
                <c:pt idx="16">
                  <c:v>188389000</c:v>
                </c:pt>
                <c:pt idx="17">
                  <c:v>87310000</c:v>
                </c:pt>
                <c:pt idx="18">
                  <c:v>173488000</c:v>
                </c:pt>
                <c:pt idx="19">
                  <c:v>298277000</c:v>
                </c:pt>
                <c:pt idx="20">
                  <c:v>426700000</c:v>
                </c:pt>
                <c:pt idx="21">
                  <c:v>420000000</c:v>
                </c:pt>
                <c:pt idx="22">
                  <c:v>531300000</c:v>
                </c:pt>
                <c:pt idx="23">
                  <c:v>344300000</c:v>
                </c:pt>
                <c:pt idx="24">
                  <c:v>196200000</c:v>
                </c:pt>
                <c:pt idx="25">
                  <c:v>377400000</c:v>
                </c:pt>
                <c:pt idx="26">
                  <c:v>478400000</c:v>
                </c:pt>
                <c:pt idx="27">
                  <c:v>442700000</c:v>
                </c:pt>
                <c:pt idx="28">
                  <c:v>418600000</c:v>
                </c:pt>
                <c:pt idx="29">
                  <c:v>242100000</c:v>
                </c:pt>
                <c:pt idx="30">
                  <c:v>159400000</c:v>
                </c:pt>
                <c:pt idx="31">
                  <c:v>-354900000</c:v>
                </c:pt>
                <c:pt idx="32">
                  <c:v>-414400000</c:v>
                </c:pt>
                <c:pt idx="33">
                  <c:v>104600000</c:v>
                </c:pt>
                <c:pt idx="34">
                  <c:v>476100000</c:v>
                </c:pt>
                <c:pt idx="35">
                  <c:v>721600000</c:v>
                </c:pt>
                <c:pt idx="36">
                  <c:v>712800000</c:v>
                </c:pt>
                <c:pt idx="37">
                  <c:v>1139000000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44B-8907-D25055D167A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44B-8907-D25055D1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451632"/>
        <c:axId val="114453632"/>
      </c:barChart>
      <c:catAx>
        <c:axId val="1144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3632"/>
        <c:crosses val="autoZero"/>
        <c:auto val="1"/>
        <c:lblAlgn val="ctr"/>
        <c:lblOffset val="100"/>
        <c:noMultiLvlLbl val="0"/>
      </c:catAx>
      <c:valAx>
        <c:axId val="114453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43568694666028"/>
          <c:y val="0.91213004349851701"/>
          <c:w val="0.3000777865123651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15874</xdr:colOff>
      <xdr:row>108</xdr:row>
      <xdr:rowOff>25399</xdr:rowOff>
    </xdr:from>
    <xdr:to>
      <xdr:col>46</xdr:col>
      <xdr:colOff>1619249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C1D46-ACF7-4C81-5F4E-551FA1DDC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235.005</v>
    <v>163.19999999999999</v>
    <v>1.5346</v>
    <v>-0.55000000000000004</v>
    <v>-2.8260000000000004E-3</v>
    <v>0.67</v>
    <v>3.4520000000000002E-3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195.16</v>
    <v>Software &amp; IT Services</v>
    <v>Stock</v>
    <v>45037.966648865622</v>
    <v>0</v>
    <v>192.27</v>
    <v>41687180000</v>
    <v>AUTODESK, INC.</v>
    <v>AUTODESK, INC.</v>
    <v>194.41</v>
    <v>51.541699999999999</v>
    <v>194.64</v>
    <v>194.09</v>
    <v>194.76</v>
    <v>214782700</v>
    <v>ADSK</v>
    <v>AUTODESK, INC. (XNAS:ADSK)</v>
    <v>891677</v>
    <v>1436396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L91" activePane="bottomRight" state="frozen"/>
      <selection pane="topRight"/>
      <selection pane="bottomLeft"/>
      <selection pane="bottomRight" activeCell="AO99" sqref="AO99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8">
        <v>5419000000</v>
      </c>
      <c r="AO3" s="28">
        <v>6036000000</v>
      </c>
      <c r="AP3" s="28">
        <v>6688000000</v>
      </c>
      <c r="AQ3" s="28">
        <v>7529000000</v>
      </c>
      <c r="AR3" s="28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0.77627118644067794</v>
      </c>
      <c r="D4" s="15">
        <f>(D3/C3)-1</f>
        <v>0.51335877862595414</v>
      </c>
      <c r="E4" s="15">
        <f>(E3/D3)-1</f>
        <v>0.47919293820933162</v>
      </c>
      <c r="F4" s="15">
        <f t="shared" ref="F4:AR4" si="0">(F3/E3)-1</f>
        <v>0.52259164535379377</v>
      </c>
      <c r="G4" s="15">
        <f t="shared" si="0"/>
        <v>0.33202687569988809</v>
      </c>
      <c r="H4" s="16">
        <f t="shared" si="0"/>
        <v>0.15174443043295494</v>
      </c>
      <c r="I4" s="16">
        <f t="shared" si="0"/>
        <v>0.28905109489051095</v>
      </c>
      <c r="J4" s="16">
        <f t="shared" si="0"/>
        <v>0.14835787089467734</v>
      </c>
      <c r="K4" s="16">
        <f t="shared" si="0"/>
        <v>0.12080867850098609</v>
      </c>
      <c r="L4" s="16">
        <f t="shared" si="0"/>
        <v>0.17509898812142533</v>
      </c>
      <c r="M4" s="16">
        <f t="shared" si="0"/>
        <v>-7.0198427555222764E-2</v>
      </c>
      <c r="N4" s="16">
        <f t="shared" si="0"/>
        <v>0.24239983893698414</v>
      </c>
      <c r="O4" s="16">
        <f t="shared" si="0"/>
        <v>0.19948144547075031</v>
      </c>
      <c r="P4" s="16">
        <f t="shared" si="0"/>
        <v>0.1080545798432857</v>
      </c>
      <c r="Q4" s="16">
        <f t="shared" si="0"/>
        <v>0.14160515592880607</v>
      </c>
      <c r="R4" s="16">
        <f t="shared" si="0"/>
        <v>1.1926427176917498E-2</v>
      </c>
      <c r="S4" s="16">
        <f t="shared" si="0"/>
        <v>-0.12933737629170095</v>
      </c>
      <c r="T4" s="16">
        <f t="shared" si="0"/>
        <v>0.15358357223814911</v>
      </c>
      <c r="U4" s="16">
        <f t="shared" si="0"/>
        <v>0.29645991196278443</v>
      </c>
      <c r="V4" s="16">
        <f t="shared" si="0"/>
        <v>0.2345929174633461</v>
      </c>
      <c r="W4" s="16">
        <f t="shared" si="0"/>
        <v>0.2078518907563025</v>
      </c>
      <c r="X4" s="16">
        <f t="shared" si="0"/>
        <v>0.18050875095119046</v>
      </c>
      <c r="Y4" s="16">
        <f t="shared" si="0"/>
        <v>6.5979096643491886E-2</v>
      </c>
      <c r="Z4" s="16">
        <f t="shared" si="0"/>
        <v>-0.2598047684865239</v>
      </c>
      <c r="AA4" s="16">
        <f t="shared" si="0"/>
        <v>0.13893913753865905</v>
      </c>
      <c r="AB4" s="16">
        <f t="shared" si="0"/>
        <v>0.13515729070601501</v>
      </c>
      <c r="AC4" s="16">
        <f t="shared" si="0"/>
        <v>4.3599927784798709E-2</v>
      </c>
      <c r="AD4" s="16">
        <f t="shared" si="0"/>
        <v>-1.6564311045757285E-2</v>
      </c>
      <c r="AE4" s="16">
        <f t="shared" si="0"/>
        <v>0.10479792427107615</v>
      </c>
      <c r="AF4" s="16">
        <f t="shared" si="0"/>
        <v>-3.224265583950281E-3</v>
      </c>
      <c r="AG4" s="16">
        <f t="shared" si="0"/>
        <v>-0.18893015454654372</v>
      </c>
      <c r="AH4" s="16">
        <f t="shared" si="0"/>
        <v>1.2604628261939865E-2</v>
      </c>
      <c r="AI4" s="16">
        <f t="shared" si="0"/>
        <v>0.24953807254692206</v>
      </c>
      <c r="AJ4" s="16">
        <f t="shared" si="0"/>
        <v>0.27414584792590868</v>
      </c>
      <c r="AK4" s="16">
        <f t="shared" si="0"/>
        <v>0.15762147634608925</v>
      </c>
      <c r="AL4" s="16">
        <f t="shared" si="0"/>
        <v>0.15723934149430141</v>
      </c>
      <c r="AM4" s="16">
        <f t="shared" si="0"/>
        <v>0.14102681014043417</v>
      </c>
      <c r="AN4" s="16">
        <f t="shared" si="0"/>
        <v>8.2717282717282625E-2</v>
      </c>
      <c r="AO4" s="16">
        <f t="shared" si="0"/>
        <v>0.11385864550655111</v>
      </c>
      <c r="AP4" s="16">
        <f t="shared" si="0"/>
        <v>0.10801855533465865</v>
      </c>
      <c r="AQ4" s="16">
        <f t="shared" si="0"/>
        <v>0.12574760765550241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(AM105+AL105+AK105)/3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AM106/AM3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0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9">
        <f>(AM35+AL35+AK35+AJ35+AI35)/5</f>
        <v>-1.310727592946342E-3</v>
      </c>
      <c r="AT16" s="30">
        <f>AU101/AM3</f>
        <v>8.3291068931068928</v>
      </c>
      <c r="AU16" s="30">
        <f>AU101/AM28</f>
        <v>50.652709599027943</v>
      </c>
      <c r="AV16" s="31">
        <f>AU101/AM106</f>
        <v>20.52544559330379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5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</row>
    <row r="19" spans="1:45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S19" s="32">
        <f>AM40-AM56-AM61</f>
        <v>-594000000</v>
      </c>
    </row>
    <row r="20" spans="1:45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" si="5">(AM19/AL19)-1</f>
        <v>0.59792368125701456</v>
      </c>
    </row>
    <row r="21" spans="1:45" ht="19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</row>
    <row r="22" spans="1:45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</row>
    <row r="23" spans="1:45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5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5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5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5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5" ht="19" x14ac:dyDescent="0.25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</row>
    <row r="29" spans="1:45" ht="20" customHeight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6">(F28/E28)-1</f>
        <v>0.41896024464831805</v>
      </c>
      <c r="G29" s="15">
        <f t="shared" si="6"/>
        <v>0.22413793103448265</v>
      </c>
      <c r="H29" s="15">
        <f t="shared" si="6"/>
        <v>1.7605633802816989E-2</v>
      </c>
      <c r="I29" s="15">
        <f t="shared" si="6"/>
        <v>-0.24048442906574397</v>
      </c>
      <c r="J29" s="15">
        <f t="shared" si="6"/>
        <v>0.41685649202733477</v>
      </c>
      <c r="K29" s="15">
        <f t="shared" si="6"/>
        <v>-9.0032154340836001E-2</v>
      </c>
      <c r="L29" s="15">
        <f t="shared" si="6"/>
        <v>0.55123674911660769</v>
      </c>
      <c r="M29" s="15">
        <f t="shared" si="6"/>
        <v>-0.5261958997722096</v>
      </c>
      <c r="N29" s="15">
        <f t="shared" si="6"/>
        <v>-0.62980769230769229</v>
      </c>
      <c r="O29" s="15">
        <f t="shared" si="6"/>
        <v>4.883116883116883</v>
      </c>
      <c r="P29" s="15">
        <f t="shared" si="6"/>
        <v>-0.89174392935982338</v>
      </c>
      <c r="Q29" s="15">
        <f t="shared" si="6"/>
        <v>8.50581158238173</v>
      </c>
      <c r="R29" s="15">
        <f t="shared" si="6"/>
        <v>-3.1319382622032932E-2</v>
      </c>
      <c r="S29" s="15">
        <f t="shared" si="6"/>
        <v>-0.64673967202949734</v>
      </c>
      <c r="T29" s="15">
        <f t="shared" si="6"/>
        <v>2.7711885656970914</v>
      </c>
      <c r="U29" s="15">
        <f t="shared" si="6"/>
        <v>0.84105189667209679</v>
      </c>
      <c r="V29" s="15">
        <f t="shared" si="6"/>
        <v>0.48482221861061459</v>
      </c>
      <c r="W29" s="15">
        <f t="shared" si="6"/>
        <v>-0.11918516266342349</v>
      </c>
      <c r="X29" s="15">
        <f t="shared" si="6"/>
        <v>0.22954780807732145</v>
      </c>
      <c r="Y29" s="15">
        <f t="shared" si="6"/>
        <v>-0.48455923638405385</v>
      </c>
      <c r="Z29" s="15">
        <f t="shared" si="6"/>
        <v>-0.68409586056644878</v>
      </c>
      <c r="AA29" s="15">
        <f t="shared" si="6"/>
        <v>2.6551724137931036</v>
      </c>
      <c r="AB29" s="15">
        <f t="shared" si="6"/>
        <v>0.34575471698113214</v>
      </c>
      <c r="AC29" s="15">
        <f t="shared" si="6"/>
        <v>-0.13284262180161233</v>
      </c>
      <c r="AD29" s="15">
        <f t="shared" si="6"/>
        <v>-7.5181891673403389E-2</v>
      </c>
      <c r="AE29" s="15">
        <f t="shared" si="6"/>
        <v>-0.6424825174825175</v>
      </c>
      <c r="AF29" s="15">
        <f t="shared" si="6"/>
        <v>-5.0403422982885084</v>
      </c>
      <c r="AG29" s="15">
        <f t="shared" si="6"/>
        <v>0.76127080181543128</v>
      </c>
      <c r="AH29" s="15">
        <f t="shared" si="6"/>
        <v>-2.6112351829582492E-2</v>
      </c>
      <c r="AI29" s="15">
        <f t="shared" si="6"/>
        <v>-0.85747045334274119</v>
      </c>
      <c r="AJ29" s="15">
        <f t="shared" si="6"/>
        <v>-3.6547029702970297</v>
      </c>
      <c r="AK29" s="15">
        <f t="shared" si="6"/>
        <v>4.6326340326340327</v>
      </c>
      <c r="AL29" s="15">
        <f t="shared" ref="AL29" si="7">(AL28/AK28)-1</f>
        <v>-0.58864426419466975</v>
      </c>
      <c r="AM29" s="15">
        <f t="shared" ref="AM29" si="8">(AM28/AL28)-1</f>
        <v>0.65593561368209263</v>
      </c>
    </row>
    <row r="30" spans="1:45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</row>
    <row r="31" spans="1:45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</row>
    <row r="32" spans="1:45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9">(D34-C34)/C34</f>
        <v>9.9616855000660601E-2</v>
      </c>
      <c r="E35" s="22">
        <f t="shared" si="9"/>
        <v>5.5595409214140745E-2</v>
      </c>
      <c r="F35" s="22">
        <f t="shared" si="9"/>
        <v>5.0968391484068863E-3</v>
      </c>
      <c r="G35" s="22">
        <f t="shared" si="9"/>
        <v>2.1889055210153545E-2</v>
      </c>
      <c r="H35" s="22">
        <f t="shared" si="9"/>
        <v>8.8331743132699318E-3</v>
      </c>
      <c r="I35" s="22">
        <f t="shared" si="9"/>
        <v>1.1796176460383931E-3</v>
      </c>
      <c r="J35" s="22">
        <f t="shared" si="9"/>
        <v>-2.5330318848905881E-3</v>
      </c>
      <c r="K35" s="22">
        <f t="shared" si="9"/>
        <v>1.6077170418006431E-3</v>
      </c>
      <c r="L35" s="22">
        <f t="shared" si="9"/>
        <v>1.7440203651685394E-2</v>
      </c>
      <c r="M35" s="22">
        <f t="shared" si="9"/>
        <v>-5.1294651403110972E-2</v>
      </c>
      <c r="N35" s="22">
        <f t="shared" si="9"/>
        <v>1.0728314653322055</v>
      </c>
      <c r="O35" s="22">
        <f t="shared" si="9"/>
        <v>-0.5095266746891296</v>
      </c>
      <c r="P35" s="22">
        <f t="shared" si="9"/>
        <v>0.2554896749131057</v>
      </c>
      <c r="Q35" s="22">
        <f t="shared" si="9"/>
        <v>-4.7096374947073576E-2</v>
      </c>
      <c r="R35" s="22">
        <f t="shared" si="9"/>
        <v>-4.0614211983456952E-2</v>
      </c>
      <c r="S35" s="22">
        <f t="shared" si="9"/>
        <v>2.2266755733689601E-2</v>
      </c>
      <c r="T35" s="22">
        <f t="shared" si="9"/>
        <v>7.6410368111522542E-3</v>
      </c>
      <c r="U35" s="22">
        <f t="shared" si="9"/>
        <v>6.7759312420018675E-2</v>
      </c>
      <c r="V35" s="22">
        <f t="shared" si="9"/>
        <v>2.1176060928750451E-3</v>
      </c>
      <c r="W35" s="22">
        <f t="shared" si="9"/>
        <v>-1.7373737373737375E-2</v>
      </c>
      <c r="X35" s="22">
        <f t="shared" si="9"/>
        <v>-4.9342105263157892E-3</v>
      </c>
      <c r="Y35" s="22">
        <f t="shared" si="9"/>
        <v>-4.9173553719008264E-2</v>
      </c>
      <c r="Z35" s="22">
        <f t="shared" si="9"/>
        <v>8.6918730986527588E-3</v>
      </c>
      <c r="AA35" s="22">
        <f t="shared" si="9"/>
        <v>9.0478242137009904E-3</v>
      </c>
      <c r="AB35" s="22">
        <f t="shared" si="9"/>
        <v>-3.8428693424423571E-3</v>
      </c>
      <c r="AC35" s="22">
        <f t="shared" si="9"/>
        <v>-6.8581225889412772E-3</v>
      </c>
      <c r="AD35" s="22">
        <f t="shared" si="9"/>
        <v>-9.0634441087613302E-3</v>
      </c>
      <c r="AE35" s="22">
        <f t="shared" si="9"/>
        <v>1.2195121951219513E-2</v>
      </c>
      <c r="AF35" s="22">
        <f t="shared" si="9"/>
        <v>-2.7538726333907058E-2</v>
      </c>
      <c r="AG35" s="22">
        <f t="shared" si="9"/>
        <v>-1.4601769911504425E-2</v>
      </c>
      <c r="AH35" s="22">
        <f t="shared" si="9"/>
        <v>-1.4369106421194431E-2</v>
      </c>
      <c r="AI35" s="22">
        <f t="shared" si="9"/>
        <v>-2.733485193621868E-3</v>
      </c>
      <c r="AJ35" s="22">
        <f t="shared" si="9"/>
        <v>1.6445865692096849E-2</v>
      </c>
      <c r="AK35" s="22">
        <f t="shared" si="9"/>
        <v>-1.7977528089887641E-3</v>
      </c>
      <c r="AL35" s="22">
        <f t="shared" ref="AL35" si="10">(AL34-AK34)/AK34</f>
        <v>-4.5024763619990995E-4</v>
      </c>
      <c r="AM35" s="22">
        <f t="shared" ref="AM35" si="11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2">B79/B3</f>
        <v>#VALUE!</v>
      </c>
      <c r="C80" s="15" t="e">
        <f t="shared" si="12"/>
        <v>#VALUE!</v>
      </c>
      <c r="D80" s="15" t="e">
        <f t="shared" si="12"/>
        <v>#VALUE!</v>
      </c>
      <c r="E80" s="15" t="e">
        <f t="shared" si="12"/>
        <v>#VALUE!</v>
      </c>
      <c r="F80" s="15" t="e">
        <f t="shared" si="12"/>
        <v>#VALUE!</v>
      </c>
      <c r="G80" s="15" t="e">
        <f t="shared" si="12"/>
        <v>#VALUE!</v>
      </c>
      <c r="H80" s="15" t="e">
        <f t="shared" si="12"/>
        <v>#VALUE!</v>
      </c>
      <c r="I80" s="15" t="e">
        <f t="shared" si="12"/>
        <v>#VALUE!</v>
      </c>
      <c r="J80" s="15" t="e">
        <f t="shared" si="12"/>
        <v>#VALUE!</v>
      </c>
      <c r="K80" s="15" t="e">
        <f t="shared" si="12"/>
        <v>#VALUE!</v>
      </c>
      <c r="L80" s="15" t="e">
        <f t="shared" si="12"/>
        <v>#VALUE!</v>
      </c>
      <c r="M80" s="15" t="e">
        <f t="shared" si="12"/>
        <v>#VALUE!</v>
      </c>
      <c r="N80" s="15" t="e">
        <f t="shared" si="12"/>
        <v>#VALUE!</v>
      </c>
      <c r="O80" s="15" t="e">
        <f t="shared" si="12"/>
        <v>#VALUE!</v>
      </c>
      <c r="P80" s="15" t="e">
        <f t="shared" si="12"/>
        <v>#VALUE!</v>
      </c>
      <c r="Q80" s="15" t="e">
        <f t="shared" si="12"/>
        <v>#VALUE!</v>
      </c>
      <c r="R80" s="15" t="e">
        <f t="shared" si="12"/>
        <v>#VALUE!</v>
      </c>
      <c r="S80" s="15" t="e">
        <f t="shared" si="12"/>
        <v>#VALUE!</v>
      </c>
      <c r="T80" s="15" t="e">
        <f t="shared" si="12"/>
        <v>#VALUE!</v>
      </c>
      <c r="U80" s="15" t="e">
        <f t="shared" si="12"/>
        <v>#VALUE!</v>
      </c>
      <c r="V80" s="15" t="e">
        <f t="shared" si="12"/>
        <v>#VALUE!</v>
      </c>
      <c r="W80" s="15" t="e">
        <f t="shared" si="12"/>
        <v>#VALUE!</v>
      </c>
      <c r="X80" s="15" t="e">
        <f t="shared" si="12"/>
        <v>#VALUE!</v>
      </c>
      <c r="Y80" s="15" t="e">
        <f t="shared" si="12"/>
        <v>#VALUE!</v>
      </c>
      <c r="Z80" s="15">
        <f t="shared" si="12"/>
        <v>5.4618661375970122E-2</v>
      </c>
      <c r="AA80" s="15">
        <f t="shared" si="12"/>
        <v>4.1346449431294188E-2</v>
      </c>
      <c r="AB80" s="15">
        <f t="shared" si="12"/>
        <v>4.9106336883914067E-2</v>
      </c>
      <c r="AC80" s="15">
        <f t="shared" si="12"/>
        <v>6.7597958654095666E-2</v>
      </c>
      <c r="AD80" s="15">
        <f t="shared" si="12"/>
        <v>5.8138000791591538E-2</v>
      </c>
      <c r="AE80" s="15">
        <f t="shared" si="12"/>
        <v>6.5918318605206597E-2</v>
      </c>
      <c r="AF80" s="15">
        <f t="shared" si="12"/>
        <v>7.8750848608282423E-2</v>
      </c>
      <c r="AG80" s="15">
        <f t="shared" si="12"/>
        <v>0.10920728705071393</v>
      </c>
      <c r="AH80" s="15">
        <f t="shared" si="12"/>
        <v>0.12710298551006516</v>
      </c>
      <c r="AI80" s="15">
        <f t="shared" si="12"/>
        <v>9.708926764728773E-2</v>
      </c>
      <c r="AJ80" s="15">
        <f t="shared" si="12"/>
        <v>0.11068014537458389</v>
      </c>
      <c r="AK80" s="15">
        <f t="shared" si="12"/>
        <v>0.10510764035457999</v>
      </c>
      <c r="AL80" s="15">
        <f t="shared" si="12"/>
        <v>0.12661863943096846</v>
      </c>
      <c r="AM80" s="15">
        <f t="shared" si="12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57" t="s">
        <v>126</v>
      </c>
      <c r="AU83" s="58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59" t="s">
        <v>127</v>
      </c>
      <c r="AU84" s="60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23" t="s">
        <v>128</v>
      </c>
      <c r="AU85" s="24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23" t="s">
        <v>129</v>
      </c>
      <c r="AU86" s="24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23" t="s">
        <v>130</v>
      </c>
      <c r="AU87" s="24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>
        <v>0</v>
      </c>
      <c r="AL88" s="1">
        <v>0</v>
      </c>
      <c r="AM88" s="1">
        <v>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7.5027995520716692E-2</v>
      </c>
      <c r="G89" s="15">
        <f t="shared" si="13"/>
        <v>8.8692728036990326E-2</v>
      </c>
      <c r="H89" s="15">
        <f t="shared" si="13"/>
        <v>3.6131386861313869E-2</v>
      </c>
      <c r="I89" s="15">
        <f t="shared" si="13"/>
        <v>3.114382785956965E-2</v>
      </c>
      <c r="J89" s="15">
        <f t="shared" si="13"/>
        <v>5.3007889546351085E-2</v>
      </c>
      <c r="K89" s="15">
        <f t="shared" si="13"/>
        <v>4.3994720633523977E-2</v>
      </c>
      <c r="L89" s="15">
        <f t="shared" si="13"/>
        <v>3.051291651067016E-2</v>
      </c>
      <c r="M89" s="15">
        <f t="shared" si="13"/>
        <v>3.5031205959331589E-2</v>
      </c>
      <c r="N89" s="15">
        <f t="shared" si="13"/>
        <v>2.4307243558580455E-2</v>
      </c>
      <c r="O89" s="15">
        <f t="shared" si="13"/>
        <v>0.14306944069170494</v>
      </c>
      <c r="P89" s="15">
        <f t="shared" si="13"/>
        <v>1.8205715316844309E-2</v>
      </c>
      <c r="Q89" s="15">
        <f t="shared" si="13"/>
        <v>3.4616222589616413E-2</v>
      </c>
      <c r="R89" s="15">
        <f t="shared" si="13"/>
        <v>4.756562331462779E-2</v>
      </c>
      <c r="S89" s="15">
        <f t="shared" si="13"/>
        <v>4.3764129729860782E-2</v>
      </c>
      <c r="T89" s="15">
        <f t="shared" si="13"/>
        <v>3.2577342553877869E-2</v>
      </c>
      <c r="U89" s="15">
        <f t="shared" si="13"/>
        <v>3.3097821549773983E-2</v>
      </c>
      <c r="V89" s="15">
        <f t="shared" si="13"/>
        <v>1.3458508403361345E-2</v>
      </c>
      <c r="W89" s="15">
        <f t="shared" si="13"/>
        <v>1.9186868137841071E-2</v>
      </c>
      <c r="X89" s="15">
        <f t="shared" si="13"/>
        <v>1.9936461163036972E-2</v>
      </c>
      <c r="Y89" s="15">
        <f t="shared" si="13"/>
        <v>3.3863165169315826E-2</v>
      </c>
      <c r="Z89" s="15" t="e">
        <f t="shared" si="13"/>
        <v>#VALUE!</v>
      </c>
      <c r="AA89" s="15" t="e">
        <f t="shared" si="13"/>
        <v>#VALUE!</v>
      </c>
      <c r="AB89" s="15" t="e">
        <f t="shared" si="13"/>
        <v>#VALUE!</v>
      </c>
      <c r="AC89" s="15" t="e">
        <f t="shared" si="13"/>
        <v>#VALUE!</v>
      </c>
      <c r="AD89" s="15" t="e">
        <f t="shared" si="13"/>
        <v>#VALUE!</v>
      </c>
      <c r="AE89" s="15" t="e">
        <f t="shared" si="13"/>
        <v>#VALUE!</v>
      </c>
      <c r="AF89" s="15" t="e">
        <f t="shared" si="13"/>
        <v>#VALUE!</v>
      </c>
      <c r="AG89" s="15" t="e">
        <f t="shared" si="13"/>
        <v>#VALUE!</v>
      </c>
      <c r="AH89" s="15" t="e">
        <f t="shared" si="13"/>
        <v>#VALUE!</v>
      </c>
      <c r="AI89" s="15" t="e">
        <f t="shared" si="13"/>
        <v>#VALUE!</v>
      </c>
      <c r="AJ89" s="15" t="e">
        <f t="shared" si="13"/>
        <v>#VALUE!</v>
      </c>
      <c r="AK89" s="15">
        <f t="shared" si="13"/>
        <v>0</v>
      </c>
      <c r="AL89" s="15">
        <f t="shared" si="13"/>
        <v>0</v>
      </c>
      <c r="AM89" s="15">
        <f t="shared" si="13"/>
        <v>0</v>
      </c>
      <c r="AT89" s="23" t="s">
        <v>106</v>
      </c>
      <c r="AU89" s="24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23" t="s">
        <v>19</v>
      </c>
      <c r="AU90" s="24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5" t="s">
        <v>133</v>
      </c>
      <c r="AU92" s="36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59" t="s">
        <v>134</v>
      </c>
      <c r="AU93" s="60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64" t="s">
        <v>136</v>
      </c>
      <c r="AU95" s="65" cm="1">
        <f t="array" ref="AU95">_FV(A1,"Beta")</f>
        <v>1.5346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5" t="s">
        <v>138</v>
      </c>
      <c r="AU97" s="36">
        <f>(AU94)+((AU95)*(AU96-AU94))</f>
        <v>0.10701453000000001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T98" s="59" t="s">
        <v>139</v>
      </c>
      <c r="AU98" s="60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23" t="s">
        <v>140</v>
      </c>
      <c r="AU99" s="24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6.0108429654874805E-2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64" t="s">
        <v>142</v>
      </c>
      <c r="AU101" s="50" cm="1">
        <f t="array" ref="AU101">_FV(A1,"Market cap",TRUE)</f>
        <v>41687180000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0.93989157034512516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5" t="s">
        <v>144</v>
      </c>
      <c r="AU103" s="38">
        <f>AU99+AU101</f>
        <v>44353180000</v>
      </c>
    </row>
    <row r="104" spans="1:47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59" t="s">
        <v>145</v>
      </c>
      <c r="AU104" s="60"/>
    </row>
    <row r="105" spans="1:47" ht="20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-3.6175710594315236E-2</v>
      </c>
      <c r="H105" s="15">
        <f t="shared" ref="H105:AK105" si="14">(H106/G106)-1</f>
        <v>0.68900804289544237</v>
      </c>
      <c r="I105" s="15">
        <f t="shared" si="14"/>
        <v>-8.5714285714285743E-2</v>
      </c>
      <c r="J105" s="15">
        <f t="shared" si="14"/>
        <v>0.17013888888888884</v>
      </c>
      <c r="K105" s="15">
        <f t="shared" si="14"/>
        <v>0.25222551928783377</v>
      </c>
      <c r="L105" s="15">
        <f t="shared" si="14"/>
        <v>6.9905213270142097E-2</v>
      </c>
      <c r="M105" s="15">
        <f t="shared" si="14"/>
        <v>7.198228128460693E-2</v>
      </c>
      <c r="N105" s="15">
        <f t="shared" si="14"/>
        <v>0.48347107438016534</v>
      </c>
      <c r="O105" s="15">
        <f t="shared" si="14"/>
        <v>-0.71587743732590536</v>
      </c>
      <c r="P105" s="15">
        <f t="shared" si="14"/>
        <v>1.1733578431372549</v>
      </c>
      <c r="Q105" s="15">
        <f t="shared" si="14"/>
        <v>0.84618767832372876</v>
      </c>
      <c r="R105" s="15">
        <f t="shared" si="14"/>
        <v>8.4358029894873177E-3</v>
      </c>
      <c r="S105" s="15">
        <f t="shared" si="14"/>
        <v>-0.69633771079666595</v>
      </c>
      <c r="T105" s="15">
        <f t="shared" si="14"/>
        <v>2.771738046318645</v>
      </c>
      <c r="U105" s="15">
        <f t="shared" si="14"/>
        <v>0.75743200004230982</v>
      </c>
      <c r="V105" s="15">
        <f t="shared" si="14"/>
        <v>0.18779284796432116</v>
      </c>
      <c r="W105" s="15">
        <f t="shared" si="14"/>
        <v>0.37142133265771471</v>
      </c>
      <c r="X105" s="15">
        <f t="shared" si="14"/>
        <v>0.22889340476630338</v>
      </c>
      <c r="Y105" s="15">
        <f t="shared" si="14"/>
        <v>-0.2250450992182802</v>
      </c>
      <c r="Z105" s="15">
        <f t="shared" si="14"/>
        <v>-0.59689621726479147</v>
      </c>
      <c r="AA105" s="15">
        <f t="shared" si="14"/>
        <v>1.4663137632338787</v>
      </c>
      <c r="AB105" s="15">
        <f t="shared" si="14"/>
        <v>-3.9024390243902474E-3</v>
      </c>
      <c r="AC105" s="15">
        <f t="shared" si="14"/>
        <v>-1.5279138099902112E-2</v>
      </c>
      <c r="AD105" s="15">
        <f t="shared" si="14"/>
        <v>-6.7634772229958617E-3</v>
      </c>
      <c r="AE105" s="15">
        <f t="shared" si="14"/>
        <v>0.26697376326857603</v>
      </c>
      <c r="AF105" s="15">
        <f t="shared" si="14"/>
        <v>-0.46000632311097056</v>
      </c>
      <c r="AG105" s="15">
        <f t="shared" si="14"/>
        <v>-0.72570257611241218</v>
      </c>
      <c r="AH105" s="15">
        <f t="shared" si="14"/>
        <v>-1.5314834578441836</v>
      </c>
      <c r="AI105" s="15">
        <f t="shared" si="14"/>
        <v>-7.2269076305220885</v>
      </c>
      <c r="AJ105" s="15">
        <f t="shared" si="14"/>
        <v>3.3918090938406964</v>
      </c>
      <c r="AK105" s="15">
        <f t="shared" si="14"/>
        <v>-1.5125927013730833E-2</v>
      </c>
      <c r="AL105" s="15">
        <f t="shared" ref="AL105" si="15">(AL106/AK106)-1</f>
        <v>9.2074852754790104E-2</v>
      </c>
      <c r="AM105" s="15">
        <f t="shared" ref="AM105" si="16">(AM106/AL106)-1</f>
        <v>0.38653741125068275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0.10142549115158127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38700000</v>
      </c>
      <c r="G106" s="1">
        <v>37300000</v>
      </c>
      <c r="H106" s="1">
        <v>63000000</v>
      </c>
      <c r="I106" s="1">
        <v>57600000</v>
      </c>
      <c r="J106" s="1">
        <v>67400000</v>
      </c>
      <c r="K106" s="1">
        <v>84400000</v>
      </c>
      <c r="L106" s="1">
        <v>90300000</v>
      </c>
      <c r="M106" s="1">
        <v>96800000</v>
      </c>
      <c r="N106" s="1">
        <v>143600000</v>
      </c>
      <c r="O106" s="1">
        <v>40800000</v>
      </c>
      <c r="P106" s="1">
        <v>88673000</v>
      </c>
      <c r="Q106" s="1">
        <v>163707000</v>
      </c>
      <c r="R106" s="1">
        <v>165088000</v>
      </c>
      <c r="S106" s="1">
        <v>50131000</v>
      </c>
      <c r="T106" s="1">
        <v>189081000</v>
      </c>
      <c r="U106" s="1">
        <v>332297000</v>
      </c>
      <c r="V106" s="1">
        <v>394700000</v>
      </c>
      <c r="W106" s="1">
        <v>541300000</v>
      </c>
      <c r="X106" s="1">
        <v>665200000</v>
      </c>
      <c r="Y106" s="1">
        <v>515500000</v>
      </c>
      <c r="Z106" s="1">
        <v>207800000</v>
      </c>
      <c r="AA106" s="1">
        <v>512500000</v>
      </c>
      <c r="AB106" s="1">
        <v>510500000</v>
      </c>
      <c r="AC106" s="1">
        <v>502700000</v>
      </c>
      <c r="AD106" s="1">
        <v>499300000</v>
      </c>
      <c r="AE106" s="1">
        <v>632600000</v>
      </c>
      <c r="AF106" s="1">
        <v>341600000</v>
      </c>
      <c r="AG106" s="1">
        <v>93700000</v>
      </c>
      <c r="AH106" s="1">
        <v>-49800000</v>
      </c>
      <c r="AI106" s="1">
        <v>310100000</v>
      </c>
      <c r="AJ106" s="1">
        <v>1361900000</v>
      </c>
      <c r="AK106" s="1">
        <v>1341300000</v>
      </c>
      <c r="AL106" s="1">
        <v>1464800000</v>
      </c>
      <c r="AM106" s="1">
        <v>2031000000</v>
      </c>
      <c r="AN106" s="39">
        <f>AM106*(1+$AU$106)</f>
        <v>2251555734.4467416</v>
      </c>
      <c r="AO106" s="39">
        <f t="shared" ref="AO106:AR106" si="17">AN106*(1+$AU$106)</f>
        <v>2496062641.7134447</v>
      </c>
      <c r="AP106" s="39">
        <f t="shared" si="17"/>
        <v>2767121691.0330815</v>
      </c>
      <c r="AQ106" s="39">
        <f t="shared" si="17"/>
        <v>3067616302.9825206</v>
      </c>
      <c r="AR106" s="39">
        <f t="shared" si="17"/>
        <v>3400743022.1873989</v>
      </c>
      <c r="AS106" s="40" t="s">
        <v>146</v>
      </c>
      <c r="AT106" s="41" t="s">
        <v>147</v>
      </c>
      <c r="AU106" s="42">
        <f>(SUM(AN4:AR4)/5)</f>
        <v>0.10859465014610618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0"/>
      <c r="AO107" s="40"/>
      <c r="AP107" s="40"/>
      <c r="AQ107" s="40"/>
      <c r="AR107" s="43">
        <f>AR106*(1+AU107)/(AU108-AU107)</f>
        <v>45609933874.398956</v>
      </c>
      <c r="AS107" s="44" t="s">
        <v>148</v>
      </c>
      <c r="AT107" s="45" t="s">
        <v>149</v>
      </c>
      <c r="AU107" s="46">
        <v>2.5000000000000001E-2</v>
      </c>
    </row>
    <row r="108" spans="1:47" ht="19" x14ac:dyDescent="0.25">
      <c r="AN108" s="43">
        <f t="shared" ref="AN108:AP108" si="18">AN107+AN106</f>
        <v>2251555734.4467416</v>
      </c>
      <c r="AO108" s="43">
        <f t="shared" si="18"/>
        <v>2496062641.7134447</v>
      </c>
      <c r="AP108" s="43">
        <f t="shared" si="18"/>
        <v>2767121691.0330815</v>
      </c>
      <c r="AQ108" s="43">
        <f>AQ107+AQ106</f>
        <v>3067616302.9825206</v>
      </c>
      <c r="AR108" s="43">
        <f>AR107+AR106</f>
        <v>49010676896.586357</v>
      </c>
      <c r="AS108" s="44" t="s">
        <v>144</v>
      </c>
      <c r="AT108" s="47" t="s">
        <v>150</v>
      </c>
      <c r="AU108" s="48">
        <f>AU105</f>
        <v>0.10142549115158127</v>
      </c>
    </row>
    <row r="109" spans="1:47" ht="19" x14ac:dyDescent="0.25">
      <c r="AN109" s="61" t="s">
        <v>151</v>
      </c>
      <c r="AO109" s="62"/>
    </row>
    <row r="110" spans="1:47" ht="20" x14ac:dyDescent="0.25">
      <c r="AN110" s="49" t="s">
        <v>152</v>
      </c>
      <c r="AO110" s="50">
        <f>NPV(AU108,AN108,AO108,AP108,AQ108,AR108)</f>
        <v>38492416482.552109</v>
      </c>
    </row>
    <row r="111" spans="1:47" ht="20" x14ac:dyDescent="0.25">
      <c r="AN111" s="49" t="s">
        <v>153</v>
      </c>
      <c r="AO111" s="50">
        <f>AM40</f>
        <v>2072000000</v>
      </c>
    </row>
    <row r="112" spans="1:47" ht="20" x14ac:dyDescent="0.25">
      <c r="AN112" s="49" t="s">
        <v>140</v>
      </c>
      <c r="AO112" s="50">
        <f>AU99</f>
        <v>2666000000</v>
      </c>
    </row>
    <row r="113" spans="40:41" ht="20" x14ac:dyDescent="0.25">
      <c r="AN113" s="49" t="s">
        <v>154</v>
      </c>
      <c r="AO113" s="50">
        <f>AO110+AO111-AO112</f>
        <v>37898416482.552109</v>
      </c>
    </row>
    <row r="114" spans="40:41" ht="20" x14ac:dyDescent="0.25">
      <c r="AN114" s="49" t="s">
        <v>155</v>
      </c>
      <c r="AO114" s="51">
        <f>AM34*(1+(5*AS16))</f>
        <v>216571306.92368847</v>
      </c>
    </row>
    <row r="115" spans="40:41" ht="20" x14ac:dyDescent="0.25">
      <c r="AN115" s="52" t="s">
        <v>156</v>
      </c>
      <c r="AO115" s="53">
        <f>AO113/AO114</f>
        <v>174.99278653707378</v>
      </c>
    </row>
    <row r="116" spans="40:41" ht="20" x14ac:dyDescent="0.25">
      <c r="AN116" s="49" t="s">
        <v>157</v>
      </c>
      <c r="AO116" s="63" cm="1">
        <f t="array" ref="AO116">_FV(A1,"Price")</f>
        <v>194.09</v>
      </c>
    </row>
    <row r="117" spans="40:41" ht="20" x14ac:dyDescent="0.25">
      <c r="AN117" s="54" t="s">
        <v>158</v>
      </c>
      <c r="AO117" s="55">
        <f>AO115/AO116-1</f>
        <v>-9.8393598139657978E-2</v>
      </c>
    </row>
    <row r="118" spans="40:41" ht="20" x14ac:dyDescent="0.25">
      <c r="AN118" s="54" t="s">
        <v>159</v>
      </c>
      <c r="AO118" s="56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2023-03-12T16:20:34Z</dcterms:created>
  <dcterms:modified xsi:type="dcterms:W3CDTF">2023-04-23T07:17:03Z</dcterms:modified>
</cp:coreProperties>
</file>