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7B69DA6-DA5C-0449-AE6B-404D6DC30F0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06" i="1" l="1"/>
  <c r="AH106" i="1"/>
  <c r="AI106" i="1"/>
  <c r="AJ106" i="1"/>
  <c r="AF106" i="1"/>
  <c r="AG116" i="1" a="1"/>
  <c r="AG116" i="1"/>
  <c r="AM101" i="1" a="1"/>
  <c r="AM101" i="1"/>
  <c r="AM95" i="1" a="1"/>
  <c r="AM95" i="1"/>
  <c r="AM86" i="1"/>
  <c r="AM87" i="1"/>
  <c r="AM99" i="1"/>
  <c r="AM103" i="1"/>
  <c r="AM100" i="1"/>
  <c r="AM85" i="1"/>
  <c r="AM88" i="1"/>
  <c r="AM89" i="1"/>
  <c r="AM90" i="1"/>
  <c r="AM91" i="1"/>
  <c r="AM92" i="1"/>
  <c r="AM102" i="1"/>
  <c r="AM97" i="1"/>
  <c r="AM105" i="1"/>
  <c r="AM108" i="1"/>
  <c r="AJ107" i="1"/>
  <c r="AJ108" i="1"/>
  <c r="AF108" i="1"/>
  <c r="AG108" i="1"/>
  <c r="AH108" i="1"/>
  <c r="AI108" i="1"/>
  <c r="AG110" i="1"/>
  <c r="AG111" i="1"/>
  <c r="AG112" i="1"/>
  <c r="AG113" i="1"/>
  <c r="AK16" i="1"/>
  <c r="AG114" i="1"/>
  <c r="AG115" i="1"/>
  <c r="AG118" i="1"/>
  <c r="AG117" i="1"/>
  <c r="AF4" i="1"/>
  <c r="AG4" i="1"/>
  <c r="AH4" i="1"/>
  <c r="AI4" i="1"/>
  <c r="AJ4" i="1"/>
  <c r="AM106" i="1"/>
  <c r="AK19" i="1"/>
  <c r="AN16" i="1"/>
  <c r="AM16" i="1"/>
  <c r="AL16" i="1"/>
  <c r="AN13" i="1"/>
  <c r="AM13" i="1"/>
  <c r="AL13" i="1"/>
  <c r="AK13" i="1"/>
  <c r="AN10" i="1"/>
  <c r="AM10" i="1"/>
  <c r="AL10" i="1"/>
  <c r="AK10" i="1"/>
  <c r="AN7" i="1"/>
  <c r="AM7" i="1"/>
  <c r="AL7" i="1"/>
  <c r="AK7" i="1"/>
  <c r="AN4" i="1"/>
  <c r="AM4" i="1"/>
  <c r="AL4" i="1"/>
  <c r="AK4"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<sst xmlns="http://schemas.openxmlformats.org/spreadsheetml/2006/main" count="864" uniqueCount="160">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</sst>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INTU</a:t>
            </a:r>
          </a:p>
        </c:rich>
      </c:tx>
      <c:layout>
        <c:manualLayout>
          <c:xMode val="edge"/>
          <c:yMode val="edge"/>
          <c:x val="0.46979205322107015"/>
          <c:y val="1.841903448484796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851485148514845E-2"/>
          <c:y val="0.10136608644828"/>
          <c:w val="0.86562376237623762"/>
          <c:h val="0.763826563277279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1'!$B$3:$AE$3</c:f>
              <c:numCache>
                <c:formatCode>#,###,,;\(#,###,,\);\ \-\ \-</c:formatCode>
                <c:ptCount val="30"/>
                <c:pt idx="0">
                  <c:v>121400000</c:v>
                </c:pt>
                <c:pt idx="1">
                  <c:v>194100000</c:v>
                </c:pt>
                <c:pt idx="2">
                  <c:v>395700000</c:v>
                </c:pt>
                <c:pt idx="3">
                  <c:v>538600000</c:v>
                </c:pt>
                <c:pt idx="4">
                  <c:v>598900000</c:v>
                </c:pt>
                <c:pt idx="5">
                  <c:v>592700000</c:v>
                </c:pt>
                <c:pt idx="6">
                  <c:v>847600000</c:v>
                </c:pt>
                <c:pt idx="7">
                  <c:v>1093825000</c:v>
                </c:pt>
                <c:pt idx="8">
                  <c:v>1261461000</c:v>
                </c:pt>
                <c:pt idx="9">
                  <c:v>1358348000</c:v>
                </c:pt>
                <c:pt idx="10">
                  <c:v>1581491000</c:v>
                </c:pt>
                <c:pt idx="11">
                  <c:v>1867663000</c:v>
                </c:pt>
                <c:pt idx="12">
                  <c:v>2037703000</c:v>
                </c:pt>
                <c:pt idx="13">
                  <c:v>2342303000</c:v>
                </c:pt>
                <c:pt idx="14">
                  <c:v>2672947000</c:v>
                </c:pt>
                <c:pt idx="15">
                  <c:v>3074974000</c:v>
                </c:pt>
                <c:pt idx="16">
                  <c:v>3182537000</c:v>
                </c:pt>
                <c:pt idx="17">
                  <c:v>3455000000</c:v>
                </c:pt>
                <c:pt idx="18">
                  <c:v>3851000000</c:v>
                </c:pt>
                <c:pt idx="19">
                  <c:v>4151000000</c:v>
                </c:pt>
                <c:pt idx="20">
                  <c:v>4171000000</c:v>
                </c:pt>
                <c:pt idx="21">
                  <c:v>4506000000</c:v>
                </c:pt>
                <c:pt idx="22">
                  <c:v>4192000000</c:v>
                </c:pt>
                <c:pt idx="23">
                  <c:v>4694000000</c:v>
                </c:pt>
                <c:pt idx="24">
                  <c:v>5177000000</c:v>
                </c:pt>
                <c:pt idx="25">
                  <c:v>5964000000</c:v>
                </c:pt>
                <c:pt idx="26">
                  <c:v>6784000000</c:v>
                </c:pt>
                <c:pt idx="27">
                  <c:v>7679000000</c:v>
                </c:pt>
                <c:pt idx="28">
                  <c:v>9633000000</c:v>
                </c:pt>
                <c:pt idx="29">
                  <c:v>12726000000</c:v>
                </c:pt>
              </c:numCache>
            </c:numRef>
          </c:val>
          <c:extLst>
            <c:ext xmlns:c16="http://schemas.microsoft.com/office/drawing/2014/chart" uri="{C3380CC4-5D6E-409C-BE32-E72D297353CC}">
              <c16:uniqueId val="{00000000-CB17-1D46-B23F-0F291735B20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1'!$B$19:$AE$19</c:f>
              <c:numCache>
                <c:formatCode>#,###,,;\(#,###,,\);\ \-\ \-</c:formatCode>
                <c:ptCount val="30"/>
                <c:pt idx="0">
                  <c:v>17300000</c:v>
                </c:pt>
                <c:pt idx="1">
                  <c:v>-136000000</c:v>
                </c:pt>
                <c:pt idx="2">
                  <c:v>42800000</c:v>
                </c:pt>
                <c:pt idx="3">
                  <c:v>63900000</c:v>
                </c:pt>
                <c:pt idx="4">
                  <c:v>139700000</c:v>
                </c:pt>
                <c:pt idx="5">
                  <c:v>33300000</c:v>
                </c:pt>
                <c:pt idx="6">
                  <c:v>758600000</c:v>
                </c:pt>
                <c:pt idx="7">
                  <c:v>726049000</c:v>
                </c:pt>
                <c:pt idx="8">
                  <c:v>242602000</c:v>
                </c:pt>
                <c:pt idx="9">
                  <c:v>230183000</c:v>
                </c:pt>
                <c:pt idx="10">
                  <c:v>565633000</c:v>
                </c:pt>
                <c:pt idx="11">
                  <c:v>568623000</c:v>
                </c:pt>
                <c:pt idx="12">
                  <c:v>697167000</c:v>
                </c:pt>
                <c:pt idx="13">
                  <c:v>766061000</c:v>
                </c:pt>
                <c:pt idx="14">
                  <c:v>830340000</c:v>
                </c:pt>
                <c:pt idx="15">
                  <c:v>938804000</c:v>
                </c:pt>
                <c:pt idx="16">
                  <c:v>978120000</c:v>
                </c:pt>
                <c:pt idx="17">
                  <c:v>1167000000</c:v>
                </c:pt>
                <c:pt idx="18">
                  <c:v>1267000000</c:v>
                </c:pt>
                <c:pt idx="19">
                  <c:v>1468000000</c:v>
                </c:pt>
                <c:pt idx="20">
                  <c:v>1507000000</c:v>
                </c:pt>
                <c:pt idx="21">
                  <c:v>1588000000</c:v>
                </c:pt>
                <c:pt idx="22">
                  <c:v>922000000</c:v>
                </c:pt>
                <c:pt idx="23">
                  <c:v>1649000000</c:v>
                </c:pt>
                <c:pt idx="24">
                  <c:v>1634000000</c:v>
                </c:pt>
                <c:pt idx="25">
                  <c:v>1776000000</c:v>
                </c:pt>
                <c:pt idx="26">
                  <c:v>2121000000</c:v>
                </c:pt>
                <c:pt idx="27">
                  <c:v>2430000000</c:v>
                </c:pt>
                <c:pt idx="28">
                  <c:v>2948000000</c:v>
                </c:pt>
                <c:pt idx="29">
                  <c:v>3369000000</c:v>
                </c:pt>
              </c:numCache>
            </c:numRef>
          </c:val>
          <c:extLst>
            <c:ext xmlns:c16="http://schemas.microsoft.com/office/drawing/2014/chart" uri="{C3380CC4-5D6E-409C-BE32-E72D297353CC}">
              <c16:uniqueId val="{00000001-CB17-1D46-B23F-0F291735B20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1'!$B$106:$AE$106</c:f>
              <c:numCache>
                <c:formatCode>#,###,,;\(#,###,,\);\ \-\ \-</c:formatCode>
                <c:ptCount val="30"/>
                <c:pt idx="0">
                  <c:v>6800000</c:v>
                </c:pt>
                <c:pt idx="1">
                  <c:v>-8600000</c:v>
                </c:pt>
                <c:pt idx="2">
                  <c:v>43600000</c:v>
                </c:pt>
                <c:pt idx="3">
                  <c:v>-7800000</c:v>
                </c:pt>
                <c:pt idx="4">
                  <c:v>53500000</c:v>
                </c:pt>
                <c:pt idx="5">
                  <c:v>-315600000</c:v>
                </c:pt>
                <c:pt idx="6">
                  <c:v>-471000000</c:v>
                </c:pt>
                <c:pt idx="7">
                  <c:v>-88880000</c:v>
                </c:pt>
                <c:pt idx="8">
                  <c:v>156111000</c:v>
                </c:pt>
                <c:pt idx="9">
                  <c:v>534671000</c:v>
                </c:pt>
                <c:pt idx="10">
                  <c:v>519037000</c:v>
                </c:pt>
                <c:pt idx="11">
                  <c:v>522315000</c:v>
                </c:pt>
                <c:pt idx="12">
                  <c:v>559519000</c:v>
                </c:pt>
                <c:pt idx="13">
                  <c:v>527476000</c:v>
                </c:pt>
                <c:pt idx="14">
                  <c:v>573503000</c:v>
                </c:pt>
                <c:pt idx="15">
                  <c:v>524063000</c:v>
                </c:pt>
                <c:pt idx="16">
                  <c:v>629912000</c:v>
                </c:pt>
                <c:pt idx="17">
                  <c:v>855000000</c:v>
                </c:pt>
                <c:pt idx="18">
                  <c:v>785000000</c:v>
                </c:pt>
                <c:pt idx="19">
                  <c:v>1050000000</c:v>
                </c:pt>
                <c:pt idx="20">
                  <c:v>1157000000</c:v>
                </c:pt>
                <c:pt idx="21">
                  <c:v>1245000000</c:v>
                </c:pt>
                <c:pt idx="22">
                  <c:v>1243000000</c:v>
                </c:pt>
                <c:pt idx="23">
                  <c:v>879000000</c:v>
                </c:pt>
                <c:pt idx="24">
                  <c:v>1369000000</c:v>
                </c:pt>
                <c:pt idx="25">
                  <c:v>1988000000</c:v>
                </c:pt>
                <c:pt idx="26">
                  <c:v>2169000000</c:v>
                </c:pt>
                <c:pt idx="27">
                  <c:v>2277000000</c:v>
                </c:pt>
                <c:pt idx="28">
                  <c:v>3125000000</c:v>
                </c:pt>
                <c:pt idx="29">
                  <c:v>3660000000</c:v>
                </c:pt>
              </c:numCache>
            </c:numRef>
          </c:val>
          <c:extLst>
            <c:ext xmlns:c16="http://schemas.microsoft.com/office/drawing/2014/chart" uri="{C3380CC4-5D6E-409C-BE32-E72D297353CC}">
              <c16:uniqueId val="{00000002-CB17-1D46-B23F-0F291735B20C}"/>
            </c:ext>
          </c:extLst>
        </c:ser>
        <c:dLbls>
          <c:showLegendKey val="0"/>
          <c:showVal val="0"/>
          <c:showCatName val="0"/>
          <c:showSerName val="0"/>
          <c:showPercent val="0"/>
          <c:showBubbleSize val="0"/>
        </c:dLbls>
        <c:gapWidth val="100"/>
        <c:overlap val="-24"/>
        <c:axId val="1505182832"/>
        <c:axId val="1505184560"/>
      </c:barChart>
      <c:catAx>
        <c:axId val="15051828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5184560"/>
        <c:crosses val="autoZero"/>
        <c:auto val="1"/>
        <c:lblAlgn val="ctr"/>
        <c:lblOffset val="100"/>
        <c:noMultiLvlLbl val="0"/>
      </c:catAx>
      <c:valAx>
        <c:axId val="150518456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5182832"/>
        <c:crosses val="autoZero"/>
        <c:crossBetween val="between"/>
      </c:valAx>
      <c:spPr>
        <a:noFill/>
        <a:ln>
          <a:noFill/>
        </a:ln>
        <a:effectLst/>
      </c:spPr>
    </c:plotArea>
    <c:legend>
      <c:legendPos val="b"/>
      <c:layout>
        <c:manualLayout>
          <c:xMode val="edge"/>
          <c:yMode val="edge"/>
          <c:x val="0.35004329409318891"/>
          <c:y val="0.92530364414876587"/>
          <c:w val="0.30255367584002496"/>
          <c:h val="4.195140565594887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15875</xdr:colOff>
      <xdr:row>108</xdr:row>
      <xdr:rowOff>17462</xdr:rowOff>
    </xdr:from>
    <xdr:to>
      <xdr:col>39</xdr:col>
      <xdr:colOff>15875</xdr:colOff>
      <xdr:row>135</xdr:row>
      <xdr:rowOff>190499</xdr:rowOff>
    </xdr:to>
    <xdr:graphicFrame macro="">
      <xdr:nvGraphicFramePr>
        <xdr:cNvPr id="2" name="Chart 1">
          <a:extLst>
            <a:ext uri="{FF2B5EF4-FFF2-40B4-BE49-F238E27FC236}">
              <a16:creationId xmlns:a16="http://schemas.microsoft.com/office/drawing/2014/main" id="{8D534F24-7469-245E-5D35-FE96811A3E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https://www.bing.com/financeapi/forcetrigger?t=a1vmtc&amp;q=XNAS%3aINTU&amp;form=skydnc</v>
    <v>Learn more on Bing</v>
  </rv>
  <rv s="1">
    <v>0</v>
    <v>INTUIT INC. (XNAS:INTU)</v>
    <v>2</v>
    <v>3</v>
    <v>Finance</v>
    <v>4</v>
    <v>en-US</v>
    <v>a1vmtc</v>
    <v>268435456</v>
    <v>1</v>
    <v>Powered by Refinitiv</v>
    <v>492.37</v>
    <v>339.36</v>
    <v>1.1823999999999999</v>
    <v>8.39</v>
    <v>1.9139E-2</v>
    <v>-0.61</v>
    <v>-1.3650000000000001E-3</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447.94</v>
    <v>Financial Technology (Fintech) &amp; Infrastructure</v>
    <v>Stock</v>
    <v>45022.997082245311</v>
    <v>0</v>
    <v>432.35840000000002</v>
    <v>125336900000</v>
    <v>INTUIT INC.</v>
    <v>INTUIT INC.</v>
    <v>433.83</v>
    <v>65.589699999999993</v>
    <v>438.37</v>
    <v>446.76</v>
    <v>446.15</v>
    <v>280546400</v>
    <v>INTU</v>
    <v>INTUIT INC. (XNAS:INTU)</v>
    <v>1673701</v>
    <v>1747681</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896878/000109581101505435/0001095811-01-505435-index.htm" TargetMode="External"/><Relationship Id="rId26" Type="http://schemas.openxmlformats.org/officeDocument/2006/relationships/hyperlink" Target="https://www.sec.gov/Archives/edgar/data/896878/000095013405018355/f10990e10vk.htm" TargetMode="External"/><Relationship Id="rId39" Type="http://schemas.openxmlformats.org/officeDocument/2006/relationships/hyperlink" Target="https://www.sec.gov/Archives/edgar/data/896878/000089687811000093/0000896878-11-000093-index.html" TargetMode="External"/><Relationship Id="rId21" Type="http://schemas.openxmlformats.org/officeDocument/2006/relationships/hyperlink" Target="https://www.sec.gov/Archives/edgar/data/896878/000089161802004433/f84263ore10vk.htm" TargetMode="External"/><Relationship Id="rId34" Type="http://schemas.openxmlformats.org/officeDocument/2006/relationships/hyperlink" Target="https://www.sec.gov/Archives/edgar/data/896878/000095012309043307/0000950123-09-043307-index.html" TargetMode="External"/><Relationship Id="rId42" Type="http://schemas.openxmlformats.org/officeDocument/2006/relationships/hyperlink" Target="https://www.sec.gov/Archives/edgar/data/896878/000089687813000149/0000896878-13-000149-index.html" TargetMode="External"/><Relationship Id="rId47" Type="http://schemas.openxmlformats.org/officeDocument/2006/relationships/hyperlink" Target="https://www.sec.gov/Archives/edgar/data/896878/000089687815000116/0000896878-15-000116-index.html" TargetMode="External"/><Relationship Id="rId50" Type="http://schemas.openxmlformats.org/officeDocument/2006/relationships/hyperlink" Target="https://www.sec.gov/Archives/edgar/data/896878/000089687817000130/0000896878-17-000130-index.html" TargetMode="External"/><Relationship Id="rId55" Type="http://schemas.openxmlformats.org/officeDocument/2006/relationships/hyperlink" Target="https://www.sec.gov/Archives/edgar/data/896878/000089687819000132/0000896878-19-000132-index.html" TargetMode="External"/><Relationship Id="rId63"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96878/000089161800004850/0000891618-00-004850-index.htm" TargetMode="External"/><Relationship Id="rId29" Type="http://schemas.openxmlformats.org/officeDocument/2006/relationships/hyperlink" Target="https://www.sec.gov/Archives/edgar/data/896878/000095013406017817/f23541e10vk.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96878/000095013404014081/f00874e10vk.htm" TargetMode="External"/><Relationship Id="rId32" Type="http://schemas.openxmlformats.org/officeDocument/2006/relationships/hyperlink" Target="https://www.sec.gov/Archives/edgar/data/896878/000095013408016540/0000950134-08-016540-index.html" TargetMode="External"/><Relationship Id="rId37" Type="http://schemas.openxmlformats.org/officeDocument/2006/relationships/hyperlink" Target="https://www.sec.gov/Archives/edgar/data/896878/000095012310086635/0000950123-10-086635-index.html" TargetMode="External"/><Relationship Id="rId40" Type="http://schemas.openxmlformats.org/officeDocument/2006/relationships/hyperlink" Target="https://www.sec.gov/Archives/edgar/data/896878/000089687812000146/0000896878-12-000146-index.html" TargetMode="External"/><Relationship Id="rId45" Type="http://schemas.openxmlformats.org/officeDocument/2006/relationships/hyperlink" Target="https://www.sec.gov/Archives/edgar/data/896878/000089687814000163/0000896878-14-000163-index.html" TargetMode="External"/><Relationship Id="rId53" Type="http://schemas.openxmlformats.org/officeDocument/2006/relationships/hyperlink" Target="https://www.sec.gov/Archives/edgar/data/896878/000089687818000171/0000896878-18-000171-index.html" TargetMode="External"/><Relationship Id="rId58" Type="http://schemas.openxmlformats.org/officeDocument/2006/relationships/hyperlink" Target="https://www.sec.gov/Archives/edgar/data/896878/000089687821000233/0000896878-21-000233-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96878/000089687822000028/0000896878-22-000028-index.htm" TargetMode="External"/><Relationship Id="rId19" Type="http://schemas.openxmlformats.org/officeDocument/2006/relationships/hyperlink" Target="https://www.sec.gov/Archives/edgar/data/896878/000109581101505435/0001095811-01-505435-index.htm"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96878/000089161803004854/f90545e10vk.htm" TargetMode="External"/><Relationship Id="rId27" Type="http://schemas.openxmlformats.org/officeDocument/2006/relationships/hyperlink" Target="https://www.sec.gov/Archives/edgar/data/896878/000095013405018355/f10990e10vk.htm" TargetMode="External"/><Relationship Id="rId30" Type="http://schemas.openxmlformats.org/officeDocument/2006/relationships/hyperlink" Target="https://www.sec.gov/Archives/edgar/data/896878/000095013407020001/0000950134-07-020001-index.html" TargetMode="External"/><Relationship Id="rId35" Type="http://schemas.openxmlformats.org/officeDocument/2006/relationships/hyperlink" Target="https://www.sec.gov/Archives/edgar/data/896878/000095012309043307/0000950123-09-043307-index.html" TargetMode="External"/><Relationship Id="rId43" Type="http://schemas.openxmlformats.org/officeDocument/2006/relationships/hyperlink" Target="https://www.sec.gov/Archives/edgar/data/896878/000089687813000149/0000896878-13-000149-index.html" TargetMode="External"/><Relationship Id="rId48" Type="http://schemas.openxmlformats.org/officeDocument/2006/relationships/hyperlink" Target="https://www.sec.gov/Archives/edgar/data/896878/000089687816000286/fy16q410-kdocument.htm" TargetMode="External"/><Relationship Id="rId56" Type="http://schemas.openxmlformats.org/officeDocument/2006/relationships/hyperlink" Target="https://www.sec.gov/Archives/edgar/data/896878/000089687820000148/0000896878-20-000148-index.htm" TargetMode="External"/><Relationship Id="rId8" Type="http://schemas.openxmlformats.org/officeDocument/2006/relationships/hyperlink" Target="https://www.sec.gov/Archives/edgar/data/896878/000089161896002383/0000891618-96-002383-index.html" TargetMode="External"/><Relationship Id="rId51" Type="http://schemas.openxmlformats.org/officeDocument/2006/relationships/hyperlink" Target="https://www.sec.gov/Archives/edgar/data/896878/000089687817000130/0000896878-17-000130-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96878/000089161800004850/0000891618-00-004850-index.htm" TargetMode="External"/><Relationship Id="rId25" Type="http://schemas.openxmlformats.org/officeDocument/2006/relationships/hyperlink" Target="https://www.sec.gov/Archives/edgar/data/896878/000095013404014081/f00874e10vk.htm" TargetMode="External"/><Relationship Id="rId33" Type="http://schemas.openxmlformats.org/officeDocument/2006/relationships/hyperlink" Target="https://www.sec.gov/Archives/edgar/data/896878/000095013408016540/0000950134-08-016540-index.html" TargetMode="External"/><Relationship Id="rId38" Type="http://schemas.openxmlformats.org/officeDocument/2006/relationships/hyperlink" Target="https://www.sec.gov/Archives/edgar/data/896878/000089687811000093/0000896878-11-000093-index.html" TargetMode="External"/><Relationship Id="rId46" Type="http://schemas.openxmlformats.org/officeDocument/2006/relationships/hyperlink" Target="https://www.sec.gov/Archives/edgar/data/896878/000089687815000116/0000896878-15-000116-index.html" TargetMode="External"/><Relationship Id="rId59" Type="http://schemas.openxmlformats.org/officeDocument/2006/relationships/hyperlink" Target="https://www.sec.gov/Archives/edgar/data/896878/000089687821000233/0000896878-21-000233-index.htm" TargetMode="External"/><Relationship Id="rId20" Type="http://schemas.openxmlformats.org/officeDocument/2006/relationships/hyperlink" Target="https://www.sec.gov/Archives/edgar/data/896878/000089161802004433/f84263ore10vk.htm" TargetMode="External"/><Relationship Id="rId41" Type="http://schemas.openxmlformats.org/officeDocument/2006/relationships/hyperlink" Target="https://www.sec.gov/Archives/edgar/data/896878/000089687812000146/0000896878-12-000146-index.html" TargetMode="External"/><Relationship Id="rId54" Type="http://schemas.openxmlformats.org/officeDocument/2006/relationships/hyperlink" Target="https://www.sec.gov/Archives/edgar/data/896878/000089687819000132/0000896878-19-000132-index.html" TargetMode="External"/><Relationship Id="rId62" Type="http://schemas.openxmlformats.org/officeDocument/2006/relationships/hyperlink" Target="https://finbox.com/NASDAQGS:INTU/explorer/revenue_proj" TargetMode="External"/><Relationship Id="rId1" Type="http://schemas.openxmlformats.org/officeDocument/2006/relationships/hyperlink" Target="https://roic.ai/company/INTU"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96878/000089161803004854/f90545e10vk.htm" TargetMode="External"/><Relationship Id="rId28" Type="http://schemas.openxmlformats.org/officeDocument/2006/relationships/hyperlink" Target="https://www.sec.gov/Archives/edgar/data/896878/000095013406017817/f23541e10vk.htm" TargetMode="External"/><Relationship Id="rId36" Type="http://schemas.openxmlformats.org/officeDocument/2006/relationships/hyperlink" Target="https://www.sec.gov/Archives/edgar/data/896878/000095012310086635/0000950123-10-086635-index.html" TargetMode="External"/><Relationship Id="rId49" Type="http://schemas.openxmlformats.org/officeDocument/2006/relationships/hyperlink" Target="https://www.sec.gov/Archives/edgar/data/896878/000089687816000286/fy16q410-kdocument.htm" TargetMode="External"/><Relationship Id="rId57" Type="http://schemas.openxmlformats.org/officeDocument/2006/relationships/hyperlink" Target="https://www.sec.gov/Archives/edgar/data/896878/000089687820000148/0000896878-20-000148-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96878/000095013407020001/0000950134-07-020001-index.html" TargetMode="External"/><Relationship Id="rId44" Type="http://schemas.openxmlformats.org/officeDocument/2006/relationships/hyperlink" Target="https://www.sec.gov/Archives/edgar/data/896878/000089687814000163/0000896878-14-000163-index.html" TargetMode="External"/><Relationship Id="rId52" Type="http://schemas.openxmlformats.org/officeDocument/2006/relationships/hyperlink" Target="https://www.sec.gov/Archives/edgar/data/896878/000089687818000171/0000896878-18-000171-index.html" TargetMode="External"/><Relationship Id="rId60" Type="http://schemas.openxmlformats.org/officeDocument/2006/relationships/hyperlink" Target="https://www.sec.gov/Archives/edgar/data/896878/000089687822000028/0000896878-22-000028-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896878/000089161896002383/0000891618-96-002383-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Y2" activePane="bottomRight" state="frozen"/>
      <selection pane="topRight"/>
      <selection pane="bottomLeft"/>
      <selection pane="bottomRight" activeCell="AG11" sqref="AG11"/>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7">
        <v>2023</v>
      </c>
      <c r="AG1" s="27">
        <v>2024</v>
      </c>
      <c r="AH1" s="27">
        <v>2025</v>
      </c>
      <c r="AI1" s="27">
        <v>2026</v>
      </c>
      <c r="AJ1" s="27">
        <v>2027</v>
      </c>
    </row>
    <row r="2" spans="1:4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c r="AJ2" s="9"/>
    </row>
    <row r="3" spans="1:40" ht="40" x14ac:dyDescent="0.25">
      <c r="A3" s="5" t="s">
        <v>1</v>
      </c>
      <c r="B3" s="1">
        <v>121400000</v>
      </c>
      <c r="C3" s="1">
        <v>194100000</v>
      </c>
      <c r="D3" s="1">
        <v>395700000</v>
      </c>
      <c r="E3" s="1">
        <v>538600000</v>
      </c>
      <c r="F3" s="1">
        <v>598900000</v>
      </c>
      <c r="G3" s="1">
        <v>592700000</v>
      </c>
      <c r="H3" s="1">
        <v>847600000</v>
      </c>
      <c r="I3" s="1">
        <v>1093825000</v>
      </c>
      <c r="J3" s="1">
        <v>1261461000</v>
      </c>
      <c r="K3" s="1">
        <v>1358348000</v>
      </c>
      <c r="L3" s="1">
        <v>1581491000</v>
      </c>
      <c r="M3" s="1">
        <v>1867663000</v>
      </c>
      <c r="N3" s="1">
        <v>2037703000</v>
      </c>
      <c r="O3" s="1">
        <v>2342303000</v>
      </c>
      <c r="P3" s="1">
        <v>2672947000</v>
      </c>
      <c r="Q3" s="1">
        <v>3074974000</v>
      </c>
      <c r="R3" s="1">
        <v>3182537000</v>
      </c>
      <c r="S3" s="1">
        <v>3455000000</v>
      </c>
      <c r="T3" s="1">
        <v>3851000000</v>
      </c>
      <c r="U3" s="1">
        <v>4151000000</v>
      </c>
      <c r="V3" s="1">
        <v>4171000000</v>
      </c>
      <c r="W3" s="1">
        <v>4506000000</v>
      </c>
      <c r="X3" s="1">
        <v>4192000000</v>
      </c>
      <c r="Y3" s="1">
        <v>4694000000</v>
      </c>
      <c r="Z3" s="1">
        <v>5177000000</v>
      </c>
      <c r="AA3" s="1">
        <v>5964000000</v>
      </c>
      <c r="AB3" s="1">
        <v>6784000000</v>
      </c>
      <c r="AC3" s="1">
        <v>7679000000</v>
      </c>
      <c r="AD3" s="1">
        <v>9633000000</v>
      </c>
      <c r="AE3" s="1">
        <v>12726000000</v>
      </c>
      <c r="AF3" s="28">
        <v>14173000000</v>
      </c>
      <c r="AG3" s="28">
        <v>15811000000</v>
      </c>
      <c r="AH3" s="28">
        <v>18056000000</v>
      </c>
      <c r="AI3" s="28">
        <v>21105000000</v>
      </c>
      <c r="AJ3" s="28">
        <v>23922000000</v>
      </c>
      <c r="AK3" s="18" t="s">
        <v>109</v>
      </c>
      <c r="AL3" s="19" t="s">
        <v>110</v>
      </c>
      <c r="AM3" s="19" t="s">
        <v>111</v>
      </c>
      <c r="AN3" s="19" t="s">
        <v>112</v>
      </c>
    </row>
    <row r="4" spans="1:40" ht="19" x14ac:dyDescent="0.25">
      <c r="A4" s="14" t="s">
        <v>94</v>
      </c>
      <c r="B4" s="1"/>
      <c r="C4" s="15">
        <f>(C3/B3)-1</f>
        <v>0.59884678747940701</v>
      </c>
      <c r="D4" s="15">
        <f>(D3/C3)-1</f>
        <v>1.0386398763523959</v>
      </c>
      <c r="E4" s="15">
        <f>(E3/D3)-1</f>
        <v>0.36113217083649229</v>
      </c>
      <c r="F4" s="15">
        <f t="shared" ref="F4:AJ4" si="0">(F3/E3)-1</f>
        <v>0.11195692536204982</v>
      </c>
      <c r="G4" s="15">
        <f t="shared" si="0"/>
        <v>-1.0352312573050582E-2</v>
      </c>
      <c r="H4" s="16">
        <f t="shared" si="0"/>
        <v>0.43006580057364596</v>
      </c>
      <c r="I4" s="16">
        <f t="shared" si="0"/>
        <v>0.29049669655497867</v>
      </c>
      <c r="J4" s="16">
        <f t="shared" si="0"/>
        <v>0.15325669096976213</v>
      </c>
      <c r="K4" s="16">
        <f t="shared" si="0"/>
        <v>7.68053867697851E-2</v>
      </c>
      <c r="L4" s="16">
        <f t="shared" si="0"/>
        <v>0.16427528144481385</v>
      </c>
      <c r="M4" s="16">
        <f t="shared" si="0"/>
        <v>0.18095076102235175</v>
      </c>
      <c r="N4" s="16">
        <f t="shared" si="0"/>
        <v>9.1044262267871767E-2</v>
      </c>
      <c r="O4" s="16">
        <f t="shared" si="0"/>
        <v>0.14948203933546744</v>
      </c>
      <c r="P4" s="16">
        <f t="shared" si="0"/>
        <v>0.14116192482356049</v>
      </c>
      <c r="Q4" s="16">
        <f t="shared" si="0"/>
        <v>0.15040590030404632</v>
      </c>
      <c r="R4" s="16">
        <f t="shared" si="0"/>
        <v>3.4980133165353644E-2</v>
      </c>
      <c r="S4" s="16">
        <f t="shared" si="0"/>
        <v>8.5611887622987659E-2</v>
      </c>
      <c r="T4" s="16">
        <f t="shared" si="0"/>
        <v>0.114616497829233</v>
      </c>
      <c r="U4" s="16">
        <f t="shared" si="0"/>
        <v>7.7901843676966953E-2</v>
      </c>
      <c r="V4" s="16">
        <f t="shared" si="0"/>
        <v>4.8181161165983255E-3</v>
      </c>
      <c r="W4" s="16">
        <f t="shared" si="0"/>
        <v>8.0316470870294809E-2</v>
      </c>
      <c r="X4" s="16">
        <f t="shared" si="0"/>
        <v>-6.9684864624944498E-2</v>
      </c>
      <c r="Y4" s="16">
        <f t="shared" si="0"/>
        <v>0.11975190839694649</v>
      </c>
      <c r="Z4" s="16">
        <f t="shared" si="0"/>
        <v>0.10289731572219862</v>
      </c>
      <c r="AA4" s="16">
        <f t="shared" si="0"/>
        <v>0.15201854355804523</v>
      </c>
      <c r="AB4" s="16">
        <f t="shared" si="0"/>
        <v>0.13749161636485585</v>
      </c>
      <c r="AC4" s="16">
        <f t="shared" si="0"/>
        <v>0.13192806603773577</v>
      </c>
      <c r="AD4" s="16">
        <f t="shared" si="0"/>
        <v>0.25446021617398107</v>
      </c>
      <c r="AE4" s="16">
        <f t="shared" si="0"/>
        <v>0.32108377452507009</v>
      </c>
      <c r="AF4" s="16">
        <f t="shared" si="0"/>
        <v>0.11370422756561371</v>
      </c>
      <c r="AG4" s="16">
        <f t="shared" si="0"/>
        <v>0.11557186199110991</v>
      </c>
      <c r="AH4" s="16">
        <f t="shared" si="0"/>
        <v>0.14198975396875602</v>
      </c>
      <c r="AI4" s="16">
        <f t="shared" si="0"/>
        <v>0.16886353566681445</v>
      </c>
      <c r="AJ4" s="16">
        <f t="shared" si="0"/>
        <v>0.13347547974413643</v>
      </c>
      <c r="AK4" s="17">
        <f>(AE4+AD4+AC4)/3</f>
        <v>0.23582401891226232</v>
      </c>
      <c r="AL4" s="17">
        <f>(AE20+AD20+AC20)/3</f>
        <v>0.16722113510148037</v>
      </c>
      <c r="AM4" s="17">
        <f>(AE29+AD29+AC29)/3</f>
        <v>0.10131741926736419</v>
      </c>
      <c r="AN4" s="17">
        <f>(AE105+AD105+AC105)/3</f>
        <v>0.19780412726701738</v>
      </c>
    </row>
    <row r="5" spans="1:40" ht="19" x14ac:dyDescent="0.25">
      <c r="A5" s="5" t="s">
        <v>2</v>
      </c>
      <c r="B5" s="1">
        <v>35600000</v>
      </c>
      <c r="C5" s="1">
        <v>51000000</v>
      </c>
      <c r="D5" s="1">
        <v>93100000</v>
      </c>
      <c r="E5" s="1">
        <v>109300000</v>
      </c>
      <c r="F5" s="1">
        <v>226400000</v>
      </c>
      <c r="G5" s="1">
        <v>94400000</v>
      </c>
      <c r="H5" s="1">
        <v>160800000</v>
      </c>
      <c r="I5" s="1">
        <v>77979000</v>
      </c>
      <c r="J5" s="1">
        <v>312040000</v>
      </c>
      <c r="K5" s="1">
        <v>296830000</v>
      </c>
      <c r="L5" s="1">
        <v>343964000</v>
      </c>
      <c r="M5" s="1">
        <v>361597000</v>
      </c>
      <c r="N5" s="1">
        <v>372653000</v>
      </c>
      <c r="O5" s="1">
        <v>426189000</v>
      </c>
      <c r="P5" s="1">
        <v>509446000</v>
      </c>
      <c r="Q5" s="1">
        <v>624258000</v>
      </c>
      <c r="R5" s="1">
        <v>676848000</v>
      </c>
      <c r="S5" s="1">
        <v>653000000</v>
      </c>
      <c r="T5" s="1">
        <v>671000000</v>
      </c>
      <c r="U5" s="1">
        <v>760000000</v>
      </c>
      <c r="V5" s="1">
        <v>577000000</v>
      </c>
      <c r="W5" s="1">
        <v>668000000</v>
      </c>
      <c r="X5" s="1">
        <v>725000000</v>
      </c>
      <c r="Y5" s="1">
        <v>752000000</v>
      </c>
      <c r="Z5" s="1">
        <v>809000000</v>
      </c>
      <c r="AA5" s="1">
        <v>977000000</v>
      </c>
      <c r="AB5" s="1">
        <v>1167000000</v>
      </c>
      <c r="AC5" s="1">
        <v>1378000000</v>
      </c>
      <c r="AD5" s="1">
        <v>1683000000</v>
      </c>
      <c r="AE5" s="1">
        <v>2406000000</v>
      </c>
    </row>
    <row r="6" spans="1:40" ht="20" x14ac:dyDescent="0.25">
      <c r="A6" s="6" t="s">
        <v>3</v>
      </c>
      <c r="B6" s="10">
        <v>85800000</v>
      </c>
      <c r="C6" s="10">
        <v>143100000</v>
      </c>
      <c r="D6" s="10">
        <v>302600000</v>
      </c>
      <c r="E6" s="10">
        <v>429300000</v>
      </c>
      <c r="F6" s="10">
        <v>372500000</v>
      </c>
      <c r="G6" s="10">
        <v>498300000</v>
      </c>
      <c r="H6" s="10">
        <v>686800000</v>
      </c>
      <c r="I6" s="10">
        <v>1015846000</v>
      </c>
      <c r="J6" s="10">
        <v>949421000</v>
      </c>
      <c r="K6" s="10">
        <v>1061518000</v>
      </c>
      <c r="L6" s="10">
        <v>1237527000</v>
      </c>
      <c r="M6" s="10">
        <v>1506066000</v>
      </c>
      <c r="N6" s="10">
        <v>1665050000</v>
      </c>
      <c r="O6" s="10">
        <v>1916114000</v>
      </c>
      <c r="P6" s="10">
        <v>2163501000</v>
      </c>
      <c r="Q6" s="10">
        <v>2450716000</v>
      </c>
      <c r="R6" s="10">
        <v>2505689000</v>
      </c>
      <c r="S6" s="10">
        <v>2802000000</v>
      </c>
      <c r="T6" s="10">
        <v>3180000000</v>
      </c>
      <c r="U6" s="10">
        <v>3391000000</v>
      </c>
      <c r="V6" s="10">
        <v>3594000000</v>
      </c>
      <c r="W6" s="10">
        <v>3838000000</v>
      </c>
      <c r="X6" s="10">
        <v>3467000000</v>
      </c>
      <c r="Y6" s="10">
        <v>3942000000</v>
      </c>
      <c r="Z6" s="10">
        <v>4368000000</v>
      </c>
      <c r="AA6" s="10">
        <v>4987000000</v>
      </c>
      <c r="AB6" s="10">
        <v>5617000000</v>
      </c>
      <c r="AC6" s="10">
        <v>6301000000</v>
      </c>
      <c r="AD6" s="10">
        <v>7950000000</v>
      </c>
      <c r="AE6" s="10">
        <v>10320000000</v>
      </c>
      <c r="AK6" s="18" t="s">
        <v>113</v>
      </c>
      <c r="AL6" s="19" t="s">
        <v>114</v>
      </c>
      <c r="AM6" s="19" t="s">
        <v>115</v>
      </c>
      <c r="AN6" s="19" t="s">
        <v>116</v>
      </c>
    </row>
    <row r="7" spans="1:40" ht="19" x14ac:dyDescent="0.25">
      <c r="A7" s="5" t="s">
        <v>4</v>
      </c>
      <c r="B7" s="2">
        <v>0.70679999999999998</v>
      </c>
      <c r="C7" s="2">
        <v>0.73719999999999997</v>
      </c>
      <c r="D7" s="2">
        <v>0.76470000000000005</v>
      </c>
      <c r="E7" s="2">
        <v>0.79710000000000003</v>
      </c>
      <c r="F7" s="2">
        <v>0.622</v>
      </c>
      <c r="G7" s="2">
        <v>0.8407</v>
      </c>
      <c r="H7" s="2">
        <v>0.81030000000000002</v>
      </c>
      <c r="I7" s="2">
        <v>0.92869999999999997</v>
      </c>
      <c r="J7" s="2">
        <v>0.75260000000000005</v>
      </c>
      <c r="K7" s="2">
        <v>0.78149999999999997</v>
      </c>
      <c r="L7" s="2">
        <v>0.78249999999999997</v>
      </c>
      <c r="M7" s="2">
        <v>0.80640000000000001</v>
      </c>
      <c r="N7" s="2">
        <v>0.81710000000000005</v>
      </c>
      <c r="O7" s="2">
        <v>0.81799999999999995</v>
      </c>
      <c r="P7" s="2">
        <v>0.80940000000000001</v>
      </c>
      <c r="Q7" s="2">
        <v>0.79700000000000004</v>
      </c>
      <c r="R7" s="2">
        <v>0.7873</v>
      </c>
      <c r="S7" s="2">
        <v>0.81100000000000005</v>
      </c>
      <c r="T7" s="2">
        <v>0.82579999999999998</v>
      </c>
      <c r="U7" s="2">
        <v>0.81689999999999996</v>
      </c>
      <c r="V7" s="2">
        <v>0.86170000000000002</v>
      </c>
      <c r="W7" s="2">
        <v>0.8518</v>
      </c>
      <c r="X7" s="2">
        <v>0.82709999999999995</v>
      </c>
      <c r="Y7" s="2">
        <v>0.83979999999999999</v>
      </c>
      <c r="Z7" s="2">
        <v>0.84370000000000001</v>
      </c>
      <c r="AA7" s="2">
        <v>0.83620000000000005</v>
      </c>
      <c r="AB7" s="2">
        <v>0.82799999999999996</v>
      </c>
      <c r="AC7" s="2">
        <v>0.82050000000000001</v>
      </c>
      <c r="AD7" s="2">
        <v>0.82530000000000003</v>
      </c>
      <c r="AE7" s="2">
        <v>0.81089999999999995</v>
      </c>
      <c r="AK7" s="17">
        <f>AE7</f>
        <v>0.81089999999999995</v>
      </c>
      <c r="AL7" s="20">
        <f>AE21</f>
        <v>0.26469999999999999</v>
      </c>
      <c r="AM7" s="20">
        <f>AE30</f>
        <v>0.1623</v>
      </c>
      <c r="AN7" s="20">
        <f>AE106/AE3</f>
        <v>0.28760018859028758</v>
      </c>
    </row>
    <row r="8" spans="1:40" ht="19" x14ac:dyDescent="0.25">
      <c r="A8" s="5" t="s">
        <v>5</v>
      </c>
      <c r="B8" s="1" t="s">
        <v>92</v>
      </c>
      <c r="C8" s="1" t="s">
        <v>92</v>
      </c>
      <c r="D8" s="1">
        <v>53400000</v>
      </c>
      <c r="E8" s="1" t="s">
        <v>92</v>
      </c>
      <c r="F8" s="1">
        <v>93000000</v>
      </c>
      <c r="G8" s="1">
        <v>108600000</v>
      </c>
      <c r="H8" s="1">
        <v>143400000</v>
      </c>
      <c r="I8" s="1">
        <v>169083000</v>
      </c>
      <c r="J8" s="1">
        <v>207085000</v>
      </c>
      <c r="K8" s="1">
        <v>203522000</v>
      </c>
      <c r="L8" s="1">
        <v>255821000</v>
      </c>
      <c r="M8" s="1">
        <v>281129000</v>
      </c>
      <c r="N8" s="1">
        <v>305241000</v>
      </c>
      <c r="O8" s="1">
        <v>398983000</v>
      </c>
      <c r="P8" s="1">
        <v>472516000</v>
      </c>
      <c r="Q8" s="1">
        <v>605818000</v>
      </c>
      <c r="R8" s="1">
        <v>566232000</v>
      </c>
      <c r="S8" s="1">
        <v>573000000</v>
      </c>
      <c r="T8" s="1">
        <v>634000000</v>
      </c>
      <c r="U8" s="1">
        <v>669000000</v>
      </c>
      <c r="V8" s="1">
        <v>685000000</v>
      </c>
      <c r="W8" s="1">
        <v>758000000</v>
      </c>
      <c r="X8" s="1">
        <v>798000000</v>
      </c>
      <c r="Y8" s="1">
        <v>881000000</v>
      </c>
      <c r="Z8" s="1">
        <v>998000000</v>
      </c>
      <c r="AA8" s="1">
        <v>1186000000</v>
      </c>
      <c r="AB8" s="1">
        <v>1233000000</v>
      </c>
      <c r="AC8" s="1">
        <v>1392000000</v>
      </c>
      <c r="AD8" s="1">
        <v>1678000000</v>
      </c>
      <c r="AE8" s="1">
        <v>2347000000</v>
      </c>
    </row>
    <row r="9" spans="1:40" ht="19" customHeight="1" x14ac:dyDescent="0.25">
      <c r="A9" s="14" t="s">
        <v>95</v>
      </c>
      <c r="B9" s="15" t="e">
        <f>B8/B3</f>
        <v>#VALUE!</v>
      </c>
      <c r="C9" s="15" t="e">
        <f t="shared" ref="C9:AE9" si="1">C8/C3</f>
        <v>#VALUE!</v>
      </c>
      <c r="D9" s="15">
        <f t="shared" si="1"/>
        <v>0.13495072024260804</v>
      </c>
      <c r="E9" s="15" t="e">
        <f t="shared" si="1"/>
        <v>#VALUE!</v>
      </c>
      <c r="F9" s="15">
        <f t="shared" si="1"/>
        <v>0.15528468859575889</v>
      </c>
      <c r="G9" s="15">
        <f t="shared" si="1"/>
        <v>0.18322928969124347</v>
      </c>
      <c r="H9" s="15">
        <f t="shared" si="1"/>
        <v>0.16918357715903728</v>
      </c>
      <c r="I9" s="15">
        <f t="shared" si="1"/>
        <v>0.15457957168651293</v>
      </c>
      <c r="J9" s="15">
        <f t="shared" si="1"/>
        <v>0.16416282390022363</v>
      </c>
      <c r="K9" s="15">
        <f t="shared" si="1"/>
        <v>0.14983052943722816</v>
      </c>
      <c r="L9" s="15">
        <f t="shared" si="1"/>
        <v>0.16175937770116933</v>
      </c>
      <c r="M9" s="15">
        <f t="shared" si="1"/>
        <v>0.15052447898791163</v>
      </c>
      <c r="N9" s="15">
        <f t="shared" si="1"/>
        <v>0.14979660922126531</v>
      </c>
      <c r="O9" s="15">
        <f t="shared" si="1"/>
        <v>0.17033791102175935</v>
      </c>
      <c r="P9" s="15">
        <f t="shared" si="1"/>
        <v>0.17677716767298415</v>
      </c>
      <c r="Q9" s="15">
        <f t="shared" si="1"/>
        <v>0.19701564956321582</v>
      </c>
      <c r="R9" s="15">
        <f t="shared" si="1"/>
        <v>0.17791843425543835</v>
      </c>
      <c r="S9" s="15">
        <f t="shared" si="1"/>
        <v>0.1658465991316932</v>
      </c>
      <c r="T9" s="15">
        <f t="shared" si="1"/>
        <v>0.16463256297065698</v>
      </c>
      <c r="U9" s="15">
        <f t="shared" si="1"/>
        <v>0.16116598410021682</v>
      </c>
      <c r="V9" s="15">
        <f t="shared" si="1"/>
        <v>0.16422920163030449</v>
      </c>
      <c r="W9" s="15">
        <f t="shared" si="1"/>
        <v>0.16822015090989792</v>
      </c>
      <c r="X9" s="15">
        <f t="shared" si="1"/>
        <v>0.19036259541984732</v>
      </c>
      <c r="Y9" s="15">
        <f t="shared" si="1"/>
        <v>0.18768640818065616</v>
      </c>
      <c r="Z9" s="15">
        <f t="shared" si="1"/>
        <v>0.19277573884489085</v>
      </c>
      <c r="AA9" s="15">
        <f t="shared" si="1"/>
        <v>0.19885982562038901</v>
      </c>
      <c r="AB9" s="15">
        <f t="shared" si="1"/>
        <v>0.18175117924528303</v>
      </c>
      <c r="AC9" s="15">
        <f t="shared" si="1"/>
        <v>0.18127360333376741</v>
      </c>
      <c r="AD9" s="15">
        <f t="shared" si="1"/>
        <v>0.17419287864631994</v>
      </c>
      <c r="AE9" s="15">
        <f t="shared" si="1"/>
        <v>0.18442558541568443</v>
      </c>
      <c r="AK9" s="18" t="s">
        <v>96</v>
      </c>
      <c r="AL9" s="19" t="s">
        <v>97</v>
      </c>
      <c r="AM9" s="19" t="s">
        <v>98</v>
      </c>
      <c r="AN9" s="19" t="s">
        <v>99</v>
      </c>
    </row>
    <row r="10" spans="1:40"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v>288101000</v>
      </c>
      <c r="S10" s="1">
        <v>348000000</v>
      </c>
      <c r="T10" s="1">
        <v>354000000</v>
      </c>
      <c r="U10" s="1">
        <v>388000000</v>
      </c>
      <c r="V10" s="1">
        <v>422000000</v>
      </c>
      <c r="W10" s="1">
        <v>465000000</v>
      </c>
      <c r="X10" s="1">
        <v>483000000</v>
      </c>
      <c r="Y10" s="1">
        <v>518000000</v>
      </c>
      <c r="Z10" s="1">
        <v>553000000</v>
      </c>
      <c r="AA10" s="1">
        <v>664000000</v>
      </c>
      <c r="AB10" s="1">
        <v>597000000</v>
      </c>
      <c r="AC10" s="1">
        <v>679000000</v>
      </c>
      <c r="AD10" s="1">
        <v>982000000</v>
      </c>
      <c r="AE10" s="1">
        <v>1460000000</v>
      </c>
      <c r="AK10" s="17">
        <f>AE9</f>
        <v>0.18442558541568443</v>
      </c>
      <c r="AL10" s="20">
        <f>AE13</f>
        <v>0.39179632248939178</v>
      </c>
      <c r="AM10" s="20">
        <f>AE80</f>
        <v>0.10278170674210278</v>
      </c>
      <c r="AN10" s="20">
        <f>AE89</f>
        <v>1.2336947980512337E-2</v>
      </c>
    </row>
    <row r="11" spans="1:40"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v>927174000</v>
      </c>
      <c r="S11" s="1">
        <v>976000000</v>
      </c>
      <c r="T11" s="1">
        <v>1111000000</v>
      </c>
      <c r="U11" s="1">
        <v>1118000000</v>
      </c>
      <c r="V11" s="1">
        <v>1219000000</v>
      </c>
      <c r="W11" s="1">
        <v>1281000000</v>
      </c>
      <c r="X11" s="1">
        <v>1288000000</v>
      </c>
      <c r="Y11" s="1">
        <v>1289000000</v>
      </c>
      <c r="Z11" s="1">
        <v>1420000000</v>
      </c>
      <c r="AA11" s="1">
        <v>1634000000</v>
      </c>
      <c r="AB11" s="1">
        <v>1927000000</v>
      </c>
      <c r="AC11" s="1">
        <v>2048000000</v>
      </c>
      <c r="AD11" s="1">
        <v>2644000000</v>
      </c>
      <c r="AE11" s="1">
        <v>3526000000</v>
      </c>
    </row>
    <row r="12" spans="1:40" ht="20" x14ac:dyDescent="0.25">
      <c r="A12" s="5" t="s">
        <v>8</v>
      </c>
      <c r="B12" s="1">
        <v>69000000</v>
      </c>
      <c r="C12" s="1">
        <v>281700000</v>
      </c>
      <c r="D12" s="1">
        <v>198900000</v>
      </c>
      <c r="E12" s="1">
        <v>366800000</v>
      </c>
      <c r="F12" s="1">
        <v>199500000</v>
      </c>
      <c r="G12" s="1">
        <v>319200000</v>
      </c>
      <c r="H12" s="1">
        <v>382200000</v>
      </c>
      <c r="I12" s="1">
        <v>487662000</v>
      </c>
      <c r="J12" s="1">
        <v>522487000</v>
      </c>
      <c r="K12" s="1">
        <v>562347000</v>
      </c>
      <c r="L12" s="1">
        <v>652193000</v>
      </c>
      <c r="M12" s="1">
        <v>747289000</v>
      </c>
      <c r="N12" s="1">
        <v>808915000</v>
      </c>
      <c r="O12" s="1">
        <v>934348000</v>
      </c>
      <c r="P12" s="1">
        <v>1033451000</v>
      </c>
      <c r="Q12" s="1">
        <v>1154613000</v>
      </c>
      <c r="R12" s="1">
        <v>1215275000</v>
      </c>
      <c r="S12" s="1">
        <v>1324000000</v>
      </c>
      <c r="T12" s="1">
        <v>1465000000</v>
      </c>
      <c r="U12" s="1">
        <v>1506000000</v>
      </c>
      <c r="V12" s="1">
        <v>1641000000</v>
      </c>
      <c r="W12" s="1">
        <v>1746000000</v>
      </c>
      <c r="X12" s="1">
        <v>1771000000</v>
      </c>
      <c r="Y12" s="1">
        <v>1807000000</v>
      </c>
      <c r="Z12" s="1">
        <v>1973000000</v>
      </c>
      <c r="AA12" s="1">
        <v>2298000000</v>
      </c>
      <c r="AB12" s="1">
        <v>2524000000</v>
      </c>
      <c r="AC12" s="1">
        <v>2727000000</v>
      </c>
      <c r="AD12" s="1">
        <v>3626000000</v>
      </c>
      <c r="AE12" s="1">
        <v>4986000000</v>
      </c>
      <c r="AK12" s="18" t="s">
        <v>117</v>
      </c>
      <c r="AL12" s="19" t="s">
        <v>118</v>
      </c>
      <c r="AM12" s="19" t="s">
        <v>119</v>
      </c>
      <c r="AN12" s="19" t="s">
        <v>120</v>
      </c>
    </row>
    <row r="13" spans="1:40" ht="19" x14ac:dyDescent="0.25">
      <c r="A13" s="14" t="s">
        <v>100</v>
      </c>
      <c r="B13" s="15">
        <f>B12/B3</f>
        <v>0.56836902800658984</v>
      </c>
      <c r="C13" s="15">
        <f t="shared" ref="C13:AE13" si="2">C12/C3</f>
        <v>1.4513137557959814</v>
      </c>
      <c r="D13" s="15">
        <f t="shared" si="2"/>
        <v>0.50265352539802877</v>
      </c>
      <c r="E13" s="15">
        <f t="shared" si="2"/>
        <v>0.68102487931674716</v>
      </c>
      <c r="F13" s="15">
        <f t="shared" si="2"/>
        <v>0.33311070295541828</v>
      </c>
      <c r="G13" s="15">
        <f t="shared" si="2"/>
        <v>0.53855238737978739</v>
      </c>
      <c r="H13" s="15">
        <f t="shared" si="2"/>
        <v>0.45092024539877301</v>
      </c>
      <c r="I13" s="15">
        <f t="shared" si="2"/>
        <v>0.44583182867460519</v>
      </c>
      <c r="J13" s="15">
        <f t="shared" si="2"/>
        <v>0.41419195678661491</v>
      </c>
      <c r="K13" s="15">
        <f t="shared" si="2"/>
        <v>0.41399332129910743</v>
      </c>
      <c r="L13" s="15">
        <f t="shared" si="2"/>
        <v>0.41239121816058388</v>
      </c>
      <c r="M13" s="15">
        <f t="shared" si="2"/>
        <v>0.40011982889846831</v>
      </c>
      <c r="N13" s="15">
        <f t="shared" si="2"/>
        <v>0.39697394566332778</v>
      </c>
      <c r="O13" s="15">
        <f t="shared" si="2"/>
        <v>0.39890142308659471</v>
      </c>
      <c r="P13" s="15">
        <f t="shared" si="2"/>
        <v>0.38663355464960586</v>
      </c>
      <c r="Q13" s="15">
        <f t="shared" si="2"/>
        <v>0.37548707728910879</v>
      </c>
      <c r="R13" s="15">
        <f t="shared" si="2"/>
        <v>0.38185730440840121</v>
      </c>
      <c r="S13" s="15">
        <f t="shared" si="2"/>
        <v>0.38321273516642546</v>
      </c>
      <c r="T13" s="15">
        <f t="shared" si="2"/>
        <v>0.38042066995585561</v>
      </c>
      <c r="U13" s="15">
        <f t="shared" si="2"/>
        <v>0.36280414357986029</v>
      </c>
      <c r="V13" s="15">
        <f t="shared" si="2"/>
        <v>0.39343083193478784</v>
      </c>
      <c r="W13" s="15">
        <f t="shared" si="2"/>
        <v>0.38748335552596536</v>
      </c>
      <c r="X13" s="15">
        <f t="shared" si="2"/>
        <v>0.42247137404580154</v>
      </c>
      <c r="Y13" s="15">
        <f t="shared" si="2"/>
        <v>0.38495952279505752</v>
      </c>
      <c r="Z13" s="15">
        <f t="shared" si="2"/>
        <v>0.38110875024145258</v>
      </c>
      <c r="AA13" s="15">
        <f t="shared" si="2"/>
        <v>0.38531187122736421</v>
      </c>
      <c r="AB13" s="15">
        <f t="shared" si="2"/>
        <v>0.37205188679245282</v>
      </c>
      <c r="AC13" s="15">
        <f t="shared" si="2"/>
        <v>0.35512436515171247</v>
      </c>
      <c r="AD13" s="15">
        <f t="shared" si="2"/>
        <v>0.37641440880307275</v>
      </c>
      <c r="AE13" s="15">
        <f t="shared" si="2"/>
        <v>0.39179632248939178</v>
      </c>
      <c r="AK13" s="17">
        <f>AE28/AE72</f>
        <v>0.12566145611580803</v>
      </c>
      <c r="AL13" s="20">
        <f>AE28/AE54</f>
        <v>7.4493401600923048E-2</v>
      </c>
      <c r="AM13" s="20">
        <f>AE22/(AE72+AE56+AE61)</f>
        <v>0.10720987448396647</v>
      </c>
      <c r="AN13" s="21">
        <f>AE67/AE72</f>
        <v>0.68688036007542119</v>
      </c>
    </row>
    <row r="14" spans="1:40" ht="19" x14ac:dyDescent="0.25">
      <c r="A14" s="5" t="s">
        <v>9</v>
      </c>
      <c r="B14" s="1">
        <v>3600000</v>
      </c>
      <c r="C14" s="1">
        <v>38500000</v>
      </c>
      <c r="D14" s="1">
        <v>64000000</v>
      </c>
      <c r="E14" s="1">
        <v>68400000</v>
      </c>
      <c r="F14" s="1">
        <v>58700000</v>
      </c>
      <c r="G14" s="1">
        <v>53200000</v>
      </c>
      <c r="H14" s="1">
        <v>141300000</v>
      </c>
      <c r="I14" s="1">
        <v>213204000</v>
      </c>
      <c r="J14" s="1">
        <v>14949000</v>
      </c>
      <c r="K14" s="1">
        <v>12423000</v>
      </c>
      <c r="L14" s="1">
        <v>-56525000</v>
      </c>
      <c r="M14" s="1">
        <v>14135000</v>
      </c>
      <c r="N14" s="1">
        <v>10251000</v>
      </c>
      <c r="O14" s="1">
        <v>9902000</v>
      </c>
      <c r="P14" s="1" t="s">
        <v>92</v>
      </c>
      <c r="Q14" s="1">
        <v>4000000</v>
      </c>
      <c r="R14" s="1" t="s">
        <v>92</v>
      </c>
      <c r="S14" s="1">
        <v>42000000</v>
      </c>
      <c r="T14" s="1">
        <v>44000000</v>
      </c>
      <c r="U14" s="1">
        <v>39000000</v>
      </c>
      <c r="V14" s="1">
        <v>35000000</v>
      </c>
      <c r="W14" s="1">
        <v>20000000</v>
      </c>
      <c r="X14" s="1">
        <v>12000000</v>
      </c>
      <c r="Y14" s="1">
        <v>12000000</v>
      </c>
      <c r="Z14" s="1">
        <v>2000000</v>
      </c>
      <c r="AA14" s="1">
        <v>6000000</v>
      </c>
      <c r="AB14" s="1">
        <v>6000000</v>
      </c>
      <c r="AC14" s="1">
        <v>6000000</v>
      </c>
      <c r="AD14" s="1">
        <v>146000000</v>
      </c>
      <c r="AE14" s="1">
        <v>416000000</v>
      </c>
    </row>
    <row r="15" spans="1:40" ht="20" x14ac:dyDescent="0.25">
      <c r="A15" s="5" t="s">
        <v>10</v>
      </c>
      <c r="B15" s="1">
        <v>72600000</v>
      </c>
      <c r="C15" s="1">
        <v>320200000</v>
      </c>
      <c r="D15" s="1">
        <v>316300000</v>
      </c>
      <c r="E15" s="1">
        <v>435200000</v>
      </c>
      <c r="F15" s="1">
        <v>351200000</v>
      </c>
      <c r="G15" s="1">
        <v>481000000</v>
      </c>
      <c r="H15" s="1">
        <v>666900000</v>
      </c>
      <c r="I15" s="1">
        <v>869949000</v>
      </c>
      <c r="J15" s="1">
        <v>744521000</v>
      </c>
      <c r="K15" s="1">
        <v>778292000</v>
      </c>
      <c r="L15" s="1">
        <v>851489000</v>
      </c>
      <c r="M15" s="1">
        <v>1042553000</v>
      </c>
      <c r="N15" s="1">
        <v>1124407000</v>
      </c>
      <c r="O15" s="1">
        <v>1343233000</v>
      </c>
      <c r="P15" s="1">
        <v>1505967000</v>
      </c>
      <c r="Q15" s="1">
        <v>1764431000</v>
      </c>
      <c r="R15" s="1">
        <v>1781507000</v>
      </c>
      <c r="S15" s="1">
        <v>1939000000</v>
      </c>
      <c r="T15" s="1">
        <v>2143000000</v>
      </c>
      <c r="U15" s="1">
        <v>2214000000</v>
      </c>
      <c r="V15" s="1">
        <v>2361000000</v>
      </c>
      <c r="W15" s="1">
        <v>2524000000</v>
      </c>
      <c r="X15" s="1">
        <v>2581000000</v>
      </c>
      <c r="Y15" s="1">
        <v>2700000000</v>
      </c>
      <c r="Z15" s="1">
        <v>2973000000</v>
      </c>
      <c r="AA15" s="1">
        <v>3490000000</v>
      </c>
      <c r="AB15" s="1">
        <v>3763000000</v>
      </c>
      <c r="AC15" s="1">
        <v>4125000000</v>
      </c>
      <c r="AD15" s="1">
        <v>5450000000</v>
      </c>
      <c r="AE15" s="1">
        <v>7749000000</v>
      </c>
      <c r="AK15" s="18" t="s">
        <v>121</v>
      </c>
      <c r="AL15" s="19" t="s">
        <v>122</v>
      </c>
      <c r="AM15" s="19" t="s">
        <v>123</v>
      </c>
      <c r="AN15" s="19" t="s">
        <v>124</v>
      </c>
    </row>
    <row r="16" spans="1:40" ht="19" x14ac:dyDescent="0.25">
      <c r="A16" s="5" t="s">
        <v>11</v>
      </c>
      <c r="B16" s="1">
        <v>108200000</v>
      </c>
      <c r="C16" s="1">
        <v>371200000</v>
      </c>
      <c r="D16" s="1">
        <v>409400000</v>
      </c>
      <c r="E16" s="1">
        <v>544500000</v>
      </c>
      <c r="F16" s="1">
        <v>577600000</v>
      </c>
      <c r="G16" s="1">
        <v>575400000</v>
      </c>
      <c r="H16" s="1">
        <v>827700000</v>
      </c>
      <c r="I16" s="1">
        <v>947928000</v>
      </c>
      <c r="J16" s="1">
        <v>1056561000</v>
      </c>
      <c r="K16" s="1">
        <v>1075122000</v>
      </c>
      <c r="L16" s="1">
        <v>1195453000</v>
      </c>
      <c r="M16" s="1">
        <v>1404150000</v>
      </c>
      <c r="N16" s="1">
        <v>1497060000</v>
      </c>
      <c r="O16" s="1">
        <v>1769422000</v>
      </c>
      <c r="P16" s="1">
        <v>2015413000</v>
      </c>
      <c r="Q16" s="1">
        <v>2388689000</v>
      </c>
      <c r="R16" s="1">
        <v>2458355000</v>
      </c>
      <c r="S16" s="1">
        <v>2592000000</v>
      </c>
      <c r="T16" s="1">
        <v>2814000000</v>
      </c>
      <c r="U16" s="1">
        <v>2974000000</v>
      </c>
      <c r="V16" s="1">
        <v>2938000000</v>
      </c>
      <c r="W16" s="1">
        <v>3192000000</v>
      </c>
      <c r="X16" s="1">
        <v>3306000000</v>
      </c>
      <c r="Y16" s="1">
        <v>3452000000</v>
      </c>
      <c r="Z16" s="1">
        <v>3782000000</v>
      </c>
      <c r="AA16" s="1">
        <v>4467000000</v>
      </c>
      <c r="AB16" s="1">
        <v>4930000000</v>
      </c>
      <c r="AC16" s="1">
        <v>5503000000</v>
      </c>
      <c r="AD16" s="1">
        <v>7133000000</v>
      </c>
      <c r="AE16" s="1">
        <v>10155000000</v>
      </c>
      <c r="AK16" s="29">
        <f>(AE35+AD35+AC35+AB35+AA35)/5</f>
        <v>1.7175640451502518E-2</v>
      </c>
      <c r="AL16" s="30">
        <f>AM101/AE3</f>
        <v>9.8488841741316993</v>
      </c>
      <c r="AM16" s="30">
        <f>AM101/AE28</f>
        <v>60.66645692158761</v>
      </c>
      <c r="AN16" s="31">
        <f>AM101/AE106</f>
        <v>34.245054644808747</v>
      </c>
    </row>
    <row r="17" spans="1:3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v>51184000</v>
      </c>
      <c r="S17" s="1">
        <v>61000000</v>
      </c>
      <c r="T17" s="1">
        <v>60000000</v>
      </c>
      <c r="U17" s="1">
        <v>50000000</v>
      </c>
      <c r="V17" s="1">
        <v>30000000</v>
      </c>
      <c r="W17" s="1">
        <v>31000000</v>
      </c>
      <c r="X17" s="1">
        <v>27000000</v>
      </c>
      <c r="Y17" s="1">
        <v>35000000</v>
      </c>
      <c r="Z17" s="1">
        <v>31000000</v>
      </c>
      <c r="AA17" s="1">
        <v>20000000</v>
      </c>
      <c r="AB17" s="1">
        <v>15000000</v>
      </c>
      <c r="AC17" s="1">
        <v>14000000</v>
      </c>
      <c r="AD17" s="1">
        <v>29000000</v>
      </c>
      <c r="AE17" s="1">
        <v>81000000</v>
      </c>
    </row>
    <row r="18" spans="1:37" ht="20" x14ac:dyDescent="0.25">
      <c r="A18" s="5" t="s">
        <v>13</v>
      </c>
      <c r="B18" s="1">
        <v>3600000</v>
      </c>
      <c r="C18" s="1">
        <v>38500000</v>
      </c>
      <c r="D18" s="1">
        <v>64000000</v>
      </c>
      <c r="E18" s="1">
        <v>68400000</v>
      </c>
      <c r="F18" s="1">
        <v>58700000</v>
      </c>
      <c r="G18" s="1">
        <v>53200000</v>
      </c>
      <c r="H18" s="1">
        <v>141300000</v>
      </c>
      <c r="I18" s="1">
        <v>213204000</v>
      </c>
      <c r="J18" s="1">
        <v>325624000</v>
      </c>
      <c r="K18" s="1">
        <v>74844000</v>
      </c>
      <c r="L18" s="1">
        <v>92963000</v>
      </c>
      <c r="M18" s="1">
        <v>115723000</v>
      </c>
      <c r="N18" s="1">
        <v>134466000</v>
      </c>
      <c r="O18" s="1">
        <v>117008000</v>
      </c>
      <c r="P18" s="1">
        <v>138730000</v>
      </c>
      <c r="Q18" s="1">
        <v>216463000</v>
      </c>
      <c r="R18" s="1">
        <v>274673000</v>
      </c>
      <c r="S18" s="1">
        <v>256000000</v>
      </c>
      <c r="T18" s="1">
        <v>241000000</v>
      </c>
      <c r="U18" s="1">
        <v>242000000</v>
      </c>
      <c r="V18" s="1">
        <v>232000000</v>
      </c>
      <c r="W18" s="1">
        <v>197000000</v>
      </c>
      <c r="X18" s="1">
        <v>231000000</v>
      </c>
      <c r="Y18" s="1">
        <v>238000000</v>
      </c>
      <c r="Z18" s="1">
        <v>236000000</v>
      </c>
      <c r="AA18" s="1">
        <v>253000000</v>
      </c>
      <c r="AB18" s="1">
        <v>225000000</v>
      </c>
      <c r="AC18" s="1">
        <v>218000000</v>
      </c>
      <c r="AD18" s="1">
        <v>363000000</v>
      </c>
      <c r="AE18" s="1">
        <v>746000000</v>
      </c>
      <c r="AK18" s="18" t="s">
        <v>125</v>
      </c>
    </row>
    <row r="19" spans="1:37" ht="19" x14ac:dyDescent="0.25">
      <c r="A19" s="6" t="s">
        <v>14</v>
      </c>
      <c r="B19" s="10">
        <v>17300000</v>
      </c>
      <c r="C19" s="10">
        <v>-136000000</v>
      </c>
      <c r="D19" s="10">
        <v>42800000</v>
      </c>
      <c r="E19" s="10">
        <v>63900000</v>
      </c>
      <c r="F19" s="10">
        <v>139700000</v>
      </c>
      <c r="G19" s="10">
        <v>33300000</v>
      </c>
      <c r="H19" s="10">
        <v>758600000</v>
      </c>
      <c r="I19" s="10">
        <v>726049000</v>
      </c>
      <c r="J19" s="10">
        <v>242602000</v>
      </c>
      <c r="K19" s="10">
        <v>230183000</v>
      </c>
      <c r="L19" s="10">
        <v>565633000</v>
      </c>
      <c r="M19" s="10">
        <v>568623000</v>
      </c>
      <c r="N19" s="10">
        <v>697167000</v>
      </c>
      <c r="O19" s="10">
        <v>766061000</v>
      </c>
      <c r="P19" s="10">
        <v>830340000</v>
      </c>
      <c r="Q19" s="10">
        <v>938804000</v>
      </c>
      <c r="R19" s="10">
        <v>978120000</v>
      </c>
      <c r="S19" s="10">
        <v>1167000000</v>
      </c>
      <c r="T19" s="10">
        <v>1267000000</v>
      </c>
      <c r="U19" s="10">
        <v>1468000000</v>
      </c>
      <c r="V19" s="10">
        <v>1507000000</v>
      </c>
      <c r="W19" s="10">
        <v>1588000000</v>
      </c>
      <c r="X19" s="10">
        <v>922000000</v>
      </c>
      <c r="Y19" s="10">
        <v>1649000000</v>
      </c>
      <c r="Z19" s="10">
        <v>1634000000</v>
      </c>
      <c r="AA19" s="10">
        <v>1776000000</v>
      </c>
      <c r="AB19" s="10">
        <v>2121000000</v>
      </c>
      <c r="AC19" s="10">
        <v>2430000000</v>
      </c>
      <c r="AD19" s="10">
        <v>2948000000</v>
      </c>
      <c r="AE19" s="10">
        <v>3369000000</v>
      </c>
      <c r="AK19" s="32">
        <f>AE40-AE56-AE61</f>
        <v>-4259000000</v>
      </c>
    </row>
    <row r="20" spans="1:37" ht="19" customHeight="1" x14ac:dyDescent="0.25">
      <c r="A20" s="14" t="s">
        <v>101</v>
      </c>
      <c r="B20" s="1"/>
      <c r="C20" s="15">
        <f>(C19/B19)-1</f>
        <v>-8.8612716763005785</v>
      </c>
      <c r="D20" s="15">
        <f>(D19/C19)-1</f>
        <v>-1.3147058823529412</v>
      </c>
      <c r="E20" s="15">
        <f>(E19/D19)-1</f>
        <v>0.4929906542056075</v>
      </c>
      <c r="F20" s="15">
        <f t="shared" ref="F20:AE20" si="3">(F19/E19)-1</f>
        <v>1.1862284820031297</v>
      </c>
      <c r="G20" s="15">
        <f t="shared" si="3"/>
        <v>-0.76163206871868283</v>
      </c>
      <c r="H20" s="15">
        <f t="shared" si="3"/>
        <v>21.780780780780781</v>
      </c>
      <c r="I20" s="15">
        <f t="shared" si="3"/>
        <v>-4.290930661745318E-2</v>
      </c>
      <c r="J20" s="15">
        <f t="shared" si="3"/>
        <v>-0.66586001771230319</v>
      </c>
      <c r="K20" s="15">
        <f t="shared" si="3"/>
        <v>-5.1190839317070802E-2</v>
      </c>
      <c r="L20" s="15">
        <f t="shared" si="3"/>
        <v>1.4573187420443734</v>
      </c>
      <c r="M20" s="15">
        <f t="shared" si="3"/>
        <v>5.2861130803896206E-3</v>
      </c>
      <c r="N20" s="15">
        <f t="shared" si="3"/>
        <v>0.22606190745010313</v>
      </c>
      <c r="O20" s="15">
        <f t="shared" si="3"/>
        <v>9.8819938407870733E-2</v>
      </c>
      <c r="P20" s="15">
        <f t="shared" si="3"/>
        <v>8.3908461597705708E-2</v>
      </c>
      <c r="Q20" s="15">
        <f t="shared" si="3"/>
        <v>0.1306260086229738</v>
      </c>
      <c r="R20" s="15">
        <f t="shared" si="3"/>
        <v>4.1878816025496368E-2</v>
      </c>
      <c r="S20" s="15">
        <f t="shared" si="3"/>
        <v>0.19310514047356153</v>
      </c>
      <c r="T20" s="15">
        <f t="shared" si="3"/>
        <v>8.5689802913453406E-2</v>
      </c>
      <c r="U20" s="15">
        <f t="shared" si="3"/>
        <v>0.15864246250986591</v>
      </c>
      <c r="V20" s="15">
        <f t="shared" si="3"/>
        <v>2.6566757493188042E-2</v>
      </c>
      <c r="W20" s="15">
        <f t="shared" si="3"/>
        <v>5.3749170537491731E-2</v>
      </c>
      <c r="X20" s="15">
        <f t="shared" si="3"/>
        <v>-0.41939546599496225</v>
      </c>
      <c r="Y20" s="15">
        <f t="shared" si="3"/>
        <v>0.78850325379609543</v>
      </c>
      <c r="Z20" s="15">
        <f t="shared" si="3"/>
        <v>-9.0964220739842006E-3</v>
      </c>
      <c r="AA20" s="15">
        <f t="shared" si="3"/>
        <v>8.6903304773561896E-2</v>
      </c>
      <c r="AB20" s="15">
        <f t="shared" si="3"/>
        <v>0.1942567567567568</v>
      </c>
      <c r="AC20" s="15">
        <f t="shared" si="3"/>
        <v>0.14568599717114572</v>
      </c>
      <c r="AD20" s="15">
        <f t="shared" si="3"/>
        <v>0.21316872427983546</v>
      </c>
      <c r="AE20" s="15">
        <f t="shared" si="3"/>
        <v>0.14280868385345991</v>
      </c>
    </row>
    <row r="21" spans="1:37" ht="19" x14ac:dyDescent="0.25">
      <c r="A21" s="5" t="s">
        <v>15</v>
      </c>
      <c r="B21" s="2">
        <v>0.14249999999999999</v>
      </c>
      <c r="C21" s="2">
        <v>-0.70069999999999999</v>
      </c>
      <c r="D21" s="2">
        <v>0.1082</v>
      </c>
      <c r="E21" s="2">
        <v>0.1186</v>
      </c>
      <c r="F21" s="2">
        <v>0.23330000000000001</v>
      </c>
      <c r="G21" s="2">
        <v>5.62E-2</v>
      </c>
      <c r="H21" s="2">
        <v>0.89500000000000002</v>
      </c>
      <c r="I21" s="2">
        <v>0.66379999999999995</v>
      </c>
      <c r="J21" s="2">
        <v>0.1923</v>
      </c>
      <c r="K21" s="2">
        <v>0.16950000000000001</v>
      </c>
      <c r="L21" s="2">
        <v>0.35770000000000002</v>
      </c>
      <c r="M21" s="2">
        <v>0.30449999999999999</v>
      </c>
      <c r="N21" s="2">
        <v>0.34210000000000002</v>
      </c>
      <c r="O21" s="2">
        <v>0.3271</v>
      </c>
      <c r="P21" s="2">
        <v>0.31059999999999999</v>
      </c>
      <c r="Q21" s="2">
        <v>0.30530000000000002</v>
      </c>
      <c r="R21" s="2">
        <v>0.30730000000000002</v>
      </c>
      <c r="S21" s="2">
        <v>0.33779999999999999</v>
      </c>
      <c r="T21" s="2">
        <v>0.32900000000000001</v>
      </c>
      <c r="U21" s="2">
        <v>0.35360000000000003</v>
      </c>
      <c r="V21" s="2">
        <v>0.36130000000000001</v>
      </c>
      <c r="W21" s="2">
        <v>0.35239999999999999</v>
      </c>
      <c r="X21" s="2">
        <v>0.21990000000000001</v>
      </c>
      <c r="Y21" s="2">
        <v>0.3513</v>
      </c>
      <c r="Z21" s="2">
        <v>0.31559999999999999</v>
      </c>
      <c r="AA21" s="2">
        <v>0.29780000000000001</v>
      </c>
      <c r="AB21" s="2">
        <v>0.31259999999999999</v>
      </c>
      <c r="AC21" s="2">
        <v>0.31640000000000001</v>
      </c>
      <c r="AD21" s="2">
        <v>0.30599999999999999</v>
      </c>
      <c r="AE21" s="2">
        <v>0.26469999999999999</v>
      </c>
    </row>
    <row r="22" spans="1:37" ht="19" x14ac:dyDescent="0.25">
      <c r="A22" s="6" t="s">
        <v>16</v>
      </c>
      <c r="B22" s="10">
        <v>13200000</v>
      </c>
      <c r="C22" s="10">
        <v>-177100000</v>
      </c>
      <c r="D22" s="10">
        <v>-13700000</v>
      </c>
      <c r="E22" s="10">
        <v>-5900000</v>
      </c>
      <c r="F22" s="10">
        <v>21300000</v>
      </c>
      <c r="G22" s="10">
        <v>17300000</v>
      </c>
      <c r="H22" s="10">
        <v>19900000</v>
      </c>
      <c r="I22" s="10">
        <v>145897000</v>
      </c>
      <c r="J22" s="10">
        <v>-43540000</v>
      </c>
      <c r="K22" s="10">
        <v>99459000</v>
      </c>
      <c r="L22" s="10">
        <v>343232000</v>
      </c>
      <c r="M22" s="10">
        <v>420377000</v>
      </c>
      <c r="N22" s="10">
        <v>524098000</v>
      </c>
      <c r="O22" s="10">
        <v>559544000</v>
      </c>
      <c r="P22" s="10">
        <v>637570000</v>
      </c>
      <c r="Q22" s="10">
        <v>650767000</v>
      </c>
      <c r="R22" s="10">
        <v>682060000</v>
      </c>
      <c r="S22" s="10">
        <v>863000000</v>
      </c>
      <c r="T22" s="10">
        <v>1007000000</v>
      </c>
      <c r="U22" s="10">
        <v>1177000000</v>
      </c>
      <c r="V22" s="10">
        <v>1233000000</v>
      </c>
      <c r="W22" s="10">
        <v>1314000000</v>
      </c>
      <c r="X22" s="10">
        <v>738000000</v>
      </c>
      <c r="Y22" s="10">
        <v>1242000000</v>
      </c>
      <c r="Z22" s="10">
        <v>1395000000</v>
      </c>
      <c r="AA22" s="10">
        <v>1497000000</v>
      </c>
      <c r="AB22" s="10">
        <v>1854000000</v>
      </c>
      <c r="AC22" s="10">
        <v>2176000000</v>
      </c>
      <c r="AD22" s="10">
        <v>2500000000</v>
      </c>
      <c r="AE22" s="10">
        <v>2571000000</v>
      </c>
    </row>
    <row r="23" spans="1:37" ht="19" x14ac:dyDescent="0.25">
      <c r="A23" s="5" t="s">
        <v>17</v>
      </c>
      <c r="B23" s="2">
        <v>0.1087</v>
      </c>
      <c r="C23" s="2">
        <v>-0.91239999999999999</v>
      </c>
      <c r="D23" s="2">
        <v>-3.4599999999999999E-2</v>
      </c>
      <c r="E23" s="2">
        <v>-1.0999999999999999E-2</v>
      </c>
      <c r="F23" s="2">
        <v>3.56E-2</v>
      </c>
      <c r="G23" s="2">
        <v>2.92E-2</v>
      </c>
      <c r="H23" s="2">
        <v>2.35E-2</v>
      </c>
      <c r="I23" s="2">
        <v>0.13339999999999999</v>
      </c>
      <c r="J23" s="2">
        <v>-3.4500000000000003E-2</v>
      </c>
      <c r="K23" s="2">
        <v>7.3200000000000001E-2</v>
      </c>
      <c r="L23" s="2">
        <v>0.217</v>
      </c>
      <c r="M23" s="2">
        <v>0.22509999999999999</v>
      </c>
      <c r="N23" s="2">
        <v>0.25719999999999998</v>
      </c>
      <c r="O23" s="2">
        <v>0.2389</v>
      </c>
      <c r="P23" s="2">
        <v>0.23849999999999999</v>
      </c>
      <c r="Q23" s="2">
        <v>0.21160000000000001</v>
      </c>
      <c r="R23" s="2">
        <v>0.21429999999999999</v>
      </c>
      <c r="S23" s="2">
        <v>0.24979999999999999</v>
      </c>
      <c r="T23" s="2">
        <v>0.26150000000000001</v>
      </c>
      <c r="U23" s="2">
        <v>0.28349999999999997</v>
      </c>
      <c r="V23" s="2">
        <v>0.29559999999999997</v>
      </c>
      <c r="W23" s="2">
        <v>0.29160000000000003</v>
      </c>
      <c r="X23" s="2">
        <v>0.17599999999999999</v>
      </c>
      <c r="Y23" s="2">
        <v>0.2646</v>
      </c>
      <c r="Z23" s="2">
        <v>0.26950000000000002</v>
      </c>
      <c r="AA23" s="2">
        <v>0.251</v>
      </c>
      <c r="AB23" s="2">
        <v>0.27329999999999999</v>
      </c>
      <c r="AC23" s="2">
        <v>0.28339999999999999</v>
      </c>
      <c r="AD23" s="2">
        <v>0.25950000000000001</v>
      </c>
      <c r="AE23" s="2">
        <v>0.20200000000000001</v>
      </c>
    </row>
    <row r="24" spans="1:37" ht="19" x14ac:dyDescent="0.25">
      <c r="A24" s="5" t="s">
        <v>18</v>
      </c>
      <c r="B24" s="1">
        <v>500000</v>
      </c>
      <c r="C24" s="1">
        <v>2600000</v>
      </c>
      <c r="D24" s="1">
        <v>-7500000</v>
      </c>
      <c r="E24" s="1">
        <v>7700000</v>
      </c>
      <c r="F24" s="1">
        <v>-11500000</v>
      </c>
      <c r="G24" s="1">
        <v>-37200000</v>
      </c>
      <c r="H24" s="1">
        <v>597400000</v>
      </c>
      <c r="I24" s="1">
        <v>366948000</v>
      </c>
      <c r="J24" s="1">
        <v>-53796000</v>
      </c>
      <c r="K24" s="1">
        <v>-14520000</v>
      </c>
      <c r="L24" s="1">
        <v>49606000</v>
      </c>
      <c r="M24" s="1">
        <v>32523000</v>
      </c>
      <c r="N24" s="1">
        <v>31959000</v>
      </c>
      <c r="O24" s="1">
        <v>50667000</v>
      </c>
      <c r="P24" s="1">
        <v>58842000</v>
      </c>
      <c r="Q24" s="1">
        <v>47218000</v>
      </c>
      <c r="R24" s="1">
        <v>-28629000</v>
      </c>
      <c r="S24" s="1">
        <v>-48000000</v>
      </c>
      <c r="T24" s="1">
        <v>-41000000</v>
      </c>
      <c r="U24" s="1">
        <v>-26000000</v>
      </c>
      <c r="V24" s="1">
        <v>-23000000</v>
      </c>
      <c r="W24" s="1" t="s">
        <v>92</v>
      </c>
      <c r="X24" s="1">
        <v>-26000000</v>
      </c>
      <c r="Y24" s="1">
        <v>-39000000</v>
      </c>
      <c r="Z24" s="1">
        <v>-28000000</v>
      </c>
      <c r="AA24" s="1">
        <v>6000000</v>
      </c>
      <c r="AB24" s="1">
        <v>27000000</v>
      </c>
      <c r="AC24" s="1">
        <v>22000000</v>
      </c>
      <c r="AD24" s="1">
        <v>56000000</v>
      </c>
      <c r="AE24" s="1">
        <v>-29000000</v>
      </c>
    </row>
    <row r="25" spans="1:37" ht="19" x14ac:dyDescent="0.25">
      <c r="A25" s="6" t="s">
        <v>19</v>
      </c>
      <c r="B25" s="10">
        <v>13700000</v>
      </c>
      <c r="C25" s="10">
        <v>-174500000</v>
      </c>
      <c r="D25" s="10">
        <v>-21200000</v>
      </c>
      <c r="E25" s="10">
        <v>1800000</v>
      </c>
      <c r="F25" s="10">
        <v>9800000</v>
      </c>
      <c r="G25" s="10">
        <v>-19900000</v>
      </c>
      <c r="H25" s="10">
        <v>617300000</v>
      </c>
      <c r="I25" s="10">
        <v>512845000</v>
      </c>
      <c r="J25" s="10">
        <v>-97336000</v>
      </c>
      <c r="K25" s="10">
        <v>84939000</v>
      </c>
      <c r="L25" s="10">
        <v>392838000</v>
      </c>
      <c r="M25" s="10">
        <v>452900000</v>
      </c>
      <c r="N25" s="10">
        <v>556057000</v>
      </c>
      <c r="O25" s="10">
        <v>610211000</v>
      </c>
      <c r="P25" s="10">
        <v>696412000</v>
      </c>
      <c r="Q25" s="10">
        <v>697985000</v>
      </c>
      <c r="R25" s="10">
        <v>653431000</v>
      </c>
      <c r="S25" s="10">
        <v>815000000</v>
      </c>
      <c r="T25" s="10">
        <v>966000000</v>
      </c>
      <c r="U25" s="10">
        <v>1151000000</v>
      </c>
      <c r="V25" s="10">
        <v>1210000000</v>
      </c>
      <c r="W25" s="10">
        <v>1314000000</v>
      </c>
      <c r="X25" s="10">
        <v>712000000</v>
      </c>
      <c r="Y25" s="10">
        <v>1203000000</v>
      </c>
      <c r="Z25" s="10">
        <v>1367000000</v>
      </c>
      <c r="AA25" s="10">
        <v>1503000000</v>
      </c>
      <c r="AB25" s="10">
        <v>1881000000</v>
      </c>
      <c r="AC25" s="10">
        <v>2198000000</v>
      </c>
      <c r="AD25" s="10">
        <v>2556000000</v>
      </c>
      <c r="AE25" s="10">
        <v>2542000000</v>
      </c>
    </row>
    <row r="26" spans="1:37" ht="19" x14ac:dyDescent="0.25">
      <c r="A26" s="5" t="s">
        <v>20</v>
      </c>
      <c r="B26" s="2">
        <v>0.1129</v>
      </c>
      <c r="C26" s="2">
        <v>-0.89900000000000002</v>
      </c>
      <c r="D26" s="2">
        <v>-5.3600000000000002E-2</v>
      </c>
      <c r="E26" s="2">
        <v>3.3E-3</v>
      </c>
      <c r="F26" s="2">
        <v>1.6400000000000001E-2</v>
      </c>
      <c r="G26" s="2">
        <v>-3.3599999999999998E-2</v>
      </c>
      <c r="H26" s="2">
        <v>0.72829999999999995</v>
      </c>
      <c r="I26" s="2">
        <v>0.46889999999999998</v>
      </c>
      <c r="J26" s="2">
        <v>-7.7200000000000005E-2</v>
      </c>
      <c r="K26" s="2">
        <v>6.25E-2</v>
      </c>
      <c r="L26" s="2">
        <v>0.24840000000000001</v>
      </c>
      <c r="M26" s="2">
        <v>0.24249999999999999</v>
      </c>
      <c r="N26" s="2">
        <v>0.27289999999999998</v>
      </c>
      <c r="O26" s="2">
        <v>0.26050000000000001</v>
      </c>
      <c r="P26" s="2">
        <v>0.26050000000000001</v>
      </c>
      <c r="Q26" s="2">
        <v>0.22700000000000001</v>
      </c>
      <c r="R26" s="2">
        <v>0.20530000000000001</v>
      </c>
      <c r="S26" s="2">
        <v>0.2359</v>
      </c>
      <c r="T26" s="2">
        <v>0.25080000000000002</v>
      </c>
      <c r="U26" s="2">
        <v>0.27729999999999999</v>
      </c>
      <c r="V26" s="2">
        <v>0.29010000000000002</v>
      </c>
      <c r="W26" s="2">
        <v>0.29160000000000003</v>
      </c>
      <c r="X26" s="2">
        <v>0.16980000000000001</v>
      </c>
      <c r="Y26" s="2">
        <v>0.25629999999999997</v>
      </c>
      <c r="Z26" s="2">
        <v>0.2641</v>
      </c>
      <c r="AA26" s="2">
        <v>0.252</v>
      </c>
      <c r="AB26" s="2">
        <v>0.27729999999999999</v>
      </c>
      <c r="AC26" s="2">
        <v>0.28620000000000001</v>
      </c>
      <c r="AD26" s="2">
        <v>0.26529999999999998</v>
      </c>
      <c r="AE26" s="2">
        <v>0.19969999999999999</v>
      </c>
    </row>
    <row r="27" spans="1:37" ht="19" x14ac:dyDescent="0.25">
      <c r="A27" s="5" t="s">
        <v>21</v>
      </c>
      <c r="B27" s="1">
        <v>5300000</v>
      </c>
      <c r="C27" s="1">
        <v>1800000</v>
      </c>
      <c r="D27" s="1">
        <v>24200000</v>
      </c>
      <c r="E27" s="1">
        <v>16200000</v>
      </c>
      <c r="F27" s="1">
        <v>12700000</v>
      </c>
      <c r="G27" s="1">
        <v>-7700000</v>
      </c>
      <c r="H27" s="1">
        <v>240800000</v>
      </c>
      <c r="I27" s="1">
        <v>207184000</v>
      </c>
      <c r="J27" s="1">
        <v>-229000</v>
      </c>
      <c r="K27" s="1">
        <v>15179000</v>
      </c>
      <c r="L27" s="1">
        <v>129636000</v>
      </c>
      <c r="M27" s="1">
        <v>135870000</v>
      </c>
      <c r="N27" s="1">
        <v>181074000</v>
      </c>
      <c r="O27" s="1">
        <v>232090000</v>
      </c>
      <c r="P27" s="1">
        <v>251607000</v>
      </c>
      <c r="Q27" s="1">
        <v>245579000</v>
      </c>
      <c r="R27" s="1">
        <v>205222000</v>
      </c>
      <c r="S27" s="1">
        <v>276000000</v>
      </c>
      <c r="T27" s="1">
        <v>332000000</v>
      </c>
      <c r="U27" s="1">
        <v>384000000</v>
      </c>
      <c r="V27" s="1">
        <v>387000000</v>
      </c>
      <c r="W27" s="1">
        <v>453000000</v>
      </c>
      <c r="X27" s="1">
        <v>299000000</v>
      </c>
      <c r="Y27" s="1">
        <v>397000000</v>
      </c>
      <c r="Z27" s="1">
        <v>396000000</v>
      </c>
      <c r="AA27" s="1">
        <v>292000000</v>
      </c>
      <c r="AB27" s="1">
        <v>324000000</v>
      </c>
      <c r="AC27" s="1">
        <v>372000000</v>
      </c>
      <c r="AD27" s="1">
        <v>494000000</v>
      </c>
      <c r="AE27" s="1">
        <v>476000000</v>
      </c>
    </row>
    <row r="28" spans="1:37" ht="20" thickBot="1" x14ac:dyDescent="0.3">
      <c r="A28" s="7" t="s">
        <v>22</v>
      </c>
      <c r="B28" s="11">
        <v>8400000</v>
      </c>
      <c r="C28" s="11">
        <v>-176300000</v>
      </c>
      <c r="D28" s="11">
        <v>-45400000</v>
      </c>
      <c r="E28" s="11">
        <v>-20700000</v>
      </c>
      <c r="F28" s="11">
        <v>68300000</v>
      </c>
      <c r="G28" s="11">
        <v>-12200000</v>
      </c>
      <c r="H28" s="11">
        <v>376500000</v>
      </c>
      <c r="I28" s="11">
        <v>305661000</v>
      </c>
      <c r="J28" s="11">
        <v>-82793000</v>
      </c>
      <c r="K28" s="11">
        <v>140160000</v>
      </c>
      <c r="L28" s="11">
        <v>343034000</v>
      </c>
      <c r="M28" s="11">
        <v>317030000</v>
      </c>
      <c r="N28" s="11">
        <v>381627000</v>
      </c>
      <c r="O28" s="11">
        <v>416963000</v>
      </c>
      <c r="P28" s="11">
        <v>440003000</v>
      </c>
      <c r="Q28" s="11">
        <v>476762000</v>
      </c>
      <c r="R28" s="11">
        <v>447041000</v>
      </c>
      <c r="S28" s="11">
        <v>574000000</v>
      </c>
      <c r="T28" s="11">
        <v>634000000</v>
      </c>
      <c r="U28" s="11">
        <v>792000000</v>
      </c>
      <c r="V28" s="11">
        <v>858000000</v>
      </c>
      <c r="W28" s="11">
        <v>907000000</v>
      </c>
      <c r="X28" s="11">
        <v>365000000</v>
      </c>
      <c r="Y28" s="11">
        <v>979000000</v>
      </c>
      <c r="Z28" s="11">
        <v>971000000</v>
      </c>
      <c r="AA28" s="11">
        <v>1211000000</v>
      </c>
      <c r="AB28" s="11">
        <v>1557000000</v>
      </c>
      <c r="AC28" s="11">
        <v>1826000000</v>
      </c>
      <c r="AD28" s="11">
        <v>2062000000</v>
      </c>
      <c r="AE28" s="11">
        <v>2066000000</v>
      </c>
    </row>
    <row r="29" spans="1:37" ht="20" customHeight="1" thickTop="1" x14ac:dyDescent="0.25">
      <c r="A29" s="14" t="s">
        <v>102</v>
      </c>
      <c r="B29" s="1"/>
      <c r="C29" s="15">
        <f>(C28/B28)-1</f>
        <v>-21.988095238095237</v>
      </c>
      <c r="D29" s="15">
        <f>(D28/C28)-1</f>
        <v>-0.74248440158820195</v>
      </c>
      <c r="E29" s="15">
        <f>(E28/D28)-1</f>
        <v>-0.54405286343612336</v>
      </c>
      <c r="F29" s="15">
        <f t="shared" ref="F29:AE29" si="4">(F28/E28)-1</f>
        <v>-4.2995169082125599</v>
      </c>
      <c r="G29" s="15">
        <f t="shared" si="4"/>
        <v>-1.1786237188872621</v>
      </c>
      <c r="H29" s="15">
        <f t="shared" si="4"/>
        <v>-31.860655737704917</v>
      </c>
      <c r="I29" s="15">
        <f t="shared" si="4"/>
        <v>-0.18815139442231077</v>
      </c>
      <c r="J29" s="15">
        <f t="shared" si="4"/>
        <v>-1.270865435891396</v>
      </c>
      <c r="K29" s="15">
        <f t="shared" si="4"/>
        <v>-2.6928967424782289</v>
      </c>
      <c r="L29" s="15">
        <f t="shared" si="4"/>
        <v>1.4474457762557078</v>
      </c>
      <c r="M29" s="15">
        <f t="shared" si="4"/>
        <v>-7.5805896791571681E-2</v>
      </c>
      <c r="N29" s="15">
        <f t="shared" si="4"/>
        <v>0.20375674226413909</v>
      </c>
      <c r="O29" s="15">
        <f t="shared" si="4"/>
        <v>9.2593029319204323E-2</v>
      </c>
      <c r="P29" s="15">
        <f t="shared" si="4"/>
        <v>5.5256701433940236E-2</v>
      </c>
      <c r="Q29" s="15">
        <f t="shared" si="4"/>
        <v>8.3542612209462241E-2</v>
      </c>
      <c r="R29" s="15">
        <f t="shared" si="4"/>
        <v>-6.2339280395669161E-2</v>
      </c>
      <c r="S29" s="15">
        <f t="shared" si="4"/>
        <v>0.28399855941625041</v>
      </c>
      <c r="T29" s="15">
        <f t="shared" si="4"/>
        <v>0.10452961672473871</v>
      </c>
      <c r="U29" s="15">
        <f t="shared" si="4"/>
        <v>0.24921135646687698</v>
      </c>
      <c r="V29" s="15">
        <f t="shared" si="4"/>
        <v>8.3333333333333259E-2</v>
      </c>
      <c r="W29" s="15">
        <f t="shared" si="4"/>
        <v>5.7109557109557008E-2</v>
      </c>
      <c r="X29" s="15">
        <f t="shared" si="4"/>
        <v>-0.59757442116868797</v>
      </c>
      <c r="Y29" s="15">
        <f t="shared" si="4"/>
        <v>1.6821917808219178</v>
      </c>
      <c r="Z29" s="15">
        <f t="shared" si="4"/>
        <v>-8.1716036772216949E-3</v>
      </c>
      <c r="AA29" s="15">
        <f t="shared" si="4"/>
        <v>0.24716786817713698</v>
      </c>
      <c r="AB29" s="15">
        <f t="shared" si="4"/>
        <v>0.28571428571428581</v>
      </c>
      <c r="AC29" s="15">
        <f t="shared" si="4"/>
        <v>0.17276814386640971</v>
      </c>
      <c r="AD29" s="15">
        <f t="shared" si="4"/>
        <v>0.12924424972617743</v>
      </c>
      <c r="AE29" s="15">
        <f t="shared" si="4"/>
        <v>1.9398642095054264E-3</v>
      </c>
    </row>
    <row r="30" spans="1:37" ht="19" x14ac:dyDescent="0.25">
      <c r="A30" s="5" t="s">
        <v>23</v>
      </c>
      <c r="B30" s="2">
        <v>6.9199999999999998E-2</v>
      </c>
      <c r="C30" s="2">
        <v>-0.9083</v>
      </c>
      <c r="D30" s="2">
        <v>-0.1147</v>
      </c>
      <c r="E30" s="2">
        <v>-3.8399999999999997E-2</v>
      </c>
      <c r="F30" s="2">
        <v>0.114</v>
      </c>
      <c r="G30" s="2">
        <v>-2.06E-2</v>
      </c>
      <c r="H30" s="2">
        <v>0.44419999999999998</v>
      </c>
      <c r="I30" s="2">
        <v>0.27939999999999998</v>
      </c>
      <c r="J30" s="2">
        <v>-6.5600000000000006E-2</v>
      </c>
      <c r="K30" s="2">
        <v>0.1032</v>
      </c>
      <c r="L30" s="2">
        <v>0.21690000000000001</v>
      </c>
      <c r="M30" s="2">
        <v>0.16969999999999999</v>
      </c>
      <c r="N30" s="2">
        <v>0.18729999999999999</v>
      </c>
      <c r="O30" s="2">
        <v>0.17799999999999999</v>
      </c>
      <c r="P30" s="2">
        <v>0.1646</v>
      </c>
      <c r="Q30" s="2">
        <v>0.155</v>
      </c>
      <c r="R30" s="2">
        <v>0.14050000000000001</v>
      </c>
      <c r="S30" s="2">
        <v>0.1661</v>
      </c>
      <c r="T30" s="2">
        <v>0.1646</v>
      </c>
      <c r="U30" s="2">
        <v>0.1908</v>
      </c>
      <c r="V30" s="2">
        <v>0.20569999999999999</v>
      </c>
      <c r="W30" s="2">
        <v>0.20130000000000001</v>
      </c>
      <c r="X30" s="2">
        <v>8.7099999999999997E-2</v>
      </c>
      <c r="Y30" s="2">
        <v>0.20860000000000001</v>
      </c>
      <c r="Z30" s="2">
        <v>0.18759999999999999</v>
      </c>
      <c r="AA30" s="2">
        <v>0.2031</v>
      </c>
      <c r="AB30" s="2">
        <v>0.22950000000000001</v>
      </c>
      <c r="AC30" s="2">
        <v>0.23780000000000001</v>
      </c>
      <c r="AD30" s="2">
        <v>0.21410000000000001</v>
      </c>
      <c r="AE30" s="2">
        <v>0.1623</v>
      </c>
    </row>
    <row r="31" spans="1:37" ht="19" x14ac:dyDescent="0.25">
      <c r="A31" s="5" t="s">
        <v>24</v>
      </c>
      <c r="B31" s="12">
        <v>0.06</v>
      </c>
      <c r="C31" s="12">
        <v>-0.9</v>
      </c>
      <c r="D31" s="12">
        <v>-0.18</v>
      </c>
      <c r="E31" s="12">
        <v>-0.08</v>
      </c>
      <c r="F31" s="12">
        <v>0.24</v>
      </c>
      <c r="G31" s="12">
        <v>-0.04</v>
      </c>
      <c r="H31" s="12">
        <v>1.03</v>
      </c>
      <c r="I31" s="12">
        <v>0.76</v>
      </c>
      <c r="J31" s="12">
        <v>-0.2</v>
      </c>
      <c r="K31" s="12">
        <v>0.33</v>
      </c>
      <c r="L31" s="12">
        <v>0.83</v>
      </c>
      <c r="M31" s="12">
        <v>0.81</v>
      </c>
      <c r="N31" s="12">
        <v>1.03</v>
      </c>
      <c r="O31" s="12">
        <v>1.2</v>
      </c>
      <c r="P31" s="12">
        <v>1.28</v>
      </c>
      <c r="Q31" s="12">
        <v>1.45</v>
      </c>
      <c r="R31" s="12">
        <v>1.39</v>
      </c>
      <c r="S31" s="12">
        <v>1.82</v>
      </c>
      <c r="T31" s="12">
        <v>2.0699999999999998</v>
      </c>
      <c r="U31" s="12">
        <v>2.67</v>
      </c>
      <c r="V31" s="12">
        <v>2.89</v>
      </c>
      <c r="W31" s="12">
        <v>3.15</v>
      </c>
      <c r="X31" s="12">
        <v>1.3</v>
      </c>
      <c r="Y31" s="12">
        <v>3.73</v>
      </c>
      <c r="Z31" s="12">
        <v>3.78</v>
      </c>
      <c r="AA31" s="12">
        <v>4.72</v>
      </c>
      <c r="AB31" s="12">
        <v>5.99</v>
      </c>
      <c r="AC31" s="12">
        <v>6.99</v>
      </c>
      <c r="AD31" s="12">
        <v>7.65</v>
      </c>
      <c r="AE31" s="12">
        <v>7.38</v>
      </c>
    </row>
    <row r="32" spans="1:37" ht="19" x14ac:dyDescent="0.25">
      <c r="A32" s="5" t="s">
        <v>25</v>
      </c>
      <c r="B32" s="12">
        <v>0.06</v>
      </c>
      <c r="C32" s="12">
        <v>-0.9</v>
      </c>
      <c r="D32" s="12">
        <v>-0.18</v>
      </c>
      <c r="E32" s="12">
        <v>-0.08</v>
      </c>
      <c r="F32" s="12">
        <v>0.24</v>
      </c>
      <c r="G32" s="12">
        <v>-0.04</v>
      </c>
      <c r="H32" s="12">
        <v>0.98</v>
      </c>
      <c r="I32" s="12">
        <v>0.72</v>
      </c>
      <c r="J32" s="12">
        <v>-0.2</v>
      </c>
      <c r="K32" s="12">
        <v>0.32</v>
      </c>
      <c r="L32" s="12">
        <v>0.81</v>
      </c>
      <c r="M32" s="12">
        <v>0.79</v>
      </c>
      <c r="N32" s="12">
        <v>1.01</v>
      </c>
      <c r="O32" s="12">
        <v>1.1599999999999999</v>
      </c>
      <c r="P32" s="12">
        <v>1.24</v>
      </c>
      <c r="Q32" s="12">
        <v>1.41</v>
      </c>
      <c r="R32" s="12">
        <v>1.35</v>
      </c>
      <c r="S32" s="12">
        <v>1.77</v>
      </c>
      <c r="T32" s="12">
        <v>2</v>
      </c>
      <c r="U32" s="12">
        <v>2.6</v>
      </c>
      <c r="V32" s="12">
        <v>2.83</v>
      </c>
      <c r="W32" s="12">
        <v>3.09</v>
      </c>
      <c r="X32" s="12">
        <v>1.28</v>
      </c>
      <c r="Y32" s="12">
        <v>3.69</v>
      </c>
      <c r="Z32" s="12">
        <v>3.72</v>
      </c>
      <c r="AA32" s="12">
        <v>4.6399999999999997</v>
      </c>
      <c r="AB32" s="12">
        <v>5.89</v>
      </c>
      <c r="AC32" s="12">
        <v>6.92</v>
      </c>
      <c r="AD32" s="12">
        <v>7.56</v>
      </c>
      <c r="AE32" s="12">
        <v>7.28</v>
      </c>
    </row>
    <row r="33" spans="1:31" ht="19" x14ac:dyDescent="0.25">
      <c r="A33" s="5" t="s">
        <v>26</v>
      </c>
      <c r="B33" s="1">
        <v>140000000</v>
      </c>
      <c r="C33" s="1">
        <v>196983240</v>
      </c>
      <c r="D33" s="1">
        <v>245405405</v>
      </c>
      <c r="E33" s="1">
        <v>270894000</v>
      </c>
      <c r="F33" s="1">
        <v>284688000</v>
      </c>
      <c r="G33" s="1">
        <v>298056000</v>
      </c>
      <c r="H33" s="1">
        <v>365376000</v>
      </c>
      <c r="I33" s="1">
        <v>401540000</v>
      </c>
      <c r="J33" s="1">
        <v>415918000</v>
      </c>
      <c r="K33" s="1">
        <v>423588000</v>
      </c>
      <c r="L33" s="1">
        <v>410588000</v>
      </c>
      <c r="M33" s="1">
        <v>390910000</v>
      </c>
      <c r="N33" s="1">
        <v>369202000</v>
      </c>
      <c r="O33" s="1">
        <v>347854000</v>
      </c>
      <c r="P33" s="1">
        <v>342637000</v>
      </c>
      <c r="Q33" s="1">
        <v>328545000</v>
      </c>
      <c r="R33" s="1">
        <v>322280000</v>
      </c>
      <c r="S33" s="1">
        <v>316000000</v>
      </c>
      <c r="T33" s="1">
        <v>307000000</v>
      </c>
      <c r="U33" s="1">
        <v>296000000</v>
      </c>
      <c r="V33" s="1">
        <v>297000000</v>
      </c>
      <c r="W33" s="1">
        <v>285000000</v>
      </c>
      <c r="X33" s="1">
        <v>281000000</v>
      </c>
      <c r="Y33" s="1">
        <v>262000000</v>
      </c>
      <c r="Z33" s="1">
        <v>257000000</v>
      </c>
      <c r="AA33" s="1">
        <v>256000000</v>
      </c>
      <c r="AB33" s="1">
        <v>260000000</v>
      </c>
      <c r="AC33" s="1">
        <v>261000000</v>
      </c>
      <c r="AD33" s="1">
        <v>270000000</v>
      </c>
      <c r="AE33" s="1">
        <v>280000000</v>
      </c>
    </row>
    <row r="34" spans="1:31" ht="19" x14ac:dyDescent="0.25">
      <c r="A34" s="5" t="s">
        <v>27</v>
      </c>
      <c r="B34" s="1">
        <v>140000000</v>
      </c>
      <c r="C34" s="1">
        <v>196983240</v>
      </c>
      <c r="D34" s="1">
        <v>245405405</v>
      </c>
      <c r="E34" s="1">
        <v>270894000</v>
      </c>
      <c r="F34" s="1">
        <v>288852459</v>
      </c>
      <c r="G34" s="1">
        <v>298056000</v>
      </c>
      <c r="H34" s="1">
        <v>382176000</v>
      </c>
      <c r="I34" s="1">
        <v>422542000</v>
      </c>
      <c r="J34" s="1">
        <v>415918000</v>
      </c>
      <c r="K34" s="1">
        <v>435794000</v>
      </c>
      <c r="L34" s="1">
        <v>421910000</v>
      </c>
      <c r="M34" s="1">
        <v>400162000</v>
      </c>
      <c r="N34" s="1">
        <v>376796000</v>
      </c>
      <c r="O34" s="1">
        <v>360471000</v>
      </c>
      <c r="P34" s="1">
        <v>355815000</v>
      </c>
      <c r="Q34" s="1">
        <v>339268000</v>
      </c>
      <c r="R34" s="1">
        <v>330190000</v>
      </c>
      <c r="S34" s="1">
        <v>325000000</v>
      </c>
      <c r="T34" s="1">
        <v>317000000</v>
      </c>
      <c r="U34" s="1">
        <v>305000000</v>
      </c>
      <c r="V34" s="1">
        <v>303000000</v>
      </c>
      <c r="W34" s="1">
        <v>291000000</v>
      </c>
      <c r="X34" s="1">
        <v>286000000</v>
      </c>
      <c r="Y34" s="1">
        <v>265000000</v>
      </c>
      <c r="Z34" s="1">
        <v>261000000</v>
      </c>
      <c r="AA34" s="1">
        <v>261000000</v>
      </c>
      <c r="AB34" s="1">
        <v>264000000</v>
      </c>
      <c r="AC34" s="1">
        <v>264000000</v>
      </c>
      <c r="AD34" s="1">
        <v>273000000</v>
      </c>
      <c r="AE34" s="1">
        <v>284000000</v>
      </c>
    </row>
    <row r="35" spans="1:31" ht="20" customHeight="1" x14ac:dyDescent="0.25">
      <c r="A35" s="14" t="s">
        <v>103</v>
      </c>
      <c r="B35" s="1"/>
      <c r="C35" s="22">
        <f>(C34-B34)/B34</f>
        <v>0.40702314285714286</v>
      </c>
      <c r="D35" s="22">
        <f t="shared" ref="D35:AE35" si="5">(D34-C34)/C34</f>
        <v>0.24581870518527363</v>
      </c>
      <c r="E35" s="22">
        <f t="shared" si="5"/>
        <v>0.10386321768259342</v>
      </c>
      <c r="F35" s="22">
        <f t="shared" si="5"/>
        <v>6.6293306607012339E-2</v>
      </c>
      <c r="G35" s="22">
        <f t="shared" si="5"/>
        <v>3.1862429116450763E-2</v>
      </c>
      <c r="H35" s="22">
        <f t="shared" si="5"/>
        <v>0.28222884290200501</v>
      </c>
      <c r="I35" s="22">
        <f t="shared" si="5"/>
        <v>0.10562149376203633</v>
      </c>
      <c r="J35" s="22">
        <f t="shared" si="5"/>
        <v>-1.567654813012671E-2</v>
      </c>
      <c r="K35" s="22">
        <f t="shared" si="5"/>
        <v>4.7788265956270226E-2</v>
      </c>
      <c r="L35" s="22">
        <f t="shared" si="5"/>
        <v>-3.1859089386269662E-2</v>
      </c>
      <c r="M35" s="22">
        <f t="shared" si="5"/>
        <v>-5.1546538361261877E-2</v>
      </c>
      <c r="N35" s="22">
        <f t="shared" si="5"/>
        <v>-5.839135150264143E-2</v>
      </c>
      <c r="O35" s="22">
        <f t="shared" si="5"/>
        <v>-4.332583148441066E-2</v>
      </c>
      <c r="P35" s="22">
        <f t="shared" si="5"/>
        <v>-1.2916434331749294E-2</v>
      </c>
      <c r="Q35" s="22">
        <f t="shared" si="5"/>
        <v>-4.6504503744923625E-2</v>
      </c>
      <c r="R35" s="22">
        <f t="shared" si="5"/>
        <v>-2.6757607555089193E-2</v>
      </c>
      <c r="S35" s="22">
        <f t="shared" si="5"/>
        <v>-1.5718222841394347E-2</v>
      </c>
      <c r="T35" s="22">
        <f t="shared" si="5"/>
        <v>-2.4615384615384615E-2</v>
      </c>
      <c r="U35" s="22">
        <f t="shared" si="5"/>
        <v>-3.7854889589905363E-2</v>
      </c>
      <c r="V35" s="22">
        <f t="shared" si="5"/>
        <v>-6.5573770491803279E-3</v>
      </c>
      <c r="W35" s="22">
        <f t="shared" si="5"/>
        <v>-3.9603960396039604E-2</v>
      </c>
      <c r="X35" s="22">
        <f t="shared" si="5"/>
        <v>-1.7182130584192441E-2</v>
      </c>
      <c r="Y35" s="22">
        <f t="shared" si="5"/>
        <v>-7.3426573426573424E-2</v>
      </c>
      <c r="Z35" s="22">
        <f t="shared" si="5"/>
        <v>-1.509433962264151E-2</v>
      </c>
      <c r="AA35" s="22">
        <f t="shared" si="5"/>
        <v>0</v>
      </c>
      <c r="AB35" s="22">
        <f t="shared" si="5"/>
        <v>1.1494252873563218E-2</v>
      </c>
      <c r="AC35" s="22">
        <f t="shared" si="5"/>
        <v>0</v>
      </c>
      <c r="AD35" s="22">
        <f t="shared" si="5"/>
        <v>3.4090909090909088E-2</v>
      </c>
      <c r="AE35" s="22">
        <f t="shared" si="5"/>
        <v>4.0293040293040296E-2</v>
      </c>
    </row>
    <row r="36" spans="1:31"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row>
    <row r="37" spans="1:31"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row>
    <row r="38" spans="1:31" ht="19" x14ac:dyDescent="0.25">
      <c r="A38" s="5" t="s">
        <v>30</v>
      </c>
      <c r="B38" s="1" t="s">
        <v>92</v>
      </c>
      <c r="C38" s="1" t="s">
        <v>92</v>
      </c>
      <c r="D38" s="1" t="s">
        <v>92</v>
      </c>
      <c r="E38" s="1">
        <v>44600000</v>
      </c>
      <c r="F38" s="1">
        <v>46800000</v>
      </c>
      <c r="G38" s="1">
        <v>138100000</v>
      </c>
      <c r="H38" s="1">
        <v>518300000</v>
      </c>
      <c r="I38" s="1">
        <v>416953000</v>
      </c>
      <c r="J38" s="1">
        <v>450104000</v>
      </c>
      <c r="K38" s="1">
        <v>435087000</v>
      </c>
      <c r="L38" s="1">
        <v>170043000</v>
      </c>
      <c r="M38" s="1">
        <v>27249000</v>
      </c>
      <c r="N38" s="1">
        <v>83842000</v>
      </c>
      <c r="O38" s="1">
        <v>179601000</v>
      </c>
      <c r="P38" s="1">
        <v>255201000</v>
      </c>
      <c r="Q38" s="1">
        <v>413340000</v>
      </c>
      <c r="R38" s="1">
        <v>678902000</v>
      </c>
      <c r="S38" s="1">
        <v>214000000</v>
      </c>
      <c r="T38" s="1">
        <v>722000000</v>
      </c>
      <c r="U38" s="1">
        <v>393000000</v>
      </c>
      <c r="V38" s="1">
        <v>1009000000</v>
      </c>
      <c r="W38" s="1">
        <v>849000000</v>
      </c>
      <c r="X38" s="1">
        <v>808000000</v>
      </c>
      <c r="Y38" s="1">
        <v>638000000</v>
      </c>
      <c r="Z38" s="1">
        <v>529000000</v>
      </c>
      <c r="AA38" s="1">
        <v>1464000000</v>
      </c>
      <c r="AB38" s="1">
        <v>2116000000</v>
      </c>
      <c r="AC38" s="1">
        <v>6442000000</v>
      </c>
      <c r="AD38" s="1">
        <v>2562000000</v>
      </c>
      <c r="AE38" s="1">
        <v>2796000000</v>
      </c>
    </row>
    <row r="39" spans="1:31" ht="19" x14ac:dyDescent="0.25">
      <c r="A39" s="5" t="s">
        <v>31</v>
      </c>
      <c r="B39" s="1" t="s">
        <v>92</v>
      </c>
      <c r="C39" s="1" t="s">
        <v>92</v>
      </c>
      <c r="D39" s="1" t="s">
        <v>92</v>
      </c>
      <c r="E39" s="1" t="s">
        <v>92</v>
      </c>
      <c r="F39" s="1" t="s">
        <v>92</v>
      </c>
      <c r="G39" s="1" t="s">
        <v>92</v>
      </c>
      <c r="H39" s="1">
        <v>736400000</v>
      </c>
      <c r="I39" s="1">
        <v>1276098000</v>
      </c>
      <c r="J39" s="1">
        <v>1204612000</v>
      </c>
      <c r="K39" s="1">
        <v>832133000</v>
      </c>
      <c r="L39" s="1">
        <v>1037623000</v>
      </c>
      <c r="M39" s="1">
        <v>991971000</v>
      </c>
      <c r="N39" s="1">
        <v>910416000</v>
      </c>
      <c r="O39" s="1">
        <v>1017599000</v>
      </c>
      <c r="P39" s="1">
        <v>1048470000</v>
      </c>
      <c r="Q39" s="1">
        <v>414493000</v>
      </c>
      <c r="R39" s="1">
        <v>668118000</v>
      </c>
      <c r="S39" s="1">
        <v>1408000000</v>
      </c>
      <c r="T39" s="1">
        <v>699000000</v>
      </c>
      <c r="U39" s="1">
        <v>351000000</v>
      </c>
      <c r="V39" s="1">
        <v>652000000</v>
      </c>
      <c r="W39" s="1">
        <v>1065000000</v>
      </c>
      <c r="X39" s="1">
        <v>889000000</v>
      </c>
      <c r="Y39" s="1">
        <v>442000000</v>
      </c>
      <c r="Z39" s="1">
        <v>248000000</v>
      </c>
      <c r="AA39" s="1">
        <v>252000000</v>
      </c>
      <c r="AB39" s="1">
        <v>624000000</v>
      </c>
      <c r="AC39" s="1">
        <v>608000000</v>
      </c>
      <c r="AD39" s="1">
        <v>1308000000</v>
      </c>
      <c r="AE39" s="1">
        <v>485000000</v>
      </c>
    </row>
    <row r="40" spans="1:31" ht="19" x14ac:dyDescent="0.25">
      <c r="A40" s="5" t="s">
        <v>32</v>
      </c>
      <c r="B40" s="1" t="s">
        <v>92</v>
      </c>
      <c r="C40" s="1" t="s">
        <v>92</v>
      </c>
      <c r="D40" s="1" t="s">
        <v>92</v>
      </c>
      <c r="E40" s="1">
        <v>44600000</v>
      </c>
      <c r="F40" s="1">
        <v>46800000</v>
      </c>
      <c r="G40" s="1">
        <v>138100000</v>
      </c>
      <c r="H40" s="1">
        <v>1254700000</v>
      </c>
      <c r="I40" s="1">
        <v>1693051000</v>
      </c>
      <c r="J40" s="1">
        <v>1654716000</v>
      </c>
      <c r="K40" s="1">
        <v>1267220000</v>
      </c>
      <c r="L40" s="1">
        <v>1207666000</v>
      </c>
      <c r="M40" s="1">
        <v>1019220000</v>
      </c>
      <c r="N40" s="1">
        <v>994258000</v>
      </c>
      <c r="O40" s="1">
        <v>1197200000</v>
      </c>
      <c r="P40" s="1">
        <v>1303671000</v>
      </c>
      <c r="Q40" s="1">
        <v>827833000</v>
      </c>
      <c r="R40" s="1">
        <v>1347020000</v>
      </c>
      <c r="S40" s="1">
        <v>1622000000</v>
      </c>
      <c r="T40" s="1">
        <v>1421000000</v>
      </c>
      <c r="U40" s="1">
        <v>744000000</v>
      </c>
      <c r="V40" s="1">
        <v>1661000000</v>
      </c>
      <c r="W40" s="1">
        <v>1914000000</v>
      </c>
      <c r="X40" s="1">
        <v>1697000000</v>
      </c>
      <c r="Y40" s="1">
        <v>1080000000</v>
      </c>
      <c r="Z40" s="1">
        <v>777000000</v>
      </c>
      <c r="AA40" s="1">
        <v>1716000000</v>
      </c>
      <c r="AB40" s="1">
        <v>2740000000</v>
      </c>
      <c r="AC40" s="1">
        <v>7050000000</v>
      </c>
      <c r="AD40" s="1">
        <v>3870000000</v>
      </c>
      <c r="AE40" s="1">
        <v>3281000000</v>
      </c>
    </row>
    <row r="41" spans="1:31" ht="19" x14ac:dyDescent="0.25">
      <c r="A41" s="5" t="s">
        <v>33</v>
      </c>
      <c r="B41" s="1" t="s">
        <v>92</v>
      </c>
      <c r="C41" s="1" t="s">
        <v>92</v>
      </c>
      <c r="D41" s="1" t="s">
        <v>92</v>
      </c>
      <c r="E41" s="1">
        <v>49500000</v>
      </c>
      <c r="F41" s="1">
        <v>42200000</v>
      </c>
      <c r="G41" s="1">
        <v>59400000</v>
      </c>
      <c r="H41" s="1">
        <v>63000000</v>
      </c>
      <c r="I41" s="1">
        <v>67420000</v>
      </c>
      <c r="J41" s="1">
        <v>27990000</v>
      </c>
      <c r="K41" s="1">
        <v>56467000</v>
      </c>
      <c r="L41" s="1">
        <v>88156000</v>
      </c>
      <c r="M41" s="1">
        <v>92265000</v>
      </c>
      <c r="N41" s="1">
        <v>86125000</v>
      </c>
      <c r="O41" s="1">
        <v>161975000</v>
      </c>
      <c r="P41" s="1">
        <v>185869000</v>
      </c>
      <c r="Q41" s="1">
        <v>187794000</v>
      </c>
      <c r="R41" s="1">
        <v>213304000</v>
      </c>
      <c r="S41" s="1">
        <v>162000000</v>
      </c>
      <c r="T41" s="1">
        <v>243000000</v>
      </c>
      <c r="U41" s="1">
        <v>236000000</v>
      </c>
      <c r="V41" s="1">
        <v>192000000</v>
      </c>
      <c r="W41" s="1">
        <v>169000000</v>
      </c>
      <c r="X41" s="1">
        <v>175000000</v>
      </c>
      <c r="Y41" s="1">
        <v>128000000</v>
      </c>
      <c r="Z41" s="1">
        <v>166000000</v>
      </c>
      <c r="AA41" s="1">
        <v>137000000</v>
      </c>
      <c r="AB41" s="1">
        <v>152000000</v>
      </c>
      <c r="AC41" s="1">
        <v>161000000</v>
      </c>
      <c r="AD41" s="1">
        <v>514000000</v>
      </c>
      <c r="AE41" s="1">
        <v>1048000000</v>
      </c>
    </row>
    <row r="42" spans="1:31" ht="19" x14ac:dyDescent="0.25">
      <c r="A42" s="5" t="s">
        <v>34</v>
      </c>
      <c r="B42" s="1" t="s">
        <v>92</v>
      </c>
      <c r="C42" s="1" t="s">
        <v>92</v>
      </c>
      <c r="D42" s="1" t="s">
        <v>92</v>
      </c>
      <c r="E42" s="1">
        <v>4400000</v>
      </c>
      <c r="F42" s="1">
        <v>3300000</v>
      </c>
      <c r="G42" s="1">
        <v>3700000</v>
      </c>
      <c r="H42" s="1">
        <v>4900000</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row>
    <row r="43" spans="1:31" ht="19" x14ac:dyDescent="0.25">
      <c r="A43" s="5" t="s">
        <v>35</v>
      </c>
      <c r="B43" s="1" t="s">
        <v>92</v>
      </c>
      <c r="C43" s="1" t="s">
        <v>92</v>
      </c>
      <c r="D43" s="1" t="s">
        <v>92</v>
      </c>
      <c r="E43" s="1">
        <v>181900000</v>
      </c>
      <c r="F43" s="1">
        <v>362500000</v>
      </c>
      <c r="G43" s="1">
        <v>778900000</v>
      </c>
      <c r="H43" s="1">
        <v>263200000</v>
      </c>
      <c r="I43" s="1">
        <v>368323000</v>
      </c>
      <c r="J43" s="1">
        <v>465216000</v>
      </c>
      <c r="K43" s="1">
        <v>671806000</v>
      </c>
      <c r="L43" s="1">
        <v>373048000</v>
      </c>
      <c r="M43" s="1">
        <v>405056000</v>
      </c>
      <c r="N43" s="1">
        <v>533956000</v>
      </c>
      <c r="O43" s="1">
        <v>457855000</v>
      </c>
      <c r="P43" s="1">
        <v>462392000</v>
      </c>
      <c r="Q43" s="1">
        <v>757935000</v>
      </c>
      <c r="R43" s="1">
        <v>407538000</v>
      </c>
      <c r="S43" s="1">
        <v>511000000</v>
      </c>
      <c r="T43" s="1">
        <v>590000000</v>
      </c>
      <c r="U43" s="1">
        <v>543000000</v>
      </c>
      <c r="V43" s="1">
        <v>543000000</v>
      </c>
      <c r="W43" s="1">
        <v>538000000</v>
      </c>
      <c r="X43" s="1">
        <v>688000000</v>
      </c>
      <c r="Y43" s="1">
        <v>406000000</v>
      </c>
      <c r="Z43" s="1">
        <v>472000000</v>
      </c>
      <c r="AA43" s="1">
        <v>551000000</v>
      </c>
      <c r="AB43" s="1">
        <v>702000000</v>
      </c>
      <c r="AC43" s="1">
        <v>769000000</v>
      </c>
      <c r="AD43" s="1">
        <v>773000000</v>
      </c>
      <c r="AE43" s="1">
        <v>718000000</v>
      </c>
    </row>
    <row r="44" spans="1:31" ht="19" x14ac:dyDescent="0.25">
      <c r="A44" s="6" t="s">
        <v>36</v>
      </c>
      <c r="B44" s="10" t="s">
        <v>92</v>
      </c>
      <c r="C44" s="10" t="s">
        <v>92</v>
      </c>
      <c r="D44" s="10" t="s">
        <v>92</v>
      </c>
      <c r="E44" s="10">
        <v>280400000</v>
      </c>
      <c r="F44" s="10">
        <v>454800000</v>
      </c>
      <c r="G44" s="10">
        <v>980100000</v>
      </c>
      <c r="H44" s="10">
        <v>1585800000</v>
      </c>
      <c r="I44" s="10">
        <v>2128794000</v>
      </c>
      <c r="J44" s="10">
        <v>2147922000</v>
      </c>
      <c r="K44" s="10">
        <v>1995493000</v>
      </c>
      <c r="L44" s="10">
        <v>1668870000</v>
      </c>
      <c r="M44" s="10">
        <v>1516541000</v>
      </c>
      <c r="N44" s="10">
        <v>1614339000</v>
      </c>
      <c r="O44" s="10">
        <v>1817030000</v>
      </c>
      <c r="P44" s="10">
        <v>1951932000</v>
      </c>
      <c r="Q44" s="10">
        <v>1773562000</v>
      </c>
      <c r="R44" s="10">
        <v>1967862000</v>
      </c>
      <c r="S44" s="10">
        <v>2295000000</v>
      </c>
      <c r="T44" s="10">
        <v>2254000000</v>
      </c>
      <c r="U44" s="10">
        <v>1523000000</v>
      </c>
      <c r="V44" s="10">
        <v>2396000000</v>
      </c>
      <c r="W44" s="10">
        <v>2621000000</v>
      </c>
      <c r="X44" s="10">
        <v>2560000000</v>
      </c>
      <c r="Y44" s="10">
        <v>1614000000</v>
      </c>
      <c r="Z44" s="10">
        <v>1415000000</v>
      </c>
      <c r="AA44" s="10">
        <v>2404000000</v>
      </c>
      <c r="AB44" s="10">
        <v>3594000000</v>
      </c>
      <c r="AC44" s="10">
        <v>7980000000</v>
      </c>
      <c r="AD44" s="10">
        <v>5157000000</v>
      </c>
      <c r="AE44" s="10">
        <v>5047000000</v>
      </c>
    </row>
    <row r="45" spans="1:31" ht="19" x14ac:dyDescent="0.25">
      <c r="A45" s="5" t="s">
        <v>37</v>
      </c>
      <c r="B45" s="1" t="s">
        <v>92</v>
      </c>
      <c r="C45" s="1" t="s">
        <v>92</v>
      </c>
      <c r="D45" s="1" t="s">
        <v>92</v>
      </c>
      <c r="E45" s="1">
        <v>95600000</v>
      </c>
      <c r="F45" s="1">
        <v>83400000</v>
      </c>
      <c r="G45" s="1">
        <v>69400000</v>
      </c>
      <c r="H45" s="1">
        <v>108900000</v>
      </c>
      <c r="I45" s="1">
        <v>167707000</v>
      </c>
      <c r="J45" s="1">
        <v>185969000</v>
      </c>
      <c r="K45" s="1">
        <v>181758000</v>
      </c>
      <c r="L45" s="1">
        <v>188253000</v>
      </c>
      <c r="M45" s="1">
        <v>233101000</v>
      </c>
      <c r="N45" s="1">
        <v>208548000</v>
      </c>
      <c r="O45" s="1">
        <v>194434000</v>
      </c>
      <c r="P45" s="1">
        <v>298396000</v>
      </c>
      <c r="Q45" s="1">
        <v>507499000</v>
      </c>
      <c r="R45" s="1">
        <v>528949000</v>
      </c>
      <c r="S45" s="1">
        <v>510000000</v>
      </c>
      <c r="T45" s="1">
        <v>561000000</v>
      </c>
      <c r="U45" s="1">
        <v>567000000</v>
      </c>
      <c r="V45" s="1">
        <v>555000000</v>
      </c>
      <c r="W45" s="1">
        <v>606000000</v>
      </c>
      <c r="X45" s="1">
        <v>682000000</v>
      </c>
      <c r="Y45" s="1">
        <v>1031000000</v>
      </c>
      <c r="Z45" s="1">
        <v>1030000000</v>
      </c>
      <c r="AA45" s="1">
        <v>812000000</v>
      </c>
      <c r="AB45" s="1">
        <v>780000000</v>
      </c>
      <c r="AC45" s="1">
        <v>960000000</v>
      </c>
      <c r="AD45" s="1">
        <v>1160000000</v>
      </c>
      <c r="AE45" s="1">
        <v>1437000000</v>
      </c>
    </row>
    <row r="46" spans="1:31" ht="19" x14ac:dyDescent="0.25">
      <c r="A46" s="5" t="s">
        <v>38</v>
      </c>
      <c r="B46" s="1" t="s">
        <v>92</v>
      </c>
      <c r="C46" s="1" t="s">
        <v>92</v>
      </c>
      <c r="D46" s="1" t="s">
        <v>92</v>
      </c>
      <c r="E46" s="1" t="s">
        <v>92</v>
      </c>
      <c r="F46" s="1" t="s">
        <v>92</v>
      </c>
      <c r="G46" s="1" t="s">
        <v>92</v>
      </c>
      <c r="H46" s="1" t="s">
        <v>92</v>
      </c>
      <c r="I46" s="1" t="s">
        <v>92</v>
      </c>
      <c r="J46" s="1">
        <v>326986000</v>
      </c>
      <c r="K46" s="1">
        <v>428948000</v>
      </c>
      <c r="L46" s="1" t="s">
        <v>92</v>
      </c>
      <c r="M46" s="1" t="s">
        <v>92</v>
      </c>
      <c r="N46" s="1" t="s">
        <v>92</v>
      </c>
      <c r="O46" s="1">
        <v>504991000</v>
      </c>
      <c r="P46" s="1">
        <v>1517036000</v>
      </c>
      <c r="Q46" s="1">
        <v>1698087000</v>
      </c>
      <c r="R46" s="1">
        <v>1826172000</v>
      </c>
      <c r="S46" s="1">
        <v>1914000000</v>
      </c>
      <c r="T46" s="1">
        <v>1886000000</v>
      </c>
      <c r="U46" s="1">
        <v>2200000000</v>
      </c>
      <c r="V46" s="1">
        <v>1246000000</v>
      </c>
      <c r="W46" s="1">
        <v>1635000000</v>
      </c>
      <c r="X46" s="1">
        <v>1266000000</v>
      </c>
      <c r="Y46" s="1">
        <v>1282000000</v>
      </c>
      <c r="Z46" s="1">
        <v>1295000000</v>
      </c>
      <c r="AA46" s="1">
        <v>1611000000</v>
      </c>
      <c r="AB46" s="1">
        <v>1655000000</v>
      </c>
      <c r="AC46" s="1">
        <v>1654000000</v>
      </c>
      <c r="AD46" s="1">
        <v>5613000000</v>
      </c>
      <c r="AE46" s="1">
        <v>13736000000</v>
      </c>
    </row>
    <row r="47" spans="1:31" ht="19" x14ac:dyDescent="0.25">
      <c r="A47" s="5" t="s">
        <v>39</v>
      </c>
      <c r="B47" s="1" t="s">
        <v>92</v>
      </c>
      <c r="C47" s="1" t="s">
        <v>92</v>
      </c>
      <c r="D47" s="1" t="s">
        <v>92</v>
      </c>
      <c r="E47" s="1">
        <v>31600000</v>
      </c>
      <c r="F47" s="1">
        <v>46800000</v>
      </c>
      <c r="G47" s="1">
        <v>371600000</v>
      </c>
      <c r="H47" s="1">
        <v>480900000</v>
      </c>
      <c r="I47" s="1">
        <v>438878000</v>
      </c>
      <c r="J47" s="1">
        <v>88348000</v>
      </c>
      <c r="K47" s="1">
        <v>125474000</v>
      </c>
      <c r="L47" s="1">
        <v>716536000</v>
      </c>
      <c r="M47" s="1">
        <v>777331000</v>
      </c>
      <c r="N47" s="1">
        <v>579177000</v>
      </c>
      <c r="O47" s="1">
        <v>59521000</v>
      </c>
      <c r="P47" s="1">
        <v>292884000</v>
      </c>
      <c r="Q47" s="1">
        <v>273087000</v>
      </c>
      <c r="R47" s="1">
        <v>292964000</v>
      </c>
      <c r="S47" s="1">
        <v>256000000</v>
      </c>
      <c r="T47" s="1">
        <v>180000000</v>
      </c>
      <c r="U47" s="1">
        <v>213000000</v>
      </c>
      <c r="V47" s="1">
        <v>149000000</v>
      </c>
      <c r="W47" s="1">
        <v>199000000</v>
      </c>
      <c r="X47" s="1">
        <v>87000000</v>
      </c>
      <c r="Y47" s="1">
        <v>44000000</v>
      </c>
      <c r="Z47" s="1">
        <v>22000000</v>
      </c>
      <c r="AA47" s="1">
        <v>61000000</v>
      </c>
      <c r="AB47" s="1">
        <v>54000000</v>
      </c>
      <c r="AC47" s="1">
        <v>28000000</v>
      </c>
      <c r="AD47" s="1">
        <v>3252000000</v>
      </c>
      <c r="AE47" s="1">
        <v>7061000000</v>
      </c>
    </row>
    <row r="48" spans="1:31" ht="19" x14ac:dyDescent="0.25">
      <c r="A48" s="5" t="s">
        <v>40</v>
      </c>
      <c r="B48" s="1" t="s">
        <v>92</v>
      </c>
      <c r="C48" s="1" t="s">
        <v>92</v>
      </c>
      <c r="D48" s="1" t="s">
        <v>92</v>
      </c>
      <c r="E48" s="1">
        <v>31600000</v>
      </c>
      <c r="F48" s="1">
        <v>46800000</v>
      </c>
      <c r="G48" s="1">
        <v>371600000</v>
      </c>
      <c r="H48" s="1">
        <v>480900000</v>
      </c>
      <c r="I48" s="1">
        <v>438878000</v>
      </c>
      <c r="J48" s="1">
        <v>415334000</v>
      </c>
      <c r="K48" s="1">
        <v>554422000</v>
      </c>
      <c r="L48" s="1">
        <v>716536000</v>
      </c>
      <c r="M48" s="1">
        <v>777331000</v>
      </c>
      <c r="N48" s="1">
        <v>579177000</v>
      </c>
      <c r="O48" s="1">
        <v>564512000</v>
      </c>
      <c r="P48" s="1">
        <v>1809920000</v>
      </c>
      <c r="Q48" s="1">
        <v>1971174000</v>
      </c>
      <c r="R48" s="1">
        <v>2119136000</v>
      </c>
      <c r="S48" s="1">
        <v>2170000000</v>
      </c>
      <c r="T48" s="1">
        <v>2066000000</v>
      </c>
      <c r="U48" s="1">
        <v>2413000000</v>
      </c>
      <c r="V48" s="1">
        <v>1395000000</v>
      </c>
      <c r="W48" s="1">
        <v>1834000000</v>
      </c>
      <c r="X48" s="1">
        <v>1353000000</v>
      </c>
      <c r="Y48" s="1">
        <v>1326000000</v>
      </c>
      <c r="Z48" s="1">
        <v>1317000000</v>
      </c>
      <c r="AA48" s="1">
        <v>1672000000</v>
      </c>
      <c r="AB48" s="1">
        <v>1709000000</v>
      </c>
      <c r="AC48" s="1">
        <v>1682000000</v>
      </c>
      <c r="AD48" s="1">
        <v>8865000000</v>
      </c>
      <c r="AE48" s="1">
        <v>20797000000</v>
      </c>
    </row>
    <row r="49" spans="1:31"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v>97095000</v>
      </c>
      <c r="S49" s="1">
        <v>91000000</v>
      </c>
      <c r="T49" s="1">
        <v>63000000</v>
      </c>
      <c r="U49" s="1">
        <v>75000000</v>
      </c>
      <c r="V49" s="1">
        <v>83000000</v>
      </c>
      <c r="W49" s="1">
        <v>31000000</v>
      </c>
      <c r="X49" s="1">
        <v>27000000</v>
      </c>
      <c r="Y49" s="1">
        <v>28000000</v>
      </c>
      <c r="Z49" s="1">
        <v>31000000</v>
      </c>
      <c r="AA49" s="1">
        <v>13000000</v>
      </c>
      <c r="AB49" s="1">
        <v>13000000</v>
      </c>
      <c r="AC49" s="1">
        <v>19000000</v>
      </c>
      <c r="AD49" s="1">
        <v>43000000</v>
      </c>
      <c r="AE49" s="1">
        <v>98000000</v>
      </c>
    </row>
    <row r="50" spans="1:31" ht="19" x14ac:dyDescent="0.25">
      <c r="A50" s="5" t="s">
        <v>42</v>
      </c>
      <c r="B50" s="1" t="s">
        <v>92</v>
      </c>
      <c r="C50" s="1" t="s">
        <v>92</v>
      </c>
      <c r="D50" s="1" t="s">
        <v>92</v>
      </c>
      <c r="E50" s="1" t="s">
        <v>92</v>
      </c>
      <c r="F50" s="1" t="s">
        <v>92</v>
      </c>
      <c r="G50" s="1" t="s">
        <v>92</v>
      </c>
      <c r="H50" s="1" t="s">
        <v>92</v>
      </c>
      <c r="I50" s="1" t="s">
        <v>92</v>
      </c>
      <c r="J50" s="1">
        <v>145905000</v>
      </c>
      <c r="K50" s="1">
        <v>176553000</v>
      </c>
      <c r="L50" s="1">
        <v>183061000</v>
      </c>
      <c r="M50" s="1">
        <v>135711000</v>
      </c>
      <c r="N50" s="1">
        <v>118475000</v>
      </c>
      <c r="O50" s="1">
        <v>144697000</v>
      </c>
      <c r="P50" s="1">
        <v>72066000</v>
      </c>
      <c r="Q50" s="1">
        <v>52491000</v>
      </c>
      <c r="R50" s="1">
        <v>36516000</v>
      </c>
      <c r="S50" s="1">
        <v>41000000</v>
      </c>
      <c r="T50" s="1">
        <v>55000000</v>
      </c>
      <c r="U50" s="1">
        <v>6000000</v>
      </c>
      <c r="V50" s="1" t="s">
        <v>92</v>
      </c>
      <c r="W50" s="1" t="s">
        <v>92</v>
      </c>
      <c r="X50" s="1" t="s">
        <v>92</v>
      </c>
      <c r="Y50" s="1">
        <v>139000000</v>
      </c>
      <c r="Z50" s="1">
        <v>132000000</v>
      </c>
      <c r="AA50" s="1">
        <v>87000000</v>
      </c>
      <c r="AB50" s="1" t="s">
        <v>92</v>
      </c>
      <c r="AC50" s="1">
        <v>65000000</v>
      </c>
      <c r="AD50" s="1">
        <v>8000000</v>
      </c>
      <c r="AE50" s="1">
        <v>11000000</v>
      </c>
    </row>
    <row r="51" spans="1:31" ht="19" x14ac:dyDescent="0.25">
      <c r="A51" s="5" t="s">
        <v>43</v>
      </c>
      <c r="B51" s="1" t="s">
        <v>92</v>
      </c>
      <c r="C51" s="1" t="s">
        <v>92</v>
      </c>
      <c r="D51" s="1" t="s">
        <v>92</v>
      </c>
      <c r="E51" s="1">
        <v>10400000</v>
      </c>
      <c r="F51" s="1">
        <v>78700000</v>
      </c>
      <c r="G51" s="1">
        <v>77500000</v>
      </c>
      <c r="H51" s="1">
        <v>152600000</v>
      </c>
      <c r="I51" s="1">
        <v>143523000</v>
      </c>
      <c r="J51" s="1">
        <v>66606000</v>
      </c>
      <c r="K51" s="1">
        <v>54800000</v>
      </c>
      <c r="L51" s="1">
        <v>33547000</v>
      </c>
      <c r="M51" s="1">
        <v>33494000</v>
      </c>
      <c r="N51" s="1">
        <v>195912000</v>
      </c>
      <c r="O51" s="1">
        <v>49354000</v>
      </c>
      <c r="P51" s="1">
        <v>119712000</v>
      </c>
      <c r="Q51" s="1">
        <v>361858000</v>
      </c>
      <c r="R51" s="1">
        <v>76771000</v>
      </c>
      <c r="S51" s="1">
        <v>91000000</v>
      </c>
      <c r="T51" s="1">
        <v>111000000</v>
      </c>
      <c r="U51" s="1">
        <v>100000000</v>
      </c>
      <c r="V51" s="1">
        <v>1057000000</v>
      </c>
      <c r="W51" s="1">
        <v>109000000</v>
      </c>
      <c r="X51" s="1">
        <v>346000000</v>
      </c>
      <c r="Y51" s="1">
        <v>112000000</v>
      </c>
      <c r="Z51" s="1">
        <v>143000000</v>
      </c>
      <c r="AA51" s="1">
        <v>190000000</v>
      </c>
      <c r="AB51" s="1">
        <v>187000000</v>
      </c>
      <c r="AC51" s="1">
        <v>225000000</v>
      </c>
      <c r="AD51" s="1">
        <v>283000000</v>
      </c>
      <c r="AE51" s="1">
        <v>344000000</v>
      </c>
    </row>
    <row r="52" spans="1:31" ht="19" x14ac:dyDescent="0.25">
      <c r="A52" s="5" t="s">
        <v>44</v>
      </c>
      <c r="B52" s="1" t="s">
        <v>92</v>
      </c>
      <c r="C52" s="1" t="s">
        <v>92</v>
      </c>
      <c r="D52" s="1" t="s">
        <v>92</v>
      </c>
      <c r="E52" s="1">
        <v>137600000</v>
      </c>
      <c r="F52" s="1">
        <v>208900000</v>
      </c>
      <c r="G52" s="1">
        <v>518500000</v>
      </c>
      <c r="H52" s="1">
        <v>742400000</v>
      </c>
      <c r="I52" s="1">
        <v>750108000</v>
      </c>
      <c r="J52" s="1">
        <v>813814000</v>
      </c>
      <c r="K52" s="1">
        <v>967533000</v>
      </c>
      <c r="L52" s="1">
        <v>1121397000</v>
      </c>
      <c r="M52" s="1">
        <v>1179637000</v>
      </c>
      <c r="N52" s="1">
        <v>1102112000</v>
      </c>
      <c r="O52" s="1">
        <v>952997000</v>
      </c>
      <c r="P52" s="1">
        <v>2300094000</v>
      </c>
      <c r="Q52" s="1">
        <v>2893022000</v>
      </c>
      <c r="R52" s="1">
        <v>2858467000</v>
      </c>
      <c r="S52" s="1">
        <v>2903000000</v>
      </c>
      <c r="T52" s="1">
        <v>2856000000</v>
      </c>
      <c r="U52" s="1">
        <v>3161000000</v>
      </c>
      <c r="V52" s="1">
        <v>3090000000</v>
      </c>
      <c r="W52" s="1">
        <v>2580000000</v>
      </c>
      <c r="X52" s="1">
        <v>2408000000</v>
      </c>
      <c r="Y52" s="1">
        <v>2636000000</v>
      </c>
      <c r="Z52" s="1">
        <v>2653000000</v>
      </c>
      <c r="AA52" s="1">
        <v>2774000000</v>
      </c>
      <c r="AB52" s="1">
        <v>2689000000</v>
      </c>
      <c r="AC52" s="1">
        <v>2951000000</v>
      </c>
      <c r="AD52" s="1">
        <v>10359000000</v>
      </c>
      <c r="AE52" s="1">
        <v>22687000000</v>
      </c>
    </row>
    <row r="53" spans="1:31"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row>
    <row r="54" spans="1:31" ht="20" thickBot="1" x14ac:dyDescent="0.3">
      <c r="A54" s="7" t="s">
        <v>46</v>
      </c>
      <c r="B54" s="11" t="s">
        <v>92</v>
      </c>
      <c r="C54" s="11" t="s">
        <v>92</v>
      </c>
      <c r="D54" s="11" t="s">
        <v>92</v>
      </c>
      <c r="E54" s="11">
        <v>418000000</v>
      </c>
      <c r="F54" s="11">
        <v>663700000</v>
      </c>
      <c r="G54" s="11">
        <v>1498600000</v>
      </c>
      <c r="H54" s="11">
        <v>2328200000</v>
      </c>
      <c r="I54" s="11">
        <v>2878902000</v>
      </c>
      <c r="J54" s="11">
        <v>2961736000</v>
      </c>
      <c r="K54" s="11">
        <v>2963026000</v>
      </c>
      <c r="L54" s="11">
        <v>2790267000</v>
      </c>
      <c r="M54" s="11">
        <v>2696178000</v>
      </c>
      <c r="N54" s="11">
        <v>2716451000</v>
      </c>
      <c r="O54" s="11">
        <v>2770027000</v>
      </c>
      <c r="P54" s="11">
        <v>4252026000</v>
      </c>
      <c r="Q54" s="11">
        <v>4666584000</v>
      </c>
      <c r="R54" s="11">
        <v>4826329000</v>
      </c>
      <c r="S54" s="11">
        <v>5198000000</v>
      </c>
      <c r="T54" s="11">
        <v>5110000000</v>
      </c>
      <c r="U54" s="11">
        <v>4684000000</v>
      </c>
      <c r="V54" s="11">
        <v>5486000000</v>
      </c>
      <c r="W54" s="11">
        <v>5201000000</v>
      </c>
      <c r="X54" s="11">
        <v>4968000000</v>
      </c>
      <c r="Y54" s="11">
        <v>4250000000</v>
      </c>
      <c r="Z54" s="11">
        <v>4068000000</v>
      </c>
      <c r="AA54" s="11">
        <v>5178000000</v>
      </c>
      <c r="AB54" s="11">
        <v>6283000000</v>
      </c>
      <c r="AC54" s="11">
        <v>10931000000</v>
      </c>
      <c r="AD54" s="11">
        <v>15516000000</v>
      </c>
      <c r="AE54" s="11">
        <v>27734000000</v>
      </c>
    </row>
    <row r="55" spans="1:31" ht="20" thickTop="1" x14ac:dyDescent="0.25">
      <c r="A55" s="5" t="s">
        <v>47</v>
      </c>
      <c r="B55" s="1" t="s">
        <v>92</v>
      </c>
      <c r="C55" s="1" t="s">
        <v>92</v>
      </c>
      <c r="D55" s="1" t="s">
        <v>92</v>
      </c>
      <c r="E55" s="1">
        <v>34000000</v>
      </c>
      <c r="F55" s="1">
        <v>35700000</v>
      </c>
      <c r="G55" s="1">
        <v>44000000</v>
      </c>
      <c r="H55" s="1">
        <v>63000000</v>
      </c>
      <c r="I55" s="1">
        <v>79145000</v>
      </c>
      <c r="J55" s="1">
        <v>66400000</v>
      </c>
      <c r="K55" s="1">
        <v>76669000</v>
      </c>
      <c r="L55" s="1">
        <v>56786000</v>
      </c>
      <c r="M55" s="1">
        <v>70443000</v>
      </c>
      <c r="N55" s="1">
        <v>65812000</v>
      </c>
      <c r="O55" s="1">
        <v>70808000</v>
      </c>
      <c r="P55" s="1">
        <v>119799000</v>
      </c>
      <c r="Q55" s="1">
        <v>115198000</v>
      </c>
      <c r="R55" s="1">
        <v>104963000</v>
      </c>
      <c r="S55" s="1">
        <v>143000000</v>
      </c>
      <c r="T55" s="1">
        <v>129000000</v>
      </c>
      <c r="U55" s="1">
        <v>157000000</v>
      </c>
      <c r="V55" s="1">
        <v>137000000</v>
      </c>
      <c r="W55" s="1">
        <v>161000000</v>
      </c>
      <c r="X55" s="1">
        <v>190000000</v>
      </c>
      <c r="Y55" s="1">
        <v>184000000</v>
      </c>
      <c r="Z55" s="1">
        <v>157000000</v>
      </c>
      <c r="AA55" s="1">
        <v>178000000</v>
      </c>
      <c r="AB55" s="1">
        <v>274000000</v>
      </c>
      <c r="AC55" s="1">
        <v>305000000</v>
      </c>
      <c r="AD55" s="1">
        <v>623000000</v>
      </c>
      <c r="AE55" s="1">
        <v>737000000</v>
      </c>
    </row>
    <row r="56" spans="1:31" ht="19" x14ac:dyDescent="0.25">
      <c r="A56" s="5" t="s">
        <v>48</v>
      </c>
      <c r="B56" s="1" t="s">
        <v>92</v>
      </c>
      <c r="C56" s="1" t="s">
        <v>92</v>
      </c>
      <c r="D56" s="1" t="s">
        <v>92</v>
      </c>
      <c r="E56" s="1" t="s">
        <v>92</v>
      </c>
      <c r="F56" s="1" t="s">
        <v>92</v>
      </c>
      <c r="G56" s="1" t="s">
        <v>92</v>
      </c>
      <c r="H56" s="1" t="s">
        <v>92</v>
      </c>
      <c r="I56" s="1">
        <v>2580000</v>
      </c>
      <c r="J56" s="1">
        <v>38672000</v>
      </c>
      <c r="K56" s="1">
        <v>17926000</v>
      </c>
      <c r="L56" s="1" t="s">
        <v>92</v>
      </c>
      <c r="M56" s="1" t="s">
        <v>92</v>
      </c>
      <c r="N56" s="1" t="s">
        <v>92</v>
      </c>
      <c r="O56" s="1" t="s">
        <v>92</v>
      </c>
      <c r="P56" s="1" t="s">
        <v>92</v>
      </c>
      <c r="Q56" s="1" t="s">
        <v>92</v>
      </c>
      <c r="R56" s="1" t="s">
        <v>92</v>
      </c>
      <c r="S56" s="1" t="s">
        <v>92</v>
      </c>
      <c r="T56" s="1">
        <v>500000000</v>
      </c>
      <c r="U56" s="1" t="s">
        <v>92</v>
      </c>
      <c r="V56" s="1" t="s">
        <v>92</v>
      </c>
      <c r="W56" s="1" t="s">
        <v>92</v>
      </c>
      <c r="X56" s="1" t="s">
        <v>92</v>
      </c>
      <c r="Y56" s="1">
        <v>512000000</v>
      </c>
      <c r="Z56" s="1">
        <v>50000000</v>
      </c>
      <c r="AA56" s="1">
        <v>50000000</v>
      </c>
      <c r="AB56" s="1">
        <v>50000000</v>
      </c>
      <c r="AC56" s="1">
        <v>1384000000</v>
      </c>
      <c r="AD56" s="1">
        <v>66000000</v>
      </c>
      <c r="AE56" s="1">
        <v>583000000</v>
      </c>
    </row>
    <row r="57" spans="1:31"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358000</v>
      </c>
      <c r="S57" s="1">
        <v>14000000</v>
      </c>
      <c r="T57" s="1" t="s">
        <v>92</v>
      </c>
      <c r="U57" s="1" t="s">
        <v>92</v>
      </c>
      <c r="V57" s="1">
        <v>2000000</v>
      </c>
      <c r="W57" s="1" t="s">
        <v>92</v>
      </c>
      <c r="X57" s="1" t="s">
        <v>92</v>
      </c>
      <c r="Y57" s="1" t="s">
        <v>92</v>
      </c>
      <c r="Z57" s="1" t="s">
        <v>92</v>
      </c>
      <c r="AA57" s="1" t="s">
        <v>92</v>
      </c>
      <c r="AB57" s="1" t="s">
        <v>92</v>
      </c>
      <c r="AC57" s="1" t="s">
        <v>92</v>
      </c>
      <c r="AD57" s="1" t="s">
        <v>92</v>
      </c>
      <c r="AE57" s="1">
        <v>48000000</v>
      </c>
    </row>
    <row r="58" spans="1:31" ht="19" x14ac:dyDescent="0.25">
      <c r="A58" s="5" t="s">
        <v>50</v>
      </c>
      <c r="B58" s="1" t="s">
        <v>92</v>
      </c>
      <c r="C58" s="1" t="s">
        <v>92</v>
      </c>
      <c r="D58" s="1" t="s">
        <v>92</v>
      </c>
      <c r="E58" s="1" t="s">
        <v>92</v>
      </c>
      <c r="F58" s="1" t="s">
        <v>92</v>
      </c>
      <c r="G58" s="1" t="s">
        <v>92</v>
      </c>
      <c r="H58" s="1" t="s">
        <v>92</v>
      </c>
      <c r="I58" s="1" t="s">
        <v>92</v>
      </c>
      <c r="J58" s="1">
        <v>125018000</v>
      </c>
      <c r="K58" s="1">
        <v>159758000</v>
      </c>
      <c r="L58" s="1">
        <v>178840000</v>
      </c>
      <c r="M58" s="1">
        <v>223380000</v>
      </c>
      <c r="N58" s="1">
        <v>279382000</v>
      </c>
      <c r="O58" s="1">
        <v>293113000</v>
      </c>
      <c r="P58" s="1">
        <v>313753000</v>
      </c>
      <c r="Q58" s="1">
        <v>359936000</v>
      </c>
      <c r="R58" s="1">
        <v>378148000</v>
      </c>
      <c r="S58" s="1">
        <v>387000000</v>
      </c>
      <c r="T58" s="1">
        <v>406000000</v>
      </c>
      <c r="U58" s="1">
        <v>733000000</v>
      </c>
      <c r="V58" s="1">
        <v>730000000</v>
      </c>
      <c r="W58" s="1">
        <v>815000000</v>
      </c>
      <c r="X58" s="1">
        <v>1028000000</v>
      </c>
      <c r="Y58" s="1">
        <v>1105000000</v>
      </c>
      <c r="Z58" s="1">
        <v>1259000000</v>
      </c>
      <c r="AA58" s="1">
        <v>1328000000</v>
      </c>
      <c r="AB58" s="1">
        <v>1055000000</v>
      </c>
      <c r="AC58" s="1">
        <v>1107000000</v>
      </c>
      <c r="AD58" s="1">
        <v>1141000000</v>
      </c>
      <c r="AE58" s="1">
        <v>1239000000</v>
      </c>
    </row>
    <row r="59" spans="1:31" ht="19" x14ac:dyDescent="0.25">
      <c r="A59" s="5" t="s">
        <v>51</v>
      </c>
      <c r="B59" s="1" t="s">
        <v>92</v>
      </c>
      <c r="C59" s="1" t="s">
        <v>92</v>
      </c>
      <c r="D59" s="1" t="s">
        <v>92</v>
      </c>
      <c r="E59" s="1">
        <v>76700000</v>
      </c>
      <c r="F59" s="1">
        <v>175900000</v>
      </c>
      <c r="G59" s="1">
        <v>330700000</v>
      </c>
      <c r="H59" s="1">
        <v>718100000</v>
      </c>
      <c r="I59" s="1">
        <v>725112000</v>
      </c>
      <c r="J59" s="1">
        <v>557872000</v>
      </c>
      <c r="K59" s="1">
        <v>478424000</v>
      </c>
      <c r="L59" s="1">
        <v>560539000</v>
      </c>
      <c r="M59" s="1">
        <v>563542000</v>
      </c>
      <c r="N59" s="1">
        <v>658210000</v>
      </c>
      <c r="O59" s="1">
        <v>652053000</v>
      </c>
      <c r="P59" s="1">
        <v>726557000</v>
      </c>
      <c r="Q59" s="1">
        <v>992104000</v>
      </c>
      <c r="R59" s="1">
        <v>600360000</v>
      </c>
      <c r="S59" s="1">
        <v>677000000</v>
      </c>
      <c r="T59" s="1">
        <v>770000000</v>
      </c>
      <c r="U59" s="1">
        <v>375000000</v>
      </c>
      <c r="V59" s="1">
        <v>411000000</v>
      </c>
      <c r="W59" s="1">
        <v>445000000</v>
      </c>
      <c r="X59" s="1">
        <v>526000000</v>
      </c>
      <c r="Y59" s="1">
        <v>450000000</v>
      </c>
      <c r="Z59" s="1">
        <v>478000000</v>
      </c>
      <c r="AA59" s="1">
        <v>560000000</v>
      </c>
      <c r="AB59" s="1">
        <v>587000000</v>
      </c>
      <c r="AC59" s="1">
        <v>733000000</v>
      </c>
      <c r="AD59" s="1">
        <v>825000000</v>
      </c>
      <c r="AE59" s="1">
        <v>1023000000</v>
      </c>
    </row>
    <row r="60" spans="1:31" ht="19" x14ac:dyDescent="0.25">
      <c r="A60" s="6" t="s">
        <v>52</v>
      </c>
      <c r="B60" s="10" t="s">
        <v>92</v>
      </c>
      <c r="C60" s="10" t="s">
        <v>92</v>
      </c>
      <c r="D60" s="10" t="s">
        <v>92</v>
      </c>
      <c r="E60" s="10">
        <v>110700000</v>
      </c>
      <c r="F60" s="10">
        <v>211600000</v>
      </c>
      <c r="G60" s="10">
        <v>374700000</v>
      </c>
      <c r="H60" s="10">
        <v>781100000</v>
      </c>
      <c r="I60" s="10">
        <v>806837000</v>
      </c>
      <c r="J60" s="10">
        <v>787962000</v>
      </c>
      <c r="K60" s="10">
        <v>732777000</v>
      </c>
      <c r="L60" s="10">
        <v>796165000</v>
      </c>
      <c r="M60" s="10">
        <v>857365000</v>
      </c>
      <c r="N60" s="10">
        <v>1003404000</v>
      </c>
      <c r="O60" s="10">
        <v>1015974000</v>
      </c>
      <c r="P60" s="10">
        <v>1160109000</v>
      </c>
      <c r="Q60" s="10">
        <v>1467238000</v>
      </c>
      <c r="R60" s="10">
        <v>1083829000</v>
      </c>
      <c r="S60" s="10">
        <v>1221000000</v>
      </c>
      <c r="T60" s="10">
        <v>1805000000</v>
      </c>
      <c r="U60" s="10">
        <v>1265000000</v>
      </c>
      <c r="V60" s="10">
        <v>1280000000</v>
      </c>
      <c r="W60" s="10">
        <v>1421000000</v>
      </c>
      <c r="X60" s="10">
        <v>1744000000</v>
      </c>
      <c r="Y60" s="10">
        <v>2251000000</v>
      </c>
      <c r="Z60" s="10">
        <v>1944000000</v>
      </c>
      <c r="AA60" s="10">
        <v>2116000000</v>
      </c>
      <c r="AB60" s="10">
        <v>1966000000</v>
      </c>
      <c r="AC60" s="10">
        <v>3529000000</v>
      </c>
      <c r="AD60" s="10">
        <v>2655000000</v>
      </c>
      <c r="AE60" s="10">
        <v>3630000000</v>
      </c>
    </row>
    <row r="61" spans="1:31" ht="19" x14ac:dyDescent="0.25">
      <c r="A61" s="5" t="s">
        <v>53</v>
      </c>
      <c r="B61" s="1" t="s">
        <v>92</v>
      </c>
      <c r="C61" s="1" t="s">
        <v>92</v>
      </c>
      <c r="D61" s="1" t="s">
        <v>92</v>
      </c>
      <c r="E61" s="1">
        <v>5600000</v>
      </c>
      <c r="F61" s="1">
        <v>36400000</v>
      </c>
      <c r="G61" s="1">
        <v>35600000</v>
      </c>
      <c r="H61" s="1">
        <v>36300000</v>
      </c>
      <c r="I61" s="1">
        <v>538000</v>
      </c>
      <c r="J61" s="1">
        <v>12413000</v>
      </c>
      <c r="K61" s="1">
        <v>14610000</v>
      </c>
      <c r="L61" s="1">
        <v>29265000</v>
      </c>
      <c r="M61" s="1">
        <v>16394000</v>
      </c>
      <c r="N61" s="1">
        <v>17548000</v>
      </c>
      <c r="O61" s="1">
        <v>15399000</v>
      </c>
      <c r="P61" s="1">
        <v>997819000</v>
      </c>
      <c r="Q61" s="1">
        <v>997996000</v>
      </c>
      <c r="R61" s="1">
        <v>998184000</v>
      </c>
      <c r="S61" s="1">
        <v>998000000</v>
      </c>
      <c r="T61" s="1">
        <v>499000000</v>
      </c>
      <c r="U61" s="1">
        <v>499000000</v>
      </c>
      <c r="V61" s="1">
        <v>499000000</v>
      </c>
      <c r="W61" s="1">
        <v>499000000</v>
      </c>
      <c r="X61" s="1">
        <v>500000000</v>
      </c>
      <c r="Y61" s="1">
        <v>488000000</v>
      </c>
      <c r="Z61" s="1">
        <v>438000000</v>
      </c>
      <c r="AA61" s="1">
        <v>388000000</v>
      </c>
      <c r="AB61" s="1">
        <v>386000000</v>
      </c>
      <c r="AC61" s="1">
        <v>2252000000</v>
      </c>
      <c r="AD61" s="1">
        <v>2414000000</v>
      </c>
      <c r="AE61" s="1">
        <v>6957000000</v>
      </c>
    </row>
    <row r="62" spans="1:31"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v>152000000</v>
      </c>
      <c r="Y62" s="1">
        <v>204000000</v>
      </c>
      <c r="Z62" s="1">
        <v>202000000</v>
      </c>
      <c r="AA62" s="1">
        <v>197000000</v>
      </c>
      <c r="AB62" s="1" t="s">
        <v>92</v>
      </c>
      <c r="AC62" s="1" t="s">
        <v>92</v>
      </c>
      <c r="AD62" s="1" t="s">
        <v>92</v>
      </c>
      <c r="AE62" s="1">
        <v>6000000</v>
      </c>
    </row>
    <row r="63" spans="1:31" ht="19" x14ac:dyDescent="0.25">
      <c r="A63" s="5" t="s">
        <v>54</v>
      </c>
      <c r="B63" s="1" t="s">
        <v>92</v>
      </c>
      <c r="C63" s="1" t="s">
        <v>92</v>
      </c>
      <c r="D63" s="1" t="s">
        <v>92</v>
      </c>
      <c r="E63" s="1">
        <v>2500000</v>
      </c>
      <c r="F63" s="1">
        <v>600000</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v>37000000</v>
      </c>
      <c r="AC63" s="1">
        <v>2000000</v>
      </c>
      <c r="AD63" s="1">
        <v>525000000</v>
      </c>
      <c r="AE63" s="1">
        <v>619000000</v>
      </c>
    </row>
    <row r="64" spans="1:31" ht="19" x14ac:dyDescent="0.25">
      <c r="A64" s="5" t="s">
        <v>55</v>
      </c>
      <c r="B64" s="1" t="s">
        <v>92</v>
      </c>
      <c r="C64" s="1" t="s">
        <v>92</v>
      </c>
      <c r="D64" s="1" t="s">
        <v>92</v>
      </c>
      <c r="E64" s="1" t="s">
        <v>92</v>
      </c>
      <c r="F64" s="1" t="s">
        <v>92</v>
      </c>
      <c r="G64" s="1">
        <v>-100000</v>
      </c>
      <c r="H64" s="1" t="s">
        <v>92</v>
      </c>
      <c r="I64" s="1" t="s">
        <v>92</v>
      </c>
      <c r="J64" s="1" t="s">
        <v>92</v>
      </c>
      <c r="K64" s="1" t="s">
        <v>92</v>
      </c>
      <c r="L64" s="1" t="s">
        <v>92</v>
      </c>
      <c r="M64" s="1" t="s">
        <v>92</v>
      </c>
      <c r="N64" s="1" t="s">
        <v>92</v>
      </c>
      <c r="O64" s="1" t="s">
        <v>92</v>
      </c>
      <c r="P64" s="1">
        <v>57756000</v>
      </c>
      <c r="Q64" s="1">
        <v>121489000</v>
      </c>
      <c r="R64" s="1">
        <v>186966000</v>
      </c>
      <c r="S64" s="1">
        <v>158000000</v>
      </c>
      <c r="T64" s="1">
        <v>190000000</v>
      </c>
      <c r="U64" s="1">
        <v>176000000</v>
      </c>
      <c r="V64" s="1">
        <v>176000000</v>
      </c>
      <c r="W64" s="1">
        <v>203000000</v>
      </c>
      <c r="X64" s="1">
        <v>240000000</v>
      </c>
      <c r="Y64" s="1">
        <v>146000000</v>
      </c>
      <c r="Z64" s="1">
        <v>130000000</v>
      </c>
      <c r="AA64" s="1">
        <v>123000000</v>
      </c>
      <c r="AB64" s="1">
        <v>145000000</v>
      </c>
      <c r="AC64" s="1">
        <v>42000000</v>
      </c>
      <c r="AD64" s="1">
        <v>53000000</v>
      </c>
      <c r="AE64" s="1">
        <v>81000000</v>
      </c>
    </row>
    <row r="65" spans="1:31" ht="19" x14ac:dyDescent="0.25">
      <c r="A65" s="5" t="s">
        <v>56</v>
      </c>
      <c r="B65" s="1" t="s">
        <v>92</v>
      </c>
      <c r="C65" s="1" t="s">
        <v>92</v>
      </c>
      <c r="D65" s="1" t="s">
        <v>92</v>
      </c>
      <c r="E65" s="1">
        <v>8100000</v>
      </c>
      <c r="F65" s="1">
        <v>37000000</v>
      </c>
      <c r="G65" s="1">
        <v>35500000</v>
      </c>
      <c r="H65" s="1">
        <v>36300000</v>
      </c>
      <c r="I65" s="1">
        <v>538000</v>
      </c>
      <c r="J65" s="1">
        <v>12413000</v>
      </c>
      <c r="K65" s="1">
        <v>14610000</v>
      </c>
      <c r="L65" s="1">
        <v>29265000</v>
      </c>
      <c r="M65" s="1">
        <v>16394000</v>
      </c>
      <c r="N65" s="1">
        <v>17548000</v>
      </c>
      <c r="O65" s="1">
        <v>15399000</v>
      </c>
      <c r="P65" s="1">
        <v>1055575000</v>
      </c>
      <c r="Q65" s="1">
        <v>1119485000</v>
      </c>
      <c r="R65" s="1">
        <v>1185150000</v>
      </c>
      <c r="S65" s="1">
        <v>1156000000</v>
      </c>
      <c r="T65" s="1">
        <v>689000000</v>
      </c>
      <c r="U65" s="1">
        <v>675000000</v>
      </c>
      <c r="V65" s="1">
        <v>675000000</v>
      </c>
      <c r="W65" s="1">
        <v>702000000</v>
      </c>
      <c r="X65" s="1">
        <v>892000000</v>
      </c>
      <c r="Y65" s="1">
        <v>838000000</v>
      </c>
      <c r="Z65" s="1">
        <v>770000000</v>
      </c>
      <c r="AA65" s="1">
        <v>708000000</v>
      </c>
      <c r="AB65" s="1">
        <v>568000000</v>
      </c>
      <c r="AC65" s="1">
        <v>2296000000</v>
      </c>
      <c r="AD65" s="1">
        <v>2992000000</v>
      </c>
      <c r="AE65" s="1">
        <v>7663000000</v>
      </c>
    </row>
    <row r="66" spans="1:31"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row>
    <row r="67" spans="1:31" ht="19" x14ac:dyDescent="0.25">
      <c r="A67" s="6" t="s">
        <v>58</v>
      </c>
      <c r="B67" s="10" t="s">
        <v>92</v>
      </c>
      <c r="C67" s="10" t="s">
        <v>92</v>
      </c>
      <c r="D67" s="10" t="s">
        <v>92</v>
      </c>
      <c r="E67" s="10">
        <v>118800000</v>
      </c>
      <c r="F67" s="10">
        <v>248600000</v>
      </c>
      <c r="G67" s="10">
        <v>410200000</v>
      </c>
      <c r="H67" s="10">
        <v>817400000</v>
      </c>
      <c r="I67" s="10">
        <v>807375000</v>
      </c>
      <c r="J67" s="10">
        <v>800375000</v>
      </c>
      <c r="K67" s="10">
        <v>747387000</v>
      </c>
      <c r="L67" s="10">
        <v>825430000</v>
      </c>
      <c r="M67" s="10">
        <v>873759000</v>
      </c>
      <c r="N67" s="10">
        <v>1020952000</v>
      </c>
      <c r="O67" s="10">
        <v>1031373000</v>
      </c>
      <c r="P67" s="10">
        <v>2215684000</v>
      </c>
      <c r="Q67" s="10">
        <v>2586723000</v>
      </c>
      <c r="R67" s="10">
        <v>2268979000</v>
      </c>
      <c r="S67" s="10">
        <v>2377000000</v>
      </c>
      <c r="T67" s="10">
        <v>2494000000</v>
      </c>
      <c r="U67" s="10">
        <v>1940000000</v>
      </c>
      <c r="V67" s="10">
        <v>1955000000</v>
      </c>
      <c r="W67" s="10">
        <v>2123000000</v>
      </c>
      <c r="X67" s="10">
        <v>2636000000</v>
      </c>
      <c r="Y67" s="10">
        <v>3089000000</v>
      </c>
      <c r="Z67" s="10">
        <v>2714000000</v>
      </c>
      <c r="AA67" s="10">
        <v>2824000000</v>
      </c>
      <c r="AB67" s="10">
        <v>2534000000</v>
      </c>
      <c r="AC67" s="10">
        <v>5825000000</v>
      </c>
      <c r="AD67" s="10">
        <v>5647000000</v>
      </c>
      <c r="AE67" s="10">
        <v>11293000000</v>
      </c>
    </row>
    <row r="68" spans="1:31" ht="19" x14ac:dyDescent="0.25">
      <c r="A68" s="5" t="s">
        <v>59</v>
      </c>
      <c r="B68" s="1" t="s">
        <v>92</v>
      </c>
      <c r="C68" s="1" t="s">
        <v>92</v>
      </c>
      <c r="D68" s="1" t="s">
        <v>92</v>
      </c>
      <c r="E68" s="1" t="s">
        <v>92</v>
      </c>
      <c r="F68" s="1" t="s">
        <v>92</v>
      </c>
      <c r="G68" s="1" t="s">
        <v>92</v>
      </c>
      <c r="H68" s="1">
        <v>600000</v>
      </c>
      <c r="I68" s="1">
        <v>2043000</v>
      </c>
      <c r="J68" s="1">
        <v>2105000</v>
      </c>
      <c r="K68" s="1">
        <v>2112000</v>
      </c>
      <c r="L68" s="1">
        <v>1995000</v>
      </c>
      <c r="M68" s="1">
        <v>1901000</v>
      </c>
      <c r="N68" s="1">
        <v>1793000</v>
      </c>
      <c r="O68" s="1">
        <v>3442000</v>
      </c>
      <c r="P68" s="1">
        <v>3391000</v>
      </c>
      <c r="Q68" s="1">
        <v>3226000</v>
      </c>
      <c r="R68" s="1">
        <v>3228000</v>
      </c>
      <c r="S68" s="1">
        <v>3000000</v>
      </c>
      <c r="T68" s="1">
        <v>3000000</v>
      </c>
      <c r="U68" s="1">
        <v>3000000</v>
      </c>
      <c r="V68" s="1">
        <v>3000000</v>
      </c>
      <c r="W68" s="1">
        <v>3000000</v>
      </c>
      <c r="X68" s="1">
        <v>3000000</v>
      </c>
      <c r="Y68" s="1">
        <v>3000000</v>
      </c>
      <c r="Z68" s="1">
        <v>3000000</v>
      </c>
      <c r="AA68" s="1">
        <v>3000000</v>
      </c>
      <c r="AB68" s="1">
        <v>3000000</v>
      </c>
      <c r="AC68" s="1">
        <v>3000000</v>
      </c>
      <c r="AD68" s="1">
        <v>3000000</v>
      </c>
      <c r="AE68" s="1">
        <v>3000000</v>
      </c>
    </row>
    <row r="69" spans="1:31" ht="19" x14ac:dyDescent="0.25">
      <c r="A69" s="5" t="s">
        <v>60</v>
      </c>
      <c r="B69" s="1" t="s">
        <v>92</v>
      </c>
      <c r="C69" s="1" t="s">
        <v>92</v>
      </c>
      <c r="D69" s="1" t="s">
        <v>92</v>
      </c>
      <c r="E69" s="1">
        <v>-231500000</v>
      </c>
      <c r="F69" s="1">
        <v>-163200000</v>
      </c>
      <c r="G69" s="1">
        <v>-175400000</v>
      </c>
      <c r="H69" s="1">
        <v>201200000</v>
      </c>
      <c r="I69" s="1">
        <v>520666000</v>
      </c>
      <c r="J69" s="1">
        <v>437873000</v>
      </c>
      <c r="K69" s="1">
        <v>511342000</v>
      </c>
      <c r="L69" s="1">
        <v>742248000</v>
      </c>
      <c r="M69" s="1">
        <v>984391000</v>
      </c>
      <c r="N69" s="1">
        <v>1291487000</v>
      </c>
      <c r="O69" s="1">
        <v>1588124000</v>
      </c>
      <c r="P69" s="1">
        <v>1984885000</v>
      </c>
      <c r="Q69" s="1">
        <v>2443982000</v>
      </c>
      <c r="R69" s="1">
        <v>2848771000</v>
      </c>
      <c r="S69" s="1">
        <v>3397000000</v>
      </c>
      <c r="T69" s="1">
        <v>4031000000</v>
      </c>
      <c r="U69" s="1">
        <v>4612000000</v>
      </c>
      <c r="V69" s="1">
        <v>5262000000</v>
      </c>
      <c r="W69" s="1">
        <v>5949000000</v>
      </c>
      <c r="X69" s="1">
        <v>6027000000</v>
      </c>
      <c r="Y69" s="1">
        <v>6687000000</v>
      </c>
      <c r="Z69" s="1">
        <v>7297000000</v>
      </c>
      <c r="AA69" s="1">
        <v>8101000000</v>
      </c>
      <c r="AB69" s="1">
        <v>9621000000</v>
      </c>
      <c r="AC69" s="1">
        <v>10885000000</v>
      </c>
      <c r="AD69" s="1">
        <v>12296000000</v>
      </c>
      <c r="AE69" s="1">
        <v>13581000000</v>
      </c>
    </row>
    <row r="70" spans="1:31" ht="19" x14ac:dyDescent="0.25">
      <c r="A70" s="5" t="s">
        <v>61</v>
      </c>
      <c r="B70" s="1" t="s">
        <v>92</v>
      </c>
      <c r="C70" s="1" t="s">
        <v>92</v>
      </c>
      <c r="D70" s="1" t="s">
        <v>92</v>
      </c>
      <c r="E70" s="1">
        <v>-5500000</v>
      </c>
      <c r="F70" s="1">
        <v>-70600000</v>
      </c>
      <c r="G70" s="1">
        <v>-66100000</v>
      </c>
      <c r="H70" s="1">
        <v>-95500000</v>
      </c>
      <c r="I70" s="1">
        <v>-142501000</v>
      </c>
      <c r="J70" s="1">
        <v>-156566000</v>
      </c>
      <c r="K70" s="1">
        <v>-207449000</v>
      </c>
      <c r="L70" s="1">
        <v>-26639000</v>
      </c>
      <c r="M70" s="1">
        <v>-22809000</v>
      </c>
      <c r="N70" s="1">
        <v>-16109000</v>
      </c>
      <c r="O70" s="1">
        <v>1084000</v>
      </c>
      <c r="P70" s="1">
        <v>6096000</v>
      </c>
      <c r="Q70" s="1">
        <v>7722000</v>
      </c>
      <c r="R70" s="1">
        <v>7504000</v>
      </c>
      <c r="S70" s="1">
        <v>11000000</v>
      </c>
      <c r="T70" s="1">
        <v>15000000</v>
      </c>
      <c r="U70" s="1">
        <v>25000000</v>
      </c>
      <c r="V70" s="1">
        <v>20000000</v>
      </c>
      <c r="W70" s="1">
        <v>-2000000</v>
      </c>
      <c r="X70" s="1">
        <v>-30000000</v>
      </c>
      <c r="Y70" s="1">
        <v>-32000000</v>
      </c>
      <c r="Z70" s="1">
        <v>-22000000</v>
      </c>
      <c r="AA70" s="1">
        <v>-35000000</v>
      </c>
      <c r="AB70" s="1">
        <v>-36000000</v>
      </c>
      <c r="AC70" s="1">
        <v>-32000000</v>
      </c>
      <c r="AD70" s="1">
        <v>-24000000</v>
      </c>
      <c r="AE70" s="1">
        <v>-60000000</v>
      </c>
    </row>
    <row r="71" spans="1:31" ht="19" x14ac:dyDescent="0.25">
      <c r="A71" s="5" t="s">
        <v>62</v>
      </c>
      <c r="B71" s="1" t="s">
        <v>92</v>
      </c>
      <c r="C71" s="1" t="s">
        <v>92</v>
      </c>
      <c r="D71" s="1" t="s">
        <v>92</v>
      </c>
      <c r="E71" s="1">
        <v>536200000</v>
      </c>
      <c r="F71" s="1">
        <v>648900000</v>
      </c>
      <c r="G71" s="1">
        <v>1329900000</v>
      </c>
      <c r="H71" s="1">
        <v>1404500000</v>
      </c>
      <c r="I71" s="1">
        <v>1691319000</v>
      </c>
      <c r="J71" s="1">
        <v>1877949000</v>
      </c>
      <c r="K71" s="1">
        <v>1909634000</v>
      </c>
      <c r="L71" s="1">
        <v>1247233000</v>
      </c>
      <c r="M71" s="1">
        <v>858936000</v>
      </c>
      <c r="N71" s="1">
        <v>418328000</v>
      </c>
      <c r="O71" s="1">
        <v>145436000</v>
      </c>
      <c r="P71" s="1">
        <v>40641000</v>
      </c>
      <c r="Q71" s="1">
        <v>-381976000</v>
      </c>
      <c r="R71" s="1">
        <v>-303704000</v>
      </c>
      <c r="S71" s="1">
        <v>-590000000</v>
      </c>
      <c r="T71" s="1">
        <v>-1433000000</v>
      </c>
      <c r="U71" s="1">
        <v>-1896000000</v>
      </c>
      <c r="V71" s="1">
        <v>-1754000000</v>
      </c>
      <c r="W71" s="1">
        <v>-2872000000</v>
      </c>
      <c r="X71" s="1">
        <v>-3668000000</v>
      </c>
      <c r="Y71" s="1">
        <v>-5497000000</v>
      </c>
      <c r="Z71" s="1">
        <v>-5924000000</v>
      </c>
      <c r="AA71" s="1">
        <v>-5715000000</v>
      </c>
      <c r="AB71" s="1">
        <v>-5839000000</v>
      </c>
      <c r="AC71" s="1">
        <v>-5750000000</v>
      </c>
      <c r="AD71" s="1">
        <v>-2406000000</v>
      </c>
      <c r="AE71" s="1">
        <v>2917000000</v>
      </c>
    </row>
    <row r="72" spans="1:31" ht="19" x14ac:dyDescent="0.25">
      <c r="A72" s="6" t="s">
        <v>63</v>
      </c>
      <c r="B72" s="10" t="s">
        <v>92</v>
      </c>
      <c r="C72" s="10" t="s">
        <v>92</v>
      </c>
      <c r="D72" s="10" t="s">
        <v>92</v>
      </c>
      <c r="E72" s="10">
        <v>299200000</v>
      </c>
      <c r="F72" s="10">
        <v>415100000</v>
      </c>
      <c r="G72" s="10">
        <v>1088400000</v>
      </c>
      <c r="H72" s="10">
        <v>1510800000</v>
      </c>
      <c r="I72" s="10">
        <v>2071527000</v>
      </c>
      <c r="J72" s="10">
        <v>2161361000</v>
      </c>
      <c r="K72" s="10">
        <v>2215639000</v>
      </c>
      <c r="L72" s="10">
        <v>1964837000</v>
      </c>
      <c r="M72" s="10">
        <v>1822419000</v>
      </c>
      <c r="N72" s="10">
        <v>1695499000</v>
      </c>
      <c r="O72" s="10">
        <v>1738086000</v>
      </c>
      <c r="P72" s="10">
        <v>2035013000</v>
      </c>
      <c r="Q72" s="10">
        <v>2072954000</v>
      </c>
      <c r="R72" s="10">
        <v>2555799000</v>
      </c>
      <c r="S72" s="10">
        <v>2821000000</v>
      </c>
      <c r="T72" s="10">
        <v>2616000000</v>
      </c>
      <c r="U72" s="10">
        <v>2744000000</v>
      </c>
      <c r="V72" s="10">
        <v>3531000000</v>
      </c>
      <c r="W72" s="10">
        <v>3078000000</v>
      </c>
      <c r="X72" s="10">
        <v>2332000000</v>
      </c>
      <c r="Y72" s="10">
        <v>1161000000</v>
      </c>
      <c r="Z72" s="10">
        <v>1354000000</v>
      </c>
      <c r="AA72" s="10">
        <v>2354000000</v>
      </c>
      <c r="AB72" s="10">
        <v>3749000000</v>
      </c>
      <c r="AC72" s="10">
        <v>5106000000</v>
      </c>
      <c r="AD72" s="10">
        <v>9869000000</v>
      </c>
      <c r="AE72" s="10">
        <v>16441000000</v>
      </c>
    </row>
    <row r="73" spans="1:31" ht="20" thickBot="1" x14ac:dyDescent="0.3">
      <c r="A73" s="7" t="s">
        <v>64</v>
      </c>
      <c r="B73" s="11" t="s">
        <v>92</v>
      </c>
      <c r="C73" s="11" t="s">
        <v>92</v>
      </c>
      <c r="D73" s="11" t="s">
        <v>92</v>
      </c>
      <c r="E73" s="11">
        <v>418000000</v>
      </c>
      <c r="F73" s="11">
        <v>663700000</v>
      </c>
      <c r="G73" s="11">
        <v>1498600000</v>
      </c>
      <c r="H73" s="11">
        <v>2328200000</v>
      </c>
      <c r="I73" s="11">
        <v>2878902000</v>
      </c>
      <c r="J73" s="11">
        <v>2961736000</v>
      </c>
      <c r="K73" s="11">
        <v>2963026000</v>
      </c>
      <c r="L73" s="11">
        <v>2790267000</v>
      </c>
      <c r="M73" s="11">
        <v>2696178000</v>
      </c>
      <c r="N73" s="11">
        <v>2716451000</v>
      </c>
      <c r="O73" s="11">
        <v>2769459000</v>
      </c>
      <c r="P73" s="11">
        <v>4250697000</v>
      </c>
      <c r="Q73" s="11">
        <v>4659677000</v>
      </c>
      <c r="R73" s="11">
        <v>4824778000</v>
      </c>
      <c r="S73" s="11">
        <v>5198000000</v>
      </c>
      <c r="T73" s="11">
        <v>5110000000</v>
      </c>
      <c r="U73" s="11">
        <v>4684000000</v>
      </c>
      <c r="V73" s="11">
        <v>5486000000</v>
      </c>
      <c r="W73" s="11">
        <v>5201000000</v>
      </c>
      <c r="X73" s="11">
        <v>4968000000</v>
      </c>
      <c r="Y73" s="11">
        <v>4250000000</v>
      </c>
      <c r="Z73" s="11">
        <v>4068000000</v>
      </c>
      <c r="AA73" s="11">
        <v>5178000000</v>
      </c>
      <c r="AB73" s="11">
        <v>6283000000</v>
      </c>
      <c r="AC73" s="11">
        <v>10931000000</v>
      </c>
      <c r="AD73" s="11">
        <v>15516000000</v>
      </c>
      <c r="AE73" s="11">
        <v>27734000000</v>
      </c>
    </row>
    <row r="74" spans="1:31"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row>
    <row r="75" spans="1:31"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row>
    <row r="76" spans="1:31" ht="19" x14ac:dyDescent="0.25">
      <c r="A76" s="5" t="s">
        <v>66</v>
      </c>
      <c r="B76" s="1">
        <v>8400000</v>
      </c>
      <c r="C76" s="1">
        <v>-176300000</v>
      </c>
      <c r="D76" s="1">
        <v>-45400000</v>
      </c>
      <c r="E76" s="1">
        <v>-20700000</v>
      </c>
      <c r="F76" s="1">
        <v>68300000</v>
      </c>
      <c r="G76" s="1">
        <v>-12200000</v>
      </c>
      <c r="H76" s="1">
        <v>376500000</v>
      </c>
      <c r="I76" s="1">
        <v>305661000</v>
      </c>
      <c r="J76" s="1">
        <v>-82793000</v>
      </c>
      <c r="K76" s="1">
        <v>69760000</v>
      </c>
      <c r="L76" s="1">
        <v>263202000</v>
      </c>
      <c r="M76" s="1">
        <v>317030000</v>
      </c>
      <c r="N76" s="1">
        <v>374983000</v>
      </c>
      <c r="O76" s="1">
        <v>377430000</v>
      </c>
      <c r="P76" s="1">
        <v>440003000</v>
      </c>
      <c r="Q76" s="1">
        <v>476762000</v>
      </c>
      <c r="R76" s="1">
        <v>447041000</v>
      </c>
      <c r="S76" s="1">
        <v>574000000</v>
      </c>
      <c r="T76" s="1">
        <v>634000000</v>
      </c>
      <c r="U76" s="1">
        <v>792000000</v>
      </c>
      <c r="V76" s="1">
        <v>805000000</v>
      </c>
      <c r="W76" s="1">
        <v>867000000</v>
      </c>
      <c r="X76" s="1">
        <v>365000000</v>
      </c>
      <c r="Y76" s="1">
        <v>625000000</v>
      </c>
      <c r="Z76" s="1">
        <v>971000000</v>
      </c>
      <c r="AA76" s="1">
        <v>1211000000</v>
      </c>
      <c r="AB76" s="1">
        <v>1557000000</v>
      </c>
      <c r="AC76" s="1">
        <v>1826000000</v>
      </c>
      <c r="AD76" s="1">
        <v>2062000000</v>
      </c>
      <c r="AE76" s="1">
        <v>2066000000</v>
      </c>
    </row>
    <row r="77" spans="1:31" ht="19" x14ac:dyDescent="0.25">
      <c r="A77" s="5" t="s">
        <v>13</v>
      </c>
      <c r="B77" s="1">
        <v>3600000</v>
      </c>
      <c r="C77" s="1">
        <v>38500000</v>
      </c>
      <c r="D77" s="1">
        <v>64000000</v>
      </c>
      <c r="E77" s="1">
        <v>68400000</v>
      </c>
      <c r="F77" s="1">
        <v>58700000</v>
      </c>
      <c r="G77" s="1">
        <v>53200000</v>
      </c>
      <c r="H77" s="1">
        <v>141300000</v>
      </c>
      <c r="I77" s="1">
        <v>213204000</v>
      </c>
      <c r="J77" s="1">
        <v>325624000</v>
      </c>
      <c r="K77" s="1">
        <v>74844000</v>
      </c>
      <c r="L77" s="1">
        <v>92963000</v>
      </c>
      <c r="M77" s="1">
        <v>115723000</v>
      </c>
      <c r="N77" s="1">
        <v>134466000</v>
      </c>
      <c r="O77" s="1">
        <v>117008000</v>
      </c>
      <c r="P77" s="1">
        <v>138730000</v>
      </c>
      <c r="Q77" s="1">
        <v>216463000</v>
      </c>
      <c r="R77" s="1">
        <v>274673000</v>
      </c>
      <c r="S77" s="1">
        <v>256000000</v>
      </c>
      <c r="T77" s="1">
        <v>241000000</v>
      </c>
      <c r="U77" s="1">
        <v>242000000</v>
      </c>
      <c r="V77" s="1">
        <v>232000000</v>
      </c>
      <c r="W77" s="1">
        <v>197000000</v>
      </c>
      <c r="X77" s="1">
        <v>231000000</v>
      </c>
      <c r="Y77" s="1">
        <v>238000000</v>
      </c>
      <c r="Z77" s="1">
        <v>236000000</v>
      </c>
      <c r="AA77" s="1">
        <v>253000000</v>
      </c>
      <c r="AB77" s="1">
        <v>225000000</v>
      </c>
      <c r="AC77" s="1">
        <v>218000000</v>
      </c>
      <c r="AD77" s="1">
        <v>363000000</v>
      </c>
      <c r="AE77" s="1">
        <v>746000000</v>
      </c>
    </row>
    <row r="78" spans="1:31" ht="19" x14ac:dyDescent="0.25">
      <c r="A78" s="5" t="s">
        <v>67</v>
      </c>
      <c r="B78" s="1">
        <v>-5200000</v>
      </c>
      <c r="C78" s="1">
        <v>-5100000</v>
      </c>
      <c r="D78" s="1">
        <v>-16300000</v>
      </c>
      <c r="E78" s="1" t="s">
        <v>92</v>
      </c>
      <c r="F78" s="1">
        <v>-14500000</v>
      </c>
      <c r="G78" s="1">
        <v>-39200000</v>
      </c>
      <c r="H78" s="1">
        <v>-25100000</v>
      </c>
      <c r="I78" s="1">
        <v>-140368000</v>
      </c>
      <c r="J78" s="1">
        <v>-76682000</v>
      </c>
      <c r="K78" s="1">
        <v>-24705000</v>
      </c>
      <c r="L78" s="1">
        <v>22541000</v>
      </c>
      <c r="M78" s="1">
        <v>51695000</v>
      </c>
      <c r="N78" s="1">
        <v>18460000</v>
      </c>
      <c r="O78" s="1">
        <v>-18943000</v>
      </c>
      <c r="P78" s="1">
        <v>-39200000</v>
      </c>
      <c r="Q78" s="1">
        <v>60550000</v>
      </c>
      <c r="R78" s="1">
        <v>40748000</v>
      </c>
      <c r="S78" s="1">
        <v>-33000000</v>
      </c>
      <c r="T78" s="1">
        <v>112000000</v>
      </c>
      <c r="U78" s="1">
        <v>9000000</v>
      </c>
      <c r="V78" s="1">
        <v>82000000</v>
      </c>
      <c r="W78" s="1">
        <v>175000000</v>
      </c>
      <c r="X78" s="1">
        <v>-15000000</v>
      </c>
      <c r="Y78" s="1">
        <v>129000000</v>
      </c>
      <c r="Z78" s="1">
        <v>8000000</v>
      </c>
      <c r="AA78" s="1">
        <v>51000000</v>
      </c>
      <c r="AB78" s="1">
        <v>-7000000</v>
      </c>
      <c r="AC78" s="1">
        <v>-179000000</v>
      </c>
      <c r="AD78" s="1">
        <v>-42000000</v>
      </c>
      <c r="AE78" s="1">
        <v>120000000</v>
      </c>
    </row>
    <row r="79" spans="1:31"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v>132778000</v>
      </c>
      <c r="S79" s="1">
        <v>135000000</v>
      </c>
      <c r="T79" s="1">
        <v>153000000</v>
      </c>
      <c r="U79" s="1">
        <v>169000000</v>
      </c>
      <c r="V79" s="1">
        <v>195000000</v>
      </c>
      <c r="W79" s="1">
        <v>204000000</v>
      </c>
      <c r="X79" s="1">
        <v>257000000</v>
      </c>
      <c r="Y79" s="1">
        <v>281000000</v>
      </c>
      <c r="Z79" s="1">
        <v>326000000</v>
      </c>
      <c r="AA79" s="1">
        <v>382000000</v>
      </c>
      <c r="AB79" s="1">
        <v>401000000</v>
      </c>
      <c r="AC79" s="1">
        <v>435000000</v>
      </c>
      <c r="AD79" s="1">
        <v>753000000</v>
      </c>
      <c r="AE79" s="1">
        <v>1308000000</v>
      </c>
    </row>
    <row r="80" spans="1:31" ht="19" x14ac:dyDescent="0.25">
      <c r="A80" s="14" t="s">
        <v>104</v>
      </c>
      <c r="B80" s="15" t="e">
        <f t="shared" ref="B80:AE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f t="shared" si="6"/>
        <v>4.1720803245963833E-2</v>
      </c>
      <c r="S80" s="15">
        <f t="shared" si="6"/>
        <v>3.9073806078147609E-2</v>
      </c>
      <c r="T80" s="15">
        <f t="shared" si="6"/>
        <v>3.972994027525318E-2</v>
      </c>
      <c r="U80" s="15">
        <f t="shared" si="6"/>
        <v>4.0713081185256565E-2</v>
      </c>
      <c r="V80" s="15">
        <f t="shared" si="6"/>
        <v>4.6751378566291059E-2</v>
      </c>
      <c r="W80" s="15">
        <f t="shared" si="6"/>
        <v>4.5272969374167776E-2</v>
      </c>
      <c r="X80" s="15">
        <f t="shared" si="6"/>
        <v>6.1307251908396948E-2</v>
      </c>
      <c r="Y80" s="15">
        <f t="shared" si="6"/>
        <v>5.986365573072007E-2</v>
      </c>
      <c r="Z80" s="15">
        <f t="shared" si="6"/>
        <v>6.2970832528491408E-2</v>
      </c>
      <c r="AA80" s="15">
        <f t="shared" si="6"/>
        <v>6.4050972501676726E-2</v>
      </c>
      <c r="AB80" s="15">
        <f t="shared" si="6"/>
        <v>5.9109669811320757E-2</v>
      </c>
      <c r="AC80" s="15">
        <f t="shared" si="6"/>
        <v>5.6648001041802315E-2</v>
      </c>
      <c r="AD80" s="15">
        <f t="shared" si="6"/>
        <v>7.816879476798505E-2</v>
      </c>
      <c r="AE80" s="15">
        <f t="shared" si="6"/>
        <v>0.10278170674210278</v>
      </c>
    </row>
    <row r="81" spans="1:39" ht="19" x14ac:dyDescent="0.25">
      <c r="A81" s="5" t="s">
        <v>69</v>
      </c>
      <c r="B81" s="1">
        <v>4800000</v>
      </c>
      <c r="C81" s="1">
        <v>-4100000</v>
      </c>
      <c r="D81" s="1">
        <v>21600000</v>
      </c>
      <c r="E81" s="1">
        <v>5700000</v>
      </c>
      <c r="F81" s="1">
        <v>38600000</v>
      </c>
      <c r="G81" s="1">
        <v>15800000</v>
      </c>
      <c r="H81" s="1">
        <v>159800000</v>
      </c>
      <c r="I81" s="1">
        <v>14005000</v>
      </c>
      <c r="J81" s="1">
        <v>-92568000</v>
      </c>
      <c r="K81" s="1">
        <v>-49385000</v>
      </c>
      <c r="L81" s="1">
        <v>109777000</v>
      </c>
      <c r="M81" s="1">
        <v>21655000</v>
      </c>
      <c r="N81" s="1">
        <v>22282000</v>
      </c>
      <c r="O81" s="1">
        <v>12897000</v>
      </c>
      <c r="P81" s="1">
        <v>90839000</v>
      </c>
      <c r="Q81" s="1">
        <v>29957000</v>
      </c>
      <c r="R81" s="1">
        <v>-86856000</v>
      </c>
      <c r="S81" s="1">
        <v>119000000</v>
      </c>
      <c r="T81" s="1">
        <v>-105000000</v>
      </c>
      <c r="U81" s="1">
        <v>93000000</v>
      </c>
      <c r="V81" s="1">
        <v>56000000</v>
      </c>
      <c r="W81" s="1">
        <v>82000000</v>
      </c>
      <c r="X81" s="1">
        <v>450000000</v>
      </c>
      <c r="Y81" s="1">
        <v>170000000</v>
      </c>
      <c r="Z81" s="1">
        <v>45000000</v>
      </c>
      <c r="AA81" s="1">
        <v>130000000</v>
      </c>
      <c r="AB81" s="1">
        <v>133000000</v>
      </c>
      <c r="AC81" s="1">
        <v>132000000</v>
      </c>
      <c r="AD81" s="1">
        <v>-11000000</v>
      </c>
      <c r="AE81" s="1">
        <v>-436000000</v>
      </c>
    </row>
    <row r="82" spans="1:39"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v>-17693000</v>
      </c>
      <c r="S82" s="1">
        <v>2000000</v>
      </c>
      <c r="T82" s="1">
        <v>-36000000</v>
      </c>
      <c r="U82" s="1">
        <v>-10000000</v>
      </c>
      <c r="V82" s="1">
        <v>12000000</v>
      </c>
      <c r="W82" s="1">
        <v>-5000000</v>
      </c>
      <c r="X82" s="1">
        <v>24000000</v>
      </c>
      <c r="Y82" s="1">
        <v>-20000000</v>
      </c>
      <c r="Z82" s="1">
        <v>5000000</v>
      </c>
      <c r="AA82" s="1">
        <v>5000000</v>
      </c>
      <c r="AB82" s="1">
        <v>11000000</v>
      </c>
      <c r="AC82" s="1">
        <v>-59000000</v>
      </c>
      <c r="AD82" s="1">
        <v>-104000000</v>
      </c>
      <c r="AE82" s="1">
        <v>-31000000</v>
      </c>
    </row>
    <row r="83" spans="1:39" ht="21" x14ac:dyDescent="0.25">
      <c r="A83" s="5" t="s">
        <v>34</v>
      </c>
      <c r="B83" s="1">
        <v>-400000</v>
      </c>
      <c r="C83" s="1">
        <v>2000000</v>
      </c>
      <c r="D83" s="1">
        <v>-3100000</v>
      </c>
      <c r="E83" s="1">
        <v>2100000</v>
      </c>
      <c r="F83" s="1">
        <v>1400000</v>
      </c>
      <c r="G83" s="1">
        <v>-1000000</v>
      </c>
      <c r="H83" s="1">
        <v>-1200000</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L83" s="60" t="s">
        <v>126</v>
      </c>
      <c r="AM83" s="61"/>
    </row>
    <row r="84" spans="1:39"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v>-6855000</v>
      </c>
      <c r="S84" s="1">
        <v>40000000</v>
      </c>
      <c r="T84" s="1">
        <v>-24000000</v>
      </c>
      <c r="U84" s="1">
        <v>19000000</v>
      </c>
      <c r="V84" s="1">
        <v>4000000</v>
      </c>
      <c r="W84" s="1">
        <v>15000000</v>
      </c>
      <c r="X84" s="1">
        <v>35000000</v>
      </c>
      <c r="Y84" s="1">
        <v>-23000000</v>
      </c>
      <c r="Z84" s="1" t="s">
        <v>92</v>
      </c>
      <c r="AA84" s="1">
        <v>12000000</v>
      </c>
      <c r="AB84" s="1">
        <v>90000000</v>
      </c>
      <c r="AC84" s="1">
        <v>33000000</v>
      </c>
      <c r="AD84" s="1">
        <v>206000000</v>
      </c>
      <c r="AE84" s="1">
        <v>-95000000</v>
      </c>
      <c r="AL84" s="62" t="s">
        <v>127</v>
      </c>
      <c r="AM84" s="63"/>
    </row>
    <row r="85" spans="1:39"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v>-16284000</v>
      </c>
      <c r="P85" s="1">
        <v>48889000</v>
      </c>
      <c r="Q85" s="1">
        <v>-10439000</v>
      </c>
      <c r="R85" s="1">
        <v>22814000</v>
      </c>
      <c r="S85" s="1">
        <v>10000000</v>
      </c>
      <c r="T85" s="1">
        <v>32000000</v>
      </c>
      <c r="U85" s="1">
        <v>55000000</v>
      </c>
      <c r="V85" s="1">
        <v>70000000</v>
      </c>
      <c r="W85" s="1">
        <v>58000000</v>
      </c>
      <c r="X85" s="1">
        <v>422000000</v>
      </c>
      <c r="Y85" s="1">
        <v>181000000</v>
      </c>
      <c r="Z85" s="1">
        <v>93000000</v>
      </c>
      <c r="AA85" s="1">
        <v>141000000</v>
      </c>
      <c r="AB85" s="1">
        <v>55000000</v>
      </c>
      <c r="AC85" s="1">
        <v>138000000</v>
      </c>
      <c r="AD85" s="1">
        <v>-48000000</v>
      </c>
      <c r="AE85" s="1">
        <v>-286000000</v>
      </c>
      <c r="AL85" s="23" t="s">
        <v>128</v>
      </c>
      <c r="AM85" s="24">
        <f>AE17</f>
        <v>81000000</v>
      </c>
    </row>
    <row r="86" spans="1:39" ht="20" x14ac:dyDescent="0.25">
      <c r="A86" s="5" t="s">
        <v>72</v>
      </c>
      <c r="B86" s="1">
        <v>100000</v>
      </c>
      <c r="C86" s="1">
        <v>156300000</v>
      </c>
      <c r="D86" s="1">
        <v>52600000</v>
      </c>
      <c r="E86" s="1">
        <v>8100000</v>
      </c>
      <c r="F86" s="1">
        <v>-70000000</v>
      </c>
      <c r="G86" s="1">
        <v>50700000</v>
      </c>
      <c r="H86" s="1">
        <v>-579300000</v>
      </c>
      <c r="I86" s="1">
        <v>-386438000</v>
      </c>
      <c r="J86" s="1">
        <v>159632000</v>
      </c>
      <c r="K86" s="1">
        <v>506716000</v>
      </c>
      <c r="L86" s="1">
        <v>80953000</v>
      </c>
      <c r="M86" s="1">
        <v>68472000</v>
      </c>
      <c r="N86" s="1">
        <v>47513000</v>
      </c>
      <c r="O86" s="1">
        <v>121158000</v>
      </c>
      <c r="P86" s="1">
        <v>96388000</v>
      </c>
      <c r="Q86" s="1">
        <v>46458000</v>
      </c>
      <c r="R86" s="1">
        <v>3980000</v>
      </c>
      <c r="S86" s="1">
        <v>-53000000</v>
      </c>
      <c r="T86" s="1">
        <v>-22000000</v>
      </c>
      <c r="U86" s="1">
        <v>-59000000</v>
      </c>
      <c r="V86" s="1">
        <v>-4000000</v>
      </c>
      <c r="W86" s="1">
        <v>-79000000</v>
      </c>
      <c r="X86" s="1">
        <v>216000000</v>
      </c>
      <c r="Y86" s="1">
        <v>-42000000</v>
      </c>
      <c r="Z86" s="1">
        <v>13000000</v>
      </c>
      <c r="AA86" s="1">
        <v>85000000</v>
      </c>
      <c r="AB86" s="1">
        <v>15000000</v>
      </c>
      <c r="AC86" s="1">
        <v>-18000000</v>
      </c>
      <c r="AD86" s="1">
        <v>125000000</v>
      </c>
      <c r="AE86" s="1">
        <v>85000000</v>
      </c>
      <c r="AL86" s="23" t="s">
        <v>129</v>
      </c>
      <c r="AM86" s="24">
        <f>AE56</f>
        <v>583000000</v>
      </c>
    </row>
    <row r="87" spans="1:39" ht="20" x14ac:dyDescent="0.25">
      <c r="A87" s="6" t="s">
        <v>73</v>
      </c>
      <c r="B87" s="10">
        <v>11700000</v>
      </c>
      <c r="C87" s="10">
        <v>9300000</v>
      </c>
      <c r="D87" s="10">
        <v>76500000</v>
      </c>
      <c r="E87" s="10">
        <v>61500000</v>
      </c>
      <c r="F87" s="10">
        <v>81100000</v>
      </c>
      <c r="G87" s="10">
        <v>68300000</v>
      </c>
      <c r="H87" s="10">
        <v>73200000</v>
      </c>
      <c r="I87" s="10">
        <v>6064000</v>
      </c>
      <c r="J87" s="10">
        <v>233213000</v>
      </c>
      <c r="K87" s="10">
        <v>577230000</v>
      </c>
      <c r="L87" s="10">
        <v>569436000</v>
      </c>
      <c r="M87" s="10">
        <v>574575000</v>
      </c>
      <c r="N87" s="10">
        <v>597704000</v>
      </c>
      <c r="O87" s="10">
        <v>609550000</v>
      </c>
      <c r="P87" s="10">
        <v>726760000</v>
      </c>
      <c r="Q87" s="10">
        <v>830190000</v>
      </c>
      <c r="R87" s="10">
        <v>812364000</v>
      </c>
      <c r="S87" s="10">
        <v>998000000</v>
      </c>
      <c r="T87" s="10">
        <v>1013000000</v>
      </c>
      <c r="U87" s="10">
        <v>1246000000</v>
      </c>
      <c r="V87" s="10">
        <v>1366000000</v>
      </c>
      <c r="W87" s="10">
        <v>1446000000</v>
      </c>
      <c r="X87" s="10">
        <v>1504000000</v>
      </c>
      <c r="Y87" s="10">
        <v>1401000000</v>
      </c>
      <c r="Z87" s="10">
        <v>1599000000</v>
      </c>
      <c r="AA87" s="10">
        <v>2112000000</v>
      </c>
      <c r="AB87" s="10">
        <v>2324000000</v>
      </c>
      <c r="AC87" s="10">
        <v>2414000000</v>
      </c>
      <c r="AD87" s="10">
        <v>3250000000</v>
      </c>
      <c r="AE87" s="10">
        <v>3889000000</v>
      </c>
      <c r="AL87" s="23" t="s">
        <v>130</v>
      </c>
      <c r="AM87" s="24">
        <f>AE61</f>
        <v>6957000000</v>
      </c>
    </row>
    <row r="88" spans="1:39" ht="20" x14ac:dyDescent="0.25">
      <c r="A88" s="5" t="s">
        <v>74</v>
      </c>
      <c r="B88" s="1">
        <v>-4900000</v>
      </c>
      <c r="C88" s="1">
        <v>-17900000</v>
      </c>
      <c r="D88" s="1">
        <v>-32900000</v>
      </c>
      <c r="E88" s="1">
        <v>-69300000</v>
      </c>
      <c r="F88" s="1">
        <v>-27600000</v>
      </c>
      <c r="G88" s="1">
        <v>-383900000</v>
      </c>
      <c r="H88" s="1">
        <v>-544200000</v>
      </c>
      <c r="I88" s="1">
        <v>-94944000</v>
      </c>
      <c r="J88" s="1">
        <v>-77102000</v>
      </c>
      <c r="K88" s="1">
        <v>-42559000</v>
      </c>
      <c r="L88" s="1">
        <v>-50399000</v>
      </c>
      <c r="M88" s="1">
        <v>-52260000</v>
      </c>
      <c r="N88" s="1">
        <v>-38185000</v>
      </c>
      <c r="O88" s="1">
        <v>-82074000</v>
      </c>
      <c r="P88" s="1">
        <v>-153257000</v>
      </c>
      <c r="Q88" s="1">
        <v>-306127000</v>
      </c>
      <c r="R88" s="1">
        <v>-130896000</v>
      </c>
      <c r="S88" s="1">
        <v>-74000000</v>
      </c>
      <c r="T88" s="1">
        <v>-114000000</v>
      </c>
      <c r="U88" s="1">
        <v>-135000000</v>
      </c>
      <c r="V88" s="1">
        <v>-129000000</v>
      </c>
      <c r="W88" s="1">
        <v>-104000000</v>
      </c>
      <c r="X88" s="1">
        <v>-142000000</v>
      </c>
      <c r="Y88" s="1">
        <v>-416000000</v>
      </c>
      <c r="Z88" s="1">
        <v>-102000000</v>
      </c>
      <c r="AA88" s="1">
        <v>-38000000</v>
      </c>
      <c r="AB88" s="1">
        <v>-76000000</v>
      </c>
      <c r="AC88" s="1">
        <v>-59000000</v>
      </c>
      <c r="AD88" s="1">
        <v>-53000000</v>
      </c>
      <c r="AE88" s="1">
        <v>-157000000</v>
      </c>
      <c r="AL88" s="33" t="s">
        <v>131</v>
      </c>
      <c r="AM88" s="34">
        <f>AM85/(AM86+AM87)</f>
        <v>1.0742705570291777E-2</v>
      </c>
    </row>
    <row r="89" spans="1:39" ht="20" customHeight="1" x14ac:dyDescent="0.25">
      <c r="A89" s="14" t="s">
        <v>105</v>
      </c>
      <c r="B89" s="15">
        <f t="shared" ref="B89:AE89" si="7">(-1*B88)/B3</f>
        <v>4.0362438220757822E-2</v>
      </c>
      <c r="C89" s="15">
        <f t="shared" si="7"/>
        <v>9.2220504894384339E-2</v>
      </c>
      <c r="D89" s="15">
        <f t="shared" si="7"/>
        <v>8.3143795804902706E-2</v>
      </c>
      <c r="E89" s="15">
        <f t="shared" si="7"/>
        <v>0.12866691422205717</v>
      </c>
      <c r="F89" s="15">
        <f t="shared" si="7"/>
        <v>4.608448822841877E-2</v>
      </c>
      <c r="G89" s="15">
        <f t="shared" si="7"/>
        <v>0.6477138518643496</v>
      </c>
      <c r="H89" s="15">
        <f t="shared" si="7"/>
        <v>0.64204813591316656</v>
      </c>
      <c r="I89" s="15">
        <f t="shared" si="7"/>
        <v>8.6799990857769752E-2</v>
      </c>
      <c r="J89" s="15">
        <f t="shared" si="7"/>
        <v>6.1121192014656024E-2</v>
      </c>
      <c r="K89" s="15">
        <f t="shared" si="7"/>
        <v>3.1331440838430209E-2</v>
      </c>
      <c r="L89" s="15">
        <f t="shared" si="7"/>
        <v>3.1868028335286132E-2</v>
      </c>
      <c r="M89" s="15">
        <f t="shared" si="7"/>
        <v>2.7981493449300007E-2</v>
      </c>
      <c r="N89" s="15">
        <f t="shared" si="7"/>
        <v>1.8739237268630415E-2</v>
      </c>
      <c r="O89" s="15">
        <f t="shared" si="7"/>
        <v>3.5039873150484797E-2</v>
      </c>
      <c r="P89" s="15">
        <f t="shared" si="7"/>
        <v>5.7336340750490003E-2</v>
      </c>
      <c r="Q89" s="15">
        <f t="shared" si="7"/>
        <v>9.9554337695213033E-2</v>
      </c>
      <c r="R89" s="15">
        <f t="shared" si="7"/>
        <v>4.112945112656978E-2</v>
      </c>
      <c r="S89" s="15">
        <f t="shared" si="7"/>
        <v>2.141823444283647E-2</v>
      </c>
      <c r="T89" s="15">
        <f t="shared" si="7"/>
        <v>2.9602700597247469E-2</v>
      </c>
      <c r="U89" s="15">
        <f t="shared" si="7"/>
        <v>3.2522283787039266E-2</v>
      </c>
      <c r="V89" s="15">
        <f t="shared" si="7"/>
        <v>3.0927835051546393E-2</v>
      </c>
      <c r="W89" s="15">
        <f t="shared" si="7"/>
        <v>2.30803373280071E-2</v>
      </c>
      <c r="X89" s="15">
        <f t="shared" si="7"/>
        <v>3.3874045801526718E-2</v>
      </c>
      <c r="Y89" s="15">
        <f t="shared" si="7"/>
        <v>8.862377503195569E-2</v>
      </c>
      <c r="Z89" s="15">
        <f t="shared" si="7"/>
        <v>1.9702530423024917E-2</v>
      </c>
      <c r="AA89" s="15">
        <f t="shared" si="7"/>
        <v>6.371562709590879E-3</v>
      </c>
      <c r="AB89" s="15">
        <f t="shared" si="7"/>
        <v>1.1202830188679245E-2</v>
      </c>
      <c r="AC89" s="15">
        <f t="shared" si="7"/>
        <v>7.6832920953249124E-3</v>
      </c>
      <c r="AD89" s="15">
        <f t="shared" si="7"/>
        <v>5.5019204816775663E-3</v>
      </c>
      <c r="AE89" s="15">
        <f t="shared" si="7"/>
        <v>1.2336947980512337E-2</v>
      </c>
      <c r="AL89" s="23" t="s">
        <v>106</v>
      </c>
      <c r="AM89" s="24">
        <f>AE27</f>
        <v>476000000</v>
      </c>
    </row>
    <row r="90" spans="1:39" ht="20" x14ac:dyDescent="0.25">
      <c r="A90" s="5" t="s">
        <v>75</v>
      </c>
      <c r="B90" s="1" t="s">
        <v>92</v>
      </c>
      <c r="C90" s="1" t="s">
        <v>92</v>
      </c>
      <c r="D90" s="1" t="s">
        <v>92</v>
      </c>
      <c r="E90" s="1" t="s">
        <v>92</v>
      </c>
      <c r="F90" s="1" t="s">
        <v>92</v>
      </c>
      <c r="G90" s="1" t="s">
        <v>92</v>
      </c>
      <c r="H90" s="1" t="s">
        <v>92</v>
      </c>
      <c r="I90" s="1">
        <v>-2074860000</v>
      </c>
      <c r="J90" s="1">
        <v>-168369000</v>
      </c>
      <c r="K90" s="1">
        <v>-278265000</v>
      </c>
      <c r="L90" s="1">
        <v>-214807000</v>
      </c>
      <c r="M90" s="1">
        <v>-123550000</v>
      </c>
      <c r="N90" s="1">
        <v>-4337000</v>
      </c>
      <c r="O90" s="1">
        <v>-19062000</v>
      </c>
      <c r="P90" s="1">
        <v>-1216891000</v>
      </c>
      <c r="Q90" s="1">
        <v>-167378000</v>
      </c>
      <c r="R90" s="1">
        <v>-187357000</v>
      </c>
      <c r="S90" s="1">
        <v>-96000000</v>
      </c>
      <c r="T90" s="1" t="s">
        <v>92</v>
      </c>
      <c r="U90" s="1">
        <v>-392000000</v>
      </c>
      <c r="V90" s="1">
        <v>43000000</v>
      </c>
      <c r="W90" s="1">
        <v>554000000</v>
      </c>
      <c r="X90" s="1">
        <v>-95000000</v>
      </c>
      <c r="Y90" s="1">
        <v>463000000</v>
      </c>
      <c r="Z90" s="1" t="s">
        <v>92</v>
      </c>
      <c r="AA90" s="1">
        <v>-363000000</v>
      </c>
      <c r="AB90" s="1">
        <v>-64000000</v>
      </c>
      <c r="AC90" s="1" t="s">
        <v>92</v>
      </c>
      <c r="AD90" s="1">
        <v>-3064000000</v>
      </c>
      <c r="AE90" s="1">
        <v>-5682000000</v>
      </c>
      <c r="AL90" s="23" t="s">
        <v>19</v>
      </c>
      <c r="AM90" s="24">
        <f>AE25</f>
        <v>2542000000</v>
      </c>
    </row>
    <row r="91" spans="1:39" ht="20" x14ac:dyDescent="0.25">
      <c r="A91" s="5" t="s">
        <v>76</v>
      </c>
      <c r="B91" s="1">
        <v>-57300000</v>
      </c>
      <c r="C91" s="1">
        <v>-72500000</v>
      </c>
      <c r="D91" s="1">
        <v>-144700000</v>
      </c>
      <c r="E91" s="1">
        <v>-197000000</v>
      </c>
      <c r="F91" s="1">
        <v>-258900000</v>
      </c>
      <c r="G91" s="1">
        <v>-310300000</v>
      </c>
      <c r="H91" s="1">
        <v>-78500000</v>
      </c>
      <c r="I91" s="1">
        <v>-41987000</v>
      </c>
      <c r="J91" s="1">
        <v>-3172509000</v>
      </c>
      <c r="K91" s="1">
        <v>-2849548000</v>
      </c>
      <c r="L91" s="1">
        <v>-2302536000</v>
      </c>
      <c r="M91" s="1">
        <v>-3554863000</v>
      </c>
      <c r="N91" s="1">
        <v>-2937586000</v>
      </c>
      <c r="O91" s="1">
        <v>-1636765000</v>
      </c>
      <c r="P91" s="1">
        <v>-2466642000</v>
      </c>
      <c r="Q91" s="1">
        <v>-934335000</v>
      </c>
      <c r="R91" s="1">
        <v>-550464000</v>
      </c>
      <c r="S91" s="1">
        <v>-3029000000</v>
      </c>
      <c r="T91" s="1">
        <v>-1257000000</v>
      </c>
      <c r="U91" s="1">
        <v>-669000000</v>
      </c>
      <c r="V91" s="1">
        <v>-869000000</v>
      </c>
      <c r="W91" s="1">
        <v>-1334000000</v>
      </c>
      <c r="X91" s="1">
        <v>-939000000</v>
      </c>
      <c r="Y91" s="1">
        <v>-934000000</v>
      </c>
      <c r="Z91" s="1">
        <v>-352000000</v>
      </c>
      <c r="AA91" s="1">
        <v>-407000000</v>
      </c>
      <c r="AB91" s="1">
        <v>-752000000</v>
      </c>
      <c r="AC91" s="1">
        <v>-701000000</v>
      </c>
      <c r="AD91" s="1">
        <v>-1489000000</v>
      </c>
      <c r="AE91" s="1">
        <v>-830000000</v>
      </c>
      <c r="AL91" s="33" t="s">
        <v>132</v>
      </c>
      <c r="AM91" s="34">
        <f>AM89/AM90</f>
        <v>0.18725413060582219</v>
      </c>
    </row>
    <row r="92" spans="1:39" ht="20" x14ac:dyDescent="0.25">
      <c r="A92" s="5" t="s">
        <v>77</v>
      </c>
      <c r="B92" s="1">
        <v>31900000</v>
      </c>
      <c r="C92" s="1">
        <v>86100000</v>
      </c>
      <c r="D92" s="1">
        <v>87500000</v>
      </c>
      <c r="E92" s="1">
        <v>165000000</v>
      </c>
      <c r="F92" s="1">
        <v>244800000</v>
      </c>
      <c r="G92" s="1">
        <v>213200000</v>
      </c>
      <c r="H92" s="1">
        <v>810000000</v>
      </c>
      <c r="I92" s="1">
        <v>2028381000</v>
      </c>
      <c r="J92" s="1">
        <v>3134666000</v>
      </c>
      <c r="K92" s="1">
        <v>3175691000</v>
      </c>
      <c r="L92" s="1">
        <v>2115590000</v>
      </c>
      <c r="M92" s="1">
        <v>3490533000</v>
      </c>
      <c r="N92" s="1">
        <v>3012195000</v>
      </c>
      <c r="O92" s="1">
        <v>1535912000</v>
      </c>
      <c r="P92" s="1">
        <v>2527330000</v>
      </c>
      <c r="Q92" s="1">
        <v>1282216000</v>
      </c>
      <c r="R92" s="1">
        <v>483761000</v>
      </c>
      <c r="S92" s="1">
        <v>2134000000</v>
      </c>
      <c r="T92" s="1">
        <v>1954000000</v>
      </c>
      <c r="U92" s="1">
        <v>1018000000</v>
      </c>
      <c r="V92" s="1">
        <v>561000000</v>
      </c>
      <c r="W92" s="1">
        <v>939000000</v>
      </c>
      <c r="X92" s="1">
        <v>1095000000</v>
      </c>
      <c r="Y92" s="1">
        <v>1352000000</v>
      </c>
      <c r="Z92" s="1">
        <v>542000000</v>
      </c>
      <c r="AA92" s="1">
        <v>414000000</v>
      </c>
      <c r="AB92" s="1">
        <v>387000000</v>
      </c>
      <c r="AC92" s="1">
        <v>726000000</v>
      </c>
      <c r="AD92" s="1">
        <v>779000000</v>
      </c>
      <c r="AE92" s="1">
        <v>1758000000</v>
      </c>
      <c r="AL92" s="35" t="s">
        <v>133</v>
      </c>
      <c r="AM92" s="36">
        <f>AM88*(1-AM91)</f>
        <v>8.7310895783724671E-3</v>
      </c>
    </row>
    <row r="93" spans="1:39" ht="19" x14ac:dyDescent="0.25">
      <c r="A93" s="5" t="s">
        <v>78</v>
      </c>
      <c r="B93" s="1">
        <v>600000</v>
      </c>
      <c r="C93" s="1">
        <v>6000000</v>
      </c>
      <c r="D93" s="1">
        <v>-26800000</v>
      </c>
      <c r="E93" s="1">
        <v>-1600000</v>
      </c>
      <c r="F93" s="1">
        <v>-76300000</v>
      </c>
      <c r="G93" s="1">
        <v>7800000</v>
      </c>
      <c r="H93" s="1">
        <v>-6900000</v>
      </c>
      <c r="I93" s="1">
        <v>-19270000</v>
      </c>
      <c r="J93" s="1" t="s">
        <v>92</v>
      </c>
      <c r="K93" s="1">
        <v>-30875000</v>
      </c>
      <c r="L93" s="1">
        <v>-34467000</v>
      </c>
      <c r="M93" s="1">
        <v>29135000</v>
      </c>
      <c r="N93" s="1">
        <v>-24026000</v>
      </c>
      <c r="O93" s="1">
        <v>163825000</v>
      </c>
      <c r="P93" s="1">
        <v>-83167000</v>
      </c>
      <c r="Q93" s="1">
        <v>38819000</v>
      </c>
      <c r="R93" s="1">
        <v>-47485000</v>
      </c>
      <c r="S93" s="1">
        <v>68000000</v>
      </c>
      <c r="T93" s="1">
        <v>-86000000</v>
      </c>
      <c r="U93" s="1">
        <v>-47000000</v>
      </c>
      <c r="V93" s="1">
        <v>-91000000</v>
      </c>
      <c r="W93" s="1">
        <v>-104000000</v>
      </c>
      <c r="X93" s="1">
        <v>-101000000</v>
      </c>
      <c r="Y93" s="1">
        <v>-94000000</v>
      </c>
      <c r="Z93" s="1">
        <v>-173000000</v>
      </c>
      <c r="AA93" s="1">
        <v>-138000000</v>
      </c>
      <c r="AB93" s="1">
        <v>-61000000</v>
      </c>
      <c r="AC93" s="1">
        <v>-63000000</v>
      </c>
      <c r="AD93" s="1">
        <v>-138000000</v>
      </c>
      <c r="AE93" s="1">
        <v>-510000000</v>
      </c>
      <c r="AL93" s="62" t="s">
        <v>134</v>
      </c>
      <c r="AM93" s="63"/>
    </row>
    <row r="94" spans="1:39" ht="20" x14ac:dyDescent="0.25">
      <c r="A94" s="6" t="s">
        <v>79</v>
      </c>
      <c r="B94" s="10">
        <v>-29700000</v>
      </c>
      <c r="C94" s="10">
        <v>1700000</v>
      </c>
      <c r="D94" s="10">
        <v>-116900000</v>
      </c>
      <c r="E94" s="10">
        <v>-102900000</v>
      </c>
      <c r="F94" s="10">
        <v>-118000000</v>
      </c>
      <c r="G94" s="10">
        <v>-473200000</v>
      </c>
      <c r="H94" s="10">
        <v>180400000</v>
      </c>
      <c r="I94" s="10">
        <v>-202680000</v>
      </c>
      <c r="J94" s="10">
        <v>-283314000</v>
      </c>
      <c r="K94" s="10">
        <v>-25556000</v>
      </c>
      <c r="L94" s="10">
        <v>-486619000</v>
      </c>
      <c r="M94" s="10">
        <v>-211005000</v>
      </c>
      <c r="N94" s="10">
        <v>8061000</v>
      </c>
      <c r="O94" s="10">
        <v>-38164000</v>
      </c>
      <c r="P94" s="10">
        <v>-1392627000</v>
      </c>
      <c r="Q94" s="10">
        <v>-86805000</v>
      </c>
      <c r="R94" s="10">
        <v>-432441000</v>
      </c>
      <c r="S94" s="10">
        <v>-997000000</v>
      </c>
      <c r="T94" s="10">
        <v>497000000</v>
      </c>
      <c r="U94" s="10">
        <v>-225000000</v>
      </c>
      <c r="V94" s="10">
        <v>-485000000</v>
      </c>
      <c r="W94" s="10">
        <v>-49000000</v>
      </c>
      <c r="X94" s="10">
        <v>-182000000</v>
      </c>
      <c r="Y94" s="10">
        <v>371000000</v>
      </c>
      <c r="Z94" s="10">
        <v>-85000000</v>
      </c>
      <c r="AA94" s="10">
        <v>-532000000</v>
      </c>
      <c r="AB94" s="10">
        <v>-566000000</v>
      </c>
      <c r="AC94" s="10">
        <v>-97000000</v>
      </c>
      <c r="AD94" s="10">
        <v>-3965000000</v>
      </c>
      <c r="AE94" s="10">
        <v>-5421000000</v>
      </c>
      <c r="AL94" s="23" t="s">
        <v>135</v>
      </c>
      <c r="AM94" s="37">
        <v>4.095E-2</v>
      </c>
    </row>
    <row r="95" spans="1:39"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-500000000</v>
      </c>
      <c r="V95" s="1" t="s">
        <v>92</v>
      </c>
      <c r="W95" s="1" t="s">
        <v>92</v>
      </c>
      <c r="X95" s="1" t="s">
        <v>92</v>
      </c>
      <c r="Y95" s="1">
        <v>-995000000</v>
      </c>
      <c r="Z95" s="1">
        <v>-662000000</v>
      </c>
      <c r="AA95" s="1">
        <v>-850000000</v>
      </c>
      <c r="AB95" s="1">
        <v>-50000000</v>
      </c>
      <c r="AC95" s="1">
        <v>-50000000</v>
      </c>
      <c r="AD95" s="1">
        <v>-1338000000</v>
      </c>
      <c r="AE95" s="1" t="s">
        <v>92</v>
      </c>
      <c r="AL95" s="38" t="s">
        <v>136</v>
      </c>
      <c r="AM95" s="39" cm="1">
        <f t="array" ref="AM95">_FV(A1,"Beta")</f>
        <v>1.1823999999999999</v>
      </c>
    </row>
    <row r="96" spans="1:39" ht="20" x14ac:dyDescent="0.25">
      <c r="A96" s="5" t="s">
        <v>81</v>
      </c>
      <c r="B96" s="1">
        <v>23600000</v>
      </c>
      <c r="C96" s="1">
        <v>1500000</v>
      </c>
      <c r="D96" s="1">
        <v>87000000</v>
      </c>
      <c r="E96" s="1">
        <v>12900000</v>
      </c>
      <c r="F96" s="1">
        <v>9400000</v>
      </c>
      <c r="G96" s="1">
        <v>501100000</v>
      </c>
      <c r="H96" s="1">
        <v>126600000</v>
      </c>
      <c r="I96" s="1" t="s">
        <v>92</v>
      </c>
      <c r="J96" s="1">
        <v>96800000</v>
      </c>
      <c r="K96" s="1">
        <v>133565000</v>
      </c>
      <c r="L96" s="1">
        <v>155861000</v>
      </c>
      <c r="M96" s="1">
        <v>119140000</v>
      </c>
      <c r="N96" s="1">
        <v>165797000</v>
      </c>
      <c r="O96" s="1">
        <v>279306000</v>
      </c>
      <c r="P96" s="1">
        <v>211370000</v>
      </c>
      <c r="Q96" s="1">
        <v>196945000</v>
      </c>
      <c r="R96" s="1">
        <v>198447000</v>
      </c>
      <c r="S96" s="1">
        <v>440000000</v>
      </c>
      <c r="T96" s="1">
        <v>338000000</v>
      </c>
      <c r="U96" s="1" t="s">
        <v>92</v>
      </c>
      <c r="V96" s="1" t="s">
        <v>92</v>
      </c>
      <c r="W96" s="1" t="s">
        <v>92</v>
      </c>
      <c r="X96" s="1" t="s">
        <v>92</v>
      </c>
      <c r="Y96" s="1" t="s">
        <v>92</v>
      </c>
      <c r="Z96" s="1" t="s">
        <v>92</v>
      </c>
      <c r="AA96" s="1" t="s">
        <v>92</v>
      </c>
      <c r="AB96" s="1" t="s">
        <v>92</v>
      </c>
      <c r="AC96" s="1" t="s">
        <v>92</v>
      </c>
      <c r="AD96" s="1" t="s">
        <v>92</v>
      </c>
      <c r="AE96" s="1" t="s">
        <v>92</v>
      </c>
      <c r="AL96" s="23" t="s">
        <v>137</v>
      </c>
      <c r="AM96" s="37">
        <v>8.4000000000000005E-2</v>
      </c>
    </row>
    <row r="97" spans="1:39" ht="20" x14ac:dyDescent="0.25">
      <c r="A97" s="5" t="s">
        <v>82</v>
      </c>
      <c r="B97" s="1" t="s">
        <v>92</v>
      </c>
      <c r="C97" s="1" t="s">
        <v>92</v>
      </c>
      <c r="D97" s="1" t="s">
        <v>92</v>
      </c>
      <c r="E97" s="1" t="s">
        <v>92</v>
      </c>
      <c r="F97" s="1" t="s">
        <v>92</v>
      </c>
      <c r="G97" s="1" t="s">
        <v>92</v>
      </c>
      <c r="H97" s="1" t="s">
        <v>92</v>
      </c>
      <c r="I97" s="1" t="s">
        <v>92</v>
      </c>
      <c r="J97" s="1">
        <v>-8365000</v>
      </c>
      <c r="K97" s="1">
        <v>-318350000</v>
      </c>
      <c r="L97" s="1">
        <v>-814327000</v>
      </c>
      <c r="M97" s="1">
        <v>-610184000</v>
      </c>
      <c r="N97" s="1">
        <v>-709887000</v>
      </c>
      <c r="O97" s="1">
        <v>-784186000</v>
      </c>
      <c r="P97" s="1">
        <v>-506751000</v>
      </c>
      <c r="Q97" s="1">
        <v>-799998000</v>
      </c>
      <c r="R97" s="1">
        <v>-300249000</v>
      </c>
      <c r="S97" s="1">
        <v>-900000000</v>
      </c>
      <c r="T97" s="1">
        <v>-1360000000</v>
      </c>
      <c r="U97" s="1">
        <v>-900000000</v>
      </c>
      <c r="V97" s="1">
        <v>-292000000</v>
      </c>
      <c r="W97" s="1">
        <v>-1577000000</v>
      </c>
      <c r="X97" s="1">
        <v>-1245000000</v>
      </c>
      <c r="Y97" s="1">
        <v>-2264000000</v>
      </c>
      <c r="Z97" s="1">
        <v>-839000000</v>
      </c>
      <c r="AA97" s="1">
        <v>-272000000</v>
      </c>
      <c r="AB97" s="1">
        <v>-556000000</v>
      </c>
      <c r="AC97" s="1">
        <v>-323000000</v>
      </c>
      <c r="AD97" s="1">
        <v>-1005000000</v>
      </c>
      <c r="AE97" s="1">
        <v>-1861000000</v>
      </c>
      <c r="AL97" s="35" t="s">
        <v>138</v>
      </c>
      <c r="AM97" s="36">
        <f>(AM94)+((AM95)*(AM96-AM94))</f>
        <v>9.1852320000000001E-2</v>
      </c>
    </row>
    <row r="98" spans="1:39"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v>-178000000</v>
      </c>
      <c r="V98" s="1">
        <v>-203000000</v>
      </c>
      <c r="W98" s="1">
        <v>-220000000</v>
      </c>
      <c r="X98" s="1">
        <v>-283000000</v>
      </c>
      <c r="Y98" s="1">
        <v>-318000000</v>
      </c>
      <c r="Z98" s="1">
        <v>-353000000</v>
      </c>
      <c r="AA98" s="1">
        <v>-407000000</v>
      </c>
      <c r="AB98" s="1">
        <v>-501000000</v>
      </c>
      <c r="AC98" s="1">
        <v>-561000000</v>
      </c>
      <c r="AD98" s="1">
        <v>-646000000</v>
      </c>
      <c r="AE98" s="1">
        <v>-774000000</v>
      </c>
      <c r="AL98" s="62" t="s">
        <v>139</v>
      </c>
      <c r="AM98" s="63"/>
    </row>
    <row r="99" spans="1:39" ht="20" x14ac:dyDescent="0.25">
      <c r="A99" s="5" t="s">
        <v>84</v>
      </c>
      <c r="B99" s="1">
        <v>-400000</v>
      </c>
      <c r="C99" s="1">
        <v>-700000</v>
      </c>
      <c r="D99" s="1">
        <v>3700000</v>
      </c>
      <c r="E99" s="1">
        <v>-3200000</v>
      </c>
      <c r="F99" s="1">
        <v>29600000</v>
      </c>
      <c r="G99" s="1">
        <v>-4800000</v>
      </c>
      <c r="H99" s="1" t="s">
        <v>92</v>
      </c>
      <c r="I99" s="1">
        <v>59339000</v>
      </c>
      <c r="J99" s="1">
        <v>-7774000</v>
      </c>
      <c r="K99" s="1">
        <v>-25673000</v>
      </c>
      <c r="L99" s="1">
        <v>338075000</v>
      </c>
      <c r="M99" s="1">
        <v>-15492000</v>
      </c>
      <c r="N99" s="1">
        <v>-4009000</v>
      </c>
      <c r="O99" s="1">
        <v>26058000</v>
      </c>
      <c r="P99" s="1">
        <v>1029241000</v>
      </c>
      <c r="Q99" s="1">
        <v>16544000</v>
      </c>
      <c r="R99" s="1">
        <v>-8512000</v>
      </c>
      <c r="S99" s="1">
        <v>-7000000</v>
      </c>
      <c r="T99" s="1">
        <v>16000000</v>
      </c>
      <c r="U99" s="1">
        <v>234000000</v>
      </c>
      <c r="V99" s="1">
        <v>233000000</v>
      </c>
      <c r="W99" s="1">
        <v>246000000</v>
      </c>
      <c r="X99" s="1">
        <v>191000000</v>
      </c>
      <c r="Y99" s="1">
        <v>1637000000</v>
      </c>
      <c r="Z99" s="1">
        <v>222000000</v>
      </c>
      <c r="AA99" s="1">
        <v>895000000</v>
      </c>
      <c r="AB99" s="1">
        <v>73000000</v>
      </c>
      <c r="AC99" s="1">
        <v>2968000000</v>
      </c>
      <c r="AD99" s="1">
        <v>-187000000</v>
      </c>
      <c r="AE99" s="1">
        <v>4367000000</v>
      </c>
      <c r="AL99" s="23" t="s">
        <v>140</v>
      </c>
      <c r="AM99" s="24">
        <f>AM86+AM87</f>
        <v>7540000000</v>
      </c>
    </row>
    <row r="100" spans="1:39" ht="20" x14ac:dyDescent="0.25">
      <c r="A100" s="6" t="s">
        <v>85</v>
      </c>
      <c r="B100" s="10">
        <v>23200000</v>
      </c>
      <c r="C100" s="10">
        <v>800000</v>
      </c>
      <c r="D100" s="10">
        <v>90700000</v>
      </c>
      <c r="E100" s="10">
        <v>9700000</v>
      </c>
      <c r="F100" s="10">
        <v>39000000</v>
      </c>
      <c r="G100" s="10">
        <v>496300000</v>
      </c>
      <c r="H100" s="10">
        <v>126600000</v>
      </c>
      <c r="I100" s="10">
        <v>59339000</v>
      </c>
      <c r="J100" s="10">
        <v>80661000</v>
      </c>
      <c r="K100" s="10">
        <v>-210458000</v>
      </c>
      <c r="L100" s="10">
        <v>-320391000</v>
      </c>
      <c r="M100" s="10">
        <v>-506536000</v>
      </c>
      <c r="N100" s="10">
        <v>-548099000</v>
      </c>
      <c r="O100" s="10">
        <v>-478822000</v>
      </c>
      <c r="P100" s="10">
        <v>733860000</v>
      </c>
      <c r="Q100" s="10">
        <v>-586509000</v>
      </c>
      <c r="R100" s="10">
        <v>-110314000</v>
      </c>
      <c r="S100" s="10">
        <v>-467000000</v>
      </c>
      <c r="T100" s="10">
        <v>-1006000000</v>
      </c>
      <c r="U100" s="10">
        <v>-1344000000</v>
      </c>
      <c r="V100" s="10">
        <v>-262000000</v>
      </c>
      <c r="W100" s="10">
        <v>-1551000000</v>
      </c>
      <c r="X100" s="10">
        <v>-1337000000</v>
      </c>
      <c r="Y100" s="10">
        <v>-1940000000</v>
      </c>
      <c r="Z100" s="10">
        <v>-1632000000</v>
      </c>
      <c r="AA100" s="10">
        <v>-634000000</v>
      </c>
      <c r="AB100" s="10">
        <v>-1034000000</v>
      </c>
      <c r="AC100" s="10">
        <v>2034000000</v>
      </c>
      <c r="AD100" s="10">
        <v>-3176000000</v>
      </c>
      <c r="AE100" s="10">
        <v>1732000000</v>
      </c>
      <c r="AL100" s="33" t="s">
        <v>141</v>
      </c>
      <c r="AM100" s="34">
        <f>AM99/AM103</f>
        <v>5.6744249752966845E-2</v>
      </c>
    </row>
    <row r="101" spans="1:39" ht="20" x14ac:dyDescent="0.25">
      <c r="A101" s="5" t="s">
        <v>86</v>
      </c>
      <c r="B101" s="1" t="s">
        <v>92</v>
      </c>
      <c r="C101" s="1" t="s">
        <v>92</v>
      </c>
      <c r="D101" s="1" t="s">
        <v>92</v>
      </c>
      <c r="E101" s="1" t="s">
        <v>92</v>
      </c>
      <c r="F101" s="1" t="s">
        <v>92</v>
      </c>
      <c r="G101" s="1" t="s">
        <v>92</v>
      </c>
      <c r="H101" s="1" t="s">
        <v>92</v>
      </c>
      <c r="I101" s="1" t="s">
        <v>92</v>
      </c>
      <c r="J101" s="1">
        <v>2591000</v>
      </c>
      <c r="K101" s="1">
        <v>-430000</v>
      </c>
      <c r="L101" s="1">
        <v>-1331000</v>
      </c>
      <c r="M101" s="1">
        <v>172000</v>
      </c>
      <c r="N101" s="1">
        <v>184000</v>
      </c>
      <c r="O101" s="1">
        <v>3195000</v>
      </c>
      <c r="P101" s="1">
        <v>7607000</v>
      </c>
      <c r="Q101" s="1">
        <v>1263000</v>
      </c>
      <c r="R101" s="1">
        <v>-4047000</v>
      </c>
      <c r="S101" s="1">
        <v>1000000</v>
      </c>
      <c r="T101" s="1">
        <v>4000000</v>
      </c>
      <c r="U101" s="1">
        <v>-6000000</v>
      </c>
      <c r="V101" s="1">
        <v>-3000000</v>
      </c>
      <c r="W101" s="1">
        <v>-6000000</v>
      </c>
      <c r="X101" s="1">
        <v>-26000000</v>
      </c>
      <c r="Y101" s="1">
        <v>-2000000</v>
      </c>
      <c r="Z101" s="1">
        <v>9000000</v>
      </c>
      <c r="AA101" s="1">
        <v>-11000000</v>
      </c>
      <c r="AB101" s="1">
        <v>-3000000</v>
      </c>
      <c r="AC101" s="1">
        <v>-6000000</v>
      </c>
      <c r="AD101" s="1">
        <v>13000000</v>
      </c>
      <c r="AE101" s="1">
        <v>-22000000</v>
      </c>
      <c r="AL101" s="38" t="s">
        <v>142</v>
      </c>
      <c r="AM101" s="40" cm="1">
        <f t="array" ref="AM101">_FV(A1,"Market cap",TRUE)</f>
        <v>125336900000</v>
      </c>
    </row>
    <row r="102" spans="1:39" ht="20" x14ac:dyDescent="0.25">
      <c r="A102" s="6" t="s">
        <v>87</v>
      </c>
      <c r="B102" s="10">
        <v>23200000</v>
      </c>
      <c r="C102" s="10">
        <v>800000</v>
      </c>
      <c r="D102" s="10">
        <v>90700000</v>
      </c>
      <c r="E102" s="10">
        <v>9700000</v>
      </c>
      <c r="F102" s="10">
        <v>39000000</v>
      </c>
      <c r="G102" s="10">
        <v>496300000</v>
      </c>
      <c r="H102" s="10">
        <v>380200000</v>
      </c>
      <c r="I102" s="10">
        <v>-137277000</v>
      </c>
      <c r="J102" s="10">
        <v>33151000</v>
      </c>
      <c r="K102" s="10">
        <v>340786000</v>
      </c>
      <c r="L102" s="10">
        <v>-238905000</v>
      </c>
      <c r="M102" s="10">
        <v>-142794000</v>
      </c>
      <c r="N102" s="10">
        <v>57850000</v>
      </c>
      <c r="O102" s="10">
        <v>95759000</v>
      </c>
      <c r="P102" s="10">
        <v>75600000</v>
      </c>
      <c r="Q102" s="10">
        <v>158139000</v>
      </c>
      <c r="R102" s="10">
        <v>265562000</v>
      </c>
      <c r="S102" s="10">
        <v>-465000000</v>
      </c>
      <c r="T102" s="10">
        <v>508000000</v>
      </c>
      <c r="U102" s="10">
        <v>-329000000</v>
      </c>
      <c r="V102" s="10">
        <v>616000000</v>
      </c>
      <c r="W102" s="10">
        <v>-160000000</v>
      </c>
      <c r="X102" s="10">
        <v>-41000000</v>
      </c>
      <c r="Y102" s="10">
        <v>-170000000</v>
      </c>
      <c r="Z102" s="10">
        <v>-109000000</v>
      </c>
      <c r="AA102" s="10">
        <v>935000000</v>
      </c>
      <c r="AB102" s="10">
        <v>721000000</v>
      </c>
      <c r="AC102" s="10">
        <v>4345000000</v>
      </c>
      <c r="AD102" s="10">
        <v>-3878000000</v>
      </c>
      <c r="AE102" s="10">
        <v>178000000</v>
      </c>
      <c r="AL102" s="33" t="s">
        <v>143</v>
      </c>
      <c r="AM102" s="34">
        <f>AM101/AM103</f>
        <v>0.94325575024703312</v>
      </c>
    </row>
    <row r="103" spans="1:39" ht="20" x14ac:dyDescent="0.25">
      <c r="A103" s="5" t="s">
        <v>88</v>
      </c>
      <c r="B103" s="1">
        <v>2700000</v>
      </c>
      <c r="C103" s="1">
        <v>7900000</v>
      </c>
      <c r="D103" s="1">
        <v>19700000</v>
      </c>
      <c r="E103" s="1">
        <v>76300000</v>
      </c>
      <c r="F103" s="1">
        <v>44600000</v>
      </c>
      <c r="G103" s="1">
        <v>46800000</v>
      </c>
      <c r="H103" s="1">
        <v>138100000</v>
      </c>
      <c r="I103" s="1">
        <v>554230000</v>
      </c>
      <c r="J103" s="1">
        <v>416953000</v>
      </c>
      <c r="K103" s="1">
        <v>94301000</v>
      </c>
      <c r="L103" s="1">
        <v>408948000</v>
      </c>
      <c r="M103" s="1">
        <v>170043000</v>
      </c>
      <c r="N103" s="1">
        <v>25992000</v>
      </c>
      <c r="O103" s="1">
        <v>83842000</v>
      </c>
      <c r="P103" s="1">
        <v>179601000</v>
      </c>
      <c r="Q103" s="1">
        <v>255201000</v>
      </c>
      <c r="R103" s="1">
        <v>413340000</v>
      </c>
      <c r="S103" s="1">
        <v>679000000</v>
      </c>
      <c r="T103" s="1">
        <v>214000000</v>
      </c>
      <c r="U103" s="1">
        <v>722000000</v>
      </c>
      <c r="V103" s="1">
        <v>393000000</v>
      </c>
      <c r="W103" s="1">
        <v>1009000000</v>
      </c>
      <c r="X103" s="1">
        <v>849000000</v>
      </c>
      <c r="Y103" s="1">
        <v>808000000</v>
      </c>
      <c r="Z103" s="1">
        <v>638000000</v>
      </c>
      <c r="AA103" s="1">
        <v>529000000</v>
      </c>
      <c r="AB103" s="1">
        <v>1631000000</v>
      </c>
      <c r="AC103" s="1">
        <v>2352000000</v>
      </c>
      <c r="AD103" s="1">
        <v>6697000000</v>
      </c>
      <c r="AE103" s="1">
        <v>2819000000</v>
      </c>
      <c r="AL103" s="35" t="s">
        <v>144</v>
      </c>
      <c r="AM103" s="41">
        <f>AM99+AM101</f>
        <v>132876900000</v>
      </c>
    </row>
    <row r="104" spans="1:39" ht="20" thickBot="1" x14ac:dyDescent="0.3">
      <c r="A104" s="7" t="s">
        <v>89</v>
      </c>
      <c r="B104" s="11" t="s">
        <v>92</v>
      </c>
      <c r="C104" s="11" t="s">
        <v>92</v>
      </c>
      <c r="D104" s="11" t="s">
        <v>92</v>
      </c>
      <c r="E104" s="11" t="s">
        <v>92</v>
      </c>
      <c r="F104" s="11" t="s">
        <v>92</v>
      </c>
      <c r="G104" s="11" t="s">
        <v>92</v>
      </c>
      <c r="H104" s="11">
        <v>518300000</v>
      </c>
      <c r="I104" s="11">
        <v>416953000</v>
      </c>
      <c r="J104" s="11">
        <v>450104000</v>
      </c>
      <c r="K104" s="11">
        <v>435087000</v>
      </c>
      <c r="L104" s="11">
        <v>170043000</v>
      </c>
      <c r="M104" s="11">
        <v>27249000</v>
      </c>
      <c r="N104" s="11">
        <v>83842000</v>
      </c>
      <c r="O104" s="11">
        <v>179601000</v>
      </c>
      <c r="P104" s="11">
        <v>255201000</v>
      </c>
      <c r="Q104" s="11">
        <v>413340000</v>
      </c>
      <c r="R104" s="11">
        <v>678902000</v>
      </c>
      <c r="S104" s="11">
        <v>214000000</v>
      </c>
      <c r="T104" s="11">
        <v>722000000</v>
      </c>
      <c r="U104" s="11">
        <v>393000000</v>
      </c>
      <c r="V104" s="11">
        <v>1009000000</v>
      </c>
      <c r="W104" s="11">
        <v>849000000</v>
      </c>
      <c r="X104" s="11">
        <v>808000000</v>
      </c>
      <c r="Y104" s="11">
        <v>638000000</v>
      </c>
      <c r="Z104" s="11">
        <v>529000000</v>
      </c>
      <c r="AA104" s="11">
        <v>1464000000</v>
      </c>
      <c r="AB104" s="11">
        <v>2352000000</v>
      </c>
      <c r="AC104" s="11">
        <v>6697000000</v>
      </c>
      <c r="AD104" s="11">
        <v>2819000000</v>
      </c>
      <c r="AE104" s="11">
        <v>2997000000</v>
      </c>
      <c r="AL104" s="62" t="s">
        <v>145</v>
      </c>
      <c r="AM104" s="63"/>
    </row>
    <row r="105" spans="1:39" ht="21" thickTop="1" x14ac:dyDescent="0.25">
      <c r="A105" s="14" t="s">
        <v>107</v>
      </c>
      <c r="B105" s="1"/>
      <c r="C105" s="15">
        <f>(C106/B106)-1</f>
        <v>-2.2647058823529411</v>
      </c>
      <c r="D105" s="15">
        <f>(D106/C106)-1</f>
        <v>-6.0697674418604652</v>
      </c>
      <c r="E105" s="15">
        <f>(E106/D106)-1</f>
        <v>-1.1788990825688073</v>
      </c>
      <c r="F105" s="15">
        <f>(F106/E106)-1</f>
        <v>-7.8589743589743586</v>
      </c>
      <c r="G105" s="15">
        <f>(G106/F106)-1</f>
        <v>-6.8990654205607473</v>
      </c>
      <c r="H105" s="15">
        <f t="shared" ref="H105:AE105" si="8">(H106/G106)-1</f>
        <v>0.49239543726235735</v>
      </c>
      <c r="I105" s="15">
        <f t="shared" si="8"/>
        <v>-0.81129511677282373</v>
      </c>
      <c r="J105" s="15">
        <f t="shared" si="8"/>
        <v>-2.7564243924392438</v>
      </c>
      <c r="K105" s="15">
        <f t="shared" si="8"/>
        <v>2.4249412277161762</v>
      </c>
      <c r="L105" s="15">
        <f t="shared" si="8"/>
        <v>-2.9240411393174459E-2</v>
      </c>
      <c r="M105" s="15">
        <f t="shared" si="8"/>
        <v>6.3155420519154237E-3</v>
      </c>
      <c r="N105" s="15">
        <f t="shared" si="8"/>
        <v>7.1229047605372298E-2</v>
      </c>
      <c r="O105" s="15">
        <f t="shared" si="8"/>
        <v>-5.7268832693795901E-2</v>
      </c>
      <c r="P105" s="15">
        <f t="shared" si="8"/>
        <v>8.7258946378603097E-2</v>
      </c>
      <c r="Q105" s="15">
        <f t="shared" si="8"/>
        <v>-8.6207046868107096E-2</v>
      </c>
      <c r="R105" s="15">
        <f t="shared" si="8"/>
        <v>0.20197762482754933</v>
      </c>
      <c r="S105" s="15">
        <f t="shared" si="8"/>
        <v>0.35733245278705605</v>
      </c>
      <c r="T105" s="15">
        <f t="shared" si="8"/>
        <v>-8.1871345029239762E-2</v>
      </c>
      <c r="U105" s="15">
        <f t="shared" si="8"/>
        <v>0.33757961783439483</v>
      </c>
      <c r="V105" s="15">
        <f t="shared" si="8"/>
        <v>0.10190476190476194</v>
      </c>
      <c r="W105" s="15">
        <f t="shared" si="8"/>
        <v>7.605877268798622E-2</v>
      </c>
      <c r="X105" s="15">
        <f t="shared" si="8"/>
        <v>-1.6064257028112205E-3</v>
      </c>
      <c r="Y105" s="15">
        <f t="shared" si="8"/>
        <v>-0.2928399034593725</v>
      </c>
      <c r="Z105" s="15">
        <f t="shared" si="8"/>
        <v>0.55745164960182025</v>
      </c>
      <c r="AA105" s="15">
        <f t="shared" si="8"/>
        <v>0.45215485756026297</v>
      </c>
      <c r="AB105" s="15">
        <f t="shared" si="8"/>
        <v>9.1046277665995934E-2</v>
      </c>
      <c r="AC105" s="15">
        <f t="shared" si="8"/>
        <v>4.9792531120331995E-2</v>
      </c>
      <c r="AD105" s="15">
        <f t="shared" si="8"/>
        <v>0.37241985068072014</v>
      </c>
      <c r="AE105" s="15">
        <f t="shared" si="8"/>
        <v>0.17120000000000002</v>
      </c>
      <c r="AF105" s="15"/>
      <c r="AG105" s="15"/>
      <c r="AH105" s="15"/>
      <c r="AI105" s="15"/>
      <c r="AJ105" s="15"/>
      <c r="AK105" s="15"/>
      <c r="AL105" s="25" t="s">
        <v>108</v>
      </c>
      <c r="AM105" s="26">
        <f>(AM100*AM92)+(AM102*AM97)</f>
        <v>8.7135668141181261E-2</v>
      </c>
    </row>
    <row r="106" spans="1:39" ht="19" x14ac:dyDescent="0.25">
      <c r="A106" s="5" t="s">
        <v>90</v>
      </c>
      <c r="B106" s="1">
        <v>6800000</v>
      </c>
      <c r="C106" s="1">
        <v>-8600000</v>
      </c>
      <c r="D106" s="1">
        <v>43600000</v>
      </c>
      <c r="E106" s="1">
        <v>-7800000</v>
      </c>
      <c r="F106" s="1">
        <v>53500000</v>
      </c>
      <c r="G106" s="1">
        <v>-315600000</v>
      </c>
      <c r="H106" s="1">
        <v>-471000000</v>
      </c>
      <c r="I106" s="1">
        <v>-88880000</v>
      </c>
      <c r="J106" s="1">
        <v>156111000</v>
      </c>
      <c r="K106" s="1">
        <v>534671000</v>
      </c>
      <c r="L106" s="1">
        <v>519037000</v>
      </c>
      <c r="M106" s="1">
        <v>522315000</v>
      </c>
      <c r="N106" s="1">
        <v>559519000</v>
      </c>
      <c r="O106" s="1">
        <v>527476000</v>
      </c>
      <c r="P106" s="1">
        <v>573503000</v>
      </c>
      <c r="Q106" s="1">
        <v>524063000</v>
      </c>
      <c r="R106" s="1">
        <v>629912000</v>
      </c>
      <c r="S106" s="1">
        <v>855000000</v>
      </c>
      <c r="T106" s="1">
        <v>785000000</v>
      </c>
      <c r="U106" s="1">
        <v>1050000000</v>
      </c>
      <c r="V106" s="1">
        <v>1157000000</v>
      </c>
      <c r="W106" s="1">
        <v>1245000000</v>
      </c>
      <c r="X106" s="1">
        <v>1243000000</v>
      </c>
      <c r="Y106" s="1">
        <v>879000000</v>
      </c>
      <c r="Z106" s="1">
        <v>1369000000</v>
      </c>
      <c r="AA106" s="1">
        <v>1988000000</v>
      </c>
      <c r="AB106" s="1">
        <v>2169000000</v>
      </c>
      <c r="AC106" s="1">
        <v>2277000000</v>
      </c>
      <c r="AD106" s="1">
        <v>3125000000</v>
      </c>
      <c r="AE106" s="1">
        <v>3660000000</v>
      </c>
      <c r="AF106" s="42">
        <f>AE106*(1+$AM$106)</f>
        <v>4153078756.7414675</v>
      </c>
      <c r="AG106" s="42">
        <f t="shared" ref="AG106:AJ106" si="9">AF106*(1+$AM$106)</f>
        <v>4712585562.758812</v>
      </c>
      <c r="AH106" s="42">
        <f t="shared" si="9"/>
        <v>5347469669.4044142</v>
      </c>
      <c r="AI106" s="42">
        <f t="shared" si="9"/>
        <v>6067885979.8696146</v>
      </c>
      <c r="AJ106" s="42">
        <f t="shared" si="9"/>
        <v>6885357475.7720985</v>
      </c>
      <c r="AK106" s="43" t="s">
        <v>146</v>
      </c>
      <c r="AL106" s="44" t="s">
        <v>147</v>
      </c>
      <c r="AM106" s="45">
        <f>(SUM(AF4:AJ4)/5)</f>
        <v>0.13472097178728609</v>
      </c>
    </row>
    <row r="107" spans="1:39"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43"/>
      <c r="AG107" s="43"/>
      <c r="AH107" s="43"/>
      <c r="AI107" s="43"/>
      <c r="AJ107" s="46">
        <f>AJ106*(1+AM107)/(AM108-AM107)</f>
        <v>113581967069.71518</v>
      </c>
      <c r="AK107" s="47" t="s">
        <v>148</v>
      </c>
      <c r="AL107" s="48" t="s">
        <v>149</v>
      </c>
      <c r="AM107" s="49">
        <v>2.5000000000000001E-2</v>
      </c>
    </row>
    <row r="108" spans="1:39" ht="19" x14ac:dyDescent="0.25">
      <c r="AF108" s="46">
        <f t="shared" ref="AF108:AH108" si="10">AF107+AF106</f>
        <v>4153078756.7414675</v>
      </c>
      <c r="AG108" s="46">
        <f t="shared" si="10"/>
        <v>4712585562.758812</v>
      </c>
      <c r="AH108" s="46">
        <f t="shared" si="10"/>
        <v>5347469669.4044142</v>
      </c>
      <c r="AI108" s="46">
        <f>AI107+AI106</f>
        <v>6067885979.8696146</v>
      </c>
      <c r="AJ108" s="46">
        <f>AJ107+AJ106</f>
        <v>120467324545.48727</v>
      </c>
      <c r="AK108" s="47" t="s">
        <v>144</v>
      </c>
      <c r="AL108" s="50" t="s">
        <v>150</v>
      </c>
      <c r="AM108" s="51">
        <f>AM105</f>
        <v>8.7135668141181261E-2</v>
      </c>
    </row>
    <row r="109" spans="1:39" ht="19" x14ac:dyDescent="0.25">
      <c r="AF109" s="64" t="s">
        <v>151</v>
      </c>
      <c r="AG109" s="65"/>
    </row>
    <row r="110" spans="1:39" ht="20" x14ac:dyDescent="0.25">
      <c r="AF110" s="52" t="s">
        <v>152</v>
      </c>
      <c r="AG110" s="40">
        <f>NPV(AM108,AF108,AG108,AH108,AI108,AJ108)</f>
        <v>95646089716.688766</v>
      </c>
    </row>
    <row r="111" spans="1:39" ht="20" x14ac:dyDescent="0.25">
      <c r="AF111" s="52" t="s">
        <v>153</v>
      </c>
      <c r="AG111" s="40">
        <f>AE40</f>
        <v>3281000000</v>
      </c>
    </row>
    <row r="112" spans="1:39" ht="20" x14ac:dyDescent="0.25">
      <c r="AF112" s="52" t="s">
        <v>140</v>
      </c>
      <c r="AG112" s="40">
        <f>AM99</f>
        <v>7540000000</v>
      </c>
    </row>
    <row r="113" spans="32:33" ht="20" x14ac:dyDescent="0.25">
      <c r="AF113" s="52" t="s">
        <v>154</v>
      </c>
      <c r="AG113" s="40">
        <f>AG110+AG111-AG112</f>
        <v>91387089716.688766</v>
      </c>
    </row>
    <row r="114" spans="32:33" ht="20" x14ac:dyDescent="0.25">
      <c r="AF114" s="52" t="s">
        <v>155</v>
      </c>
      <c r="AG114" s="53">
        <f>AE34*(1+(5*AK16))</f>
        <v>308389409.44113362</v>
      </c>
    </row>
    <row r="115" spans="32:33" ht="20" x14ac:dyDescent="0.25">
      <c r="AF115" s="54" t="s">
        <v>156</v>
      </c>
      <c r="AG115" s="55">
        <f>AG113/AG114</f>
        <v>296.33666695072753</v>
      </c>
    </row>
    <row r="116" spans="32:33" ht="20" x14ac:dyDescent="0.25">
      <c r="AF116" s="52" t="s">
        <v>157</v>
      </c>
      <c r="AG116" s="56" cm="1">
        <f t="array" ref="AG116">_FV(A1,"Price")</f>
        <v>446.76</v>
      </c>
    </row>
    <row r="117" spans="32:33" ht="20" x14ac:dyDescent="0.25">
      <c r="AF117" s="57" t="s">
        <v>158</v>
      </c>
      <c r="AG117" s="58">
        <f>AG115/AG116-1</f>
        <v>-0.33669830121155087</v>
      </c>
    </row>
    <row r="118" spans="32:33" ht="20" x14ac:dyDescent="0.25">
      <c r="AF118" s="57" t="s">
        <v>159</v>
      </c>
      <c r="AG118" s="59" t="str">
        <f>IF(AG115&gt;AG116,"BUY","SELL")</f>
        <v>SELL</v>
      </c>
    </row>
  </sheetData>
  <mergeCells count="6">
    <mergeCell ref="AF109:AG109"/>
    <mergeCell ref="AL83:AM83"/>
    <mergeCell ref="AL84:AM84"/>
    <mergeCell ref="AL93:AM93"/>
    <mergeCell ref="AL98:AM98"/>
    <mergeCell ref="AL104:AM104"/>
  </mergeCells>
  <hyperlinks>
    <hyperlink ref="A1" r:id="rId1" tooltip="https://roic.ai/company/INTU" display="ROIC.AI | INTU"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896878/000089161896002383/0000891618-96-002383-index.html" xr:uid="{00000000-0004-0000-0000-00000A000000}"/>
    <hyperlink ref="E74" r:id="rId9" tooltip="https://www.sec.gov/Archives/edgar/data/896878/000089161896002383/0000891618-96-002383-index.html"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96878/000089161800004850/0000891618-00-004850-index.htm" xr:uid="{00000000-0004-0000-0000-000016000000}"/>
    <hyperlink ref="I74" r:id="rId17" tooltip="https://www.sec.gov/Archives/edgar/data/896878/000089161800004850/0000891618-00-004850-index.htm" xr:uid="{00000000-0004-0000-0000-000017000000}"/>
    <hyperlink ref="J36" r:id="rId18" tooltip="https://www.sec.gov/Archives/edgar/data/896878/000109581101505435/0001095811-01-505435-index.htm" xr:uid="{00000000-0004-0000-0000-000019000000}"/>
    <hyperlink ref="J74" r:id="rId19" tooltip="https://www.sec.gov/Archives/edgar/data/896878/000109581101505435/0001095811-01-505435-index.htm" xr:uid="{00000000-0004-0000-0000-00001A000000}"/>
    <hyperlink ref="K36" r:id="rId20" tooltip="https://www.sec.gov/Archives/edgar/data/896878/000089161802004433/f84263ore10vk.htm" xr:uid="{00000000-0004-0000-0000-00001C000000}"/>
    <hyperlink ref="K74" r:id="rId21" tooltip="https://www.sec.gov/Archives/edgar/data/896878/000089161802004433/f84263ore10vk.htm" xr:uid="{00000000-0004-0000-0000-00001D000000}"/>
    <hyperlink ref="L36" r:id="rId22" tooltip="https://www.sec.gov/Archives/edgar/data/896878/000089161803004854/f90545e10vk.htm" xr:uid="{00000000-0004-0000-0000-00001F000000}"/>
    <hyperlink ref="L74" r:id="rId23" tooltip="https://www.sec.gov/Archives/edgar/data/896878/000089161803004854/f90545e10vk.htm" xr:uid="{00000000-0004-0000-0000-000020000000}"/>
    <hyperlink ref="M36" r:id="rId24" tooltip="https://www.sec.gov/Archives/edgar/data/896878/000095013404014081/f00874e10vk.htm" xr:uid="{00000000-0004-0000-0000-000022000000}"/>
    <hyperlink ref="M74" r:id="rId25" tooltip="https://www.sec.gov/Archives/edgar/data/896878/000095013404014081/f00874e10vk.htm" xr:uid="{00000000-0004-0000-0000-000023000000}"/>
    <hyperlink ref="N36" r:id="rId26" tooltip="https://www.sec.gov/Archives/edgar/data/896878/000095013405018355/f10990e10vk.htm" xr:uid="{00000000-0004-0000-0000-000025000000}"/>
    <hyperlink ref="N74" r:id="rId27" tooltip="https://www.sec.gov/Archives/edgar/data/896878/000095013405018355/f10990e10vk.htm" xr:uid="{00000000-0004-0000-0000-000026000000}"/>
    <hyperlink ref="O36" r:id="rId28" tooltip="https://www.sec.gov/Archives/edgar/data/896878/000095013406017817/f23541e10vk.htm" xr:uid="{00000000-0004-0000-0000-000028000000}"/>
    <hyperlink ref="O74" r:id="rId29" tooltip="https://www.sec.gov/Archives/edgar/data/896878/000095013406017817/f23541e10vk.htm" xr:uid="{00000000-0004-0000-0000-000029000000}"/>
    <hyperlink ref="P36" r:id="rId30" tooltip="https://www.sec.gov/Archives/edgar/data/896878/000095013407020001/0000950134-07-020001-index.html" xr:uid="{00000000-0004-0000-0000-00002B000000}"/>
    <hyperlink ref="P74" r:id="rId31" tooltip="https://www.sec.gov/Archives/edgar/data/896878/000095013407020001/0000950134-07-020001-index.html" xr:uid="{00000000-0004-0000-0000-00002C000000}"/>
    <hyperlink ref="Q36" r:id="rId32" tooltip="https://www.sec.gov/Archives/edgar/data/896878/000095013408016540/0000950134-08-016540-index.html" xr:uid="{00000000-0004-0000-0000-00002E000000}"/>
    <hyperlink ref="Q74" r:id="rId33" tooltip="https://www.sec.gov/Archives/edgar/data/896878/000095013408016540/0000950134-08-016540-index.html" xr:uid="{00000000-0004-0000-0000-00002F000000}"/>
    <hyperlink ref="R36" r:id="rId34" tooltip="https://www.sec.gov/Archives/edgar/data/896878/000095012309043307/0000950123-09-043307-index.html" xr:uid="{00000000-0004-0000-0000-000031000000}"/>
    <hyperlink ref="R74" r:id="rId35" tooltip="https://www.sec.gov/Archives/edgar/data/896878/000095012309043307/0000950123-09-043307-index.html" xr:uid="{00000000-0004-0000-0000-000032000000}"/>
    <hyperlink ref="S36" r:id="rId36" tooltip="https://www.sec.gov/Archives/edgar/data/896878/000095012310086635/0000950123-10-086635-index.html" xr:uid="{00000000-0004-0000-0000-000034000000}"/>
    <hyperlink ref="S74" r:id="rId37" tooltip="https://www.sec.gov/Archives/edgar/data/896878/000095012310086635/0000950123-10-086635-index.html" xr:uid="{00000000-0004-0000-0000-000035000000}"/>
    <hyperlink ref="T36" r:id="rId38" tooltip="https://www.sec.gov/Archives/edgar/data/896878/000089687811000093/0000896878-11-000093-index.html" xr:uid="{00000000-0004-0000-0000-000037000000}"/>
    <hyperlink ref="T74" r:id="rId39" tooltip="https://www.sec.gov/Archives/edgar/data/896878/000089687811000093/0000896878-11-000093-index.html" xr:uid="{00000000-0004-0000-0000-000038000000}"/>
    <hyperlink ref="U36" r:id="rId40" tooltip="https://www.sec.gov/Archives/edgar/data/896878/000089687812000146/0000896878-12-000146-index.html" xr:uid="{00000000-0004-0000-0000-00003A000000}"/>
    <hyperlink ref="U74" r:id="rId41" tooltip="https://www.sec.gov/Archives/edgar/data/896878/000089687812000146/0000896878-12-000146-index.html" xr:uid="{00000000-0004-0000-0000-00003B000000}"/>
    <hyperlink ref="V36" r:id="rId42" tooltip="https://www.sec.gov/Archives/edgar/data/896878/000089687813000149/0000896878-13-000149-index.html" xr:uid="{00000000-0004-0000-0000-00003D000000}"/>
    <hyperlink ref="V74" r:id="rId43" tooltip="https://www.sec.gov/Archives/edgar/data/896878/000089687813000149/0000896878-13-000149-index.html" xr:uid="{00000000-0004-0000-0000-00003E000000}"/>
    <hyperlink ref="W36" r:id="rId44" tooltip="https://www.sec.gov/Archives/edgar/data/896878/000089687814000163/0000896878-14-000163-index.html" xr:uid="{00000000-0004-0000-0000-000040000000}"/>
    <hyperlink ref="W74" r:id="rId45" tooltip="https://www.sec.gov/Archives/edgar/data/896878/000089687814000163/0000896878-14-000163-index.html" xr:uid="{00000000-0004-0000-0000-000041000000}"/>
    <hyperlink ref="X36" r:id="rId46" tooltip="https://www.sec.gov/Archives/edgar/data/896878/000089687815000116/0000896878-15-000116-index.html" xr:uid="{00000000-0004-0000-0000-000043000000}"/>
    <hyperlink ref="X74" r:id="rId47" tooltip="https://www.sec.gov/Archives/edgar/data/896878/000089687815000116/0000896878-15-000116-index.html" xr:uid="{00000000-0004-0000-0000-000044000000}"/>
    <hyperlink ref="Y36" r:id="rId48" tooltip="https://www.sec.gov/Archives/edgar/data/896878/000089687816000286/fy16q410-kdocument.htm" xr:uid="{00000000-0004-0000-0000-000046000000}"/>
    <hyperlink ref="Y74" r:id="rId49" tooltip="https://www.sec.gov/Archives/edgar/data/896878/000089687816000286/fy16q410-kdocument.htm" xr:uid="{00000000-0004-0000-0000-000047000000}"/>
    <hyperlink ref="Z36" r:id="rId50" tooltip="https://www.sec.gov/Archives/edgar/data/896878/000089687817000130/0000896878-17-000130-index.html" xr:uid="{00000000-0004-0000-0000-000049000000}"/>
    <hyperlink ref="Z74" r:id="rId51" tooltip="https://www.sec.gov/Archives/edgar/data/896878/000089687817000130/0000896878-17-000130-index.html" xr:uid="{00000000-0004-0000-0000-00004A000000}"/>
    <hyperlink ref="AA36" r:id="rId52" tooltip="https://www.sec.gov/Archives/edgar/data/896878/000089687818000171/0000896878-18-000171-index.html" xr:uid="{00000000-0004-0000-0000-00004C000000}"/>
    <hyperlink ref="AA74" r:id="rId53" tooltip="https://www.sec.gov/Archives/edgar/data/896878/000089687818000171/0000896878-18-000171-index.html" xr:uid="{00000000-0004-0000-0000-00004D000000}"/>
    <hyperlink ref="AB36" r:id="rId54" tooltip="https://www.sec.gov/Archives/edgar/data/896878/000089687819000132/0000896878-19-000132-index.html" xr:uid="{00000000-0004-0000-0000-00004F000000}"/>
    <hyperlink ref="AB74" r:id="rId55" tooltip="https://www.sec.gov/Archives/edgar/data/896878/000089687819000132/0000896878-19-000132-index.html" xr:uid="{00000000-0004-0000-0000-000050000000}"/>
    <hyperlink ref="AC36" r:id="rId56" tooltip="https://www.sec.gov/Archives/edgar/data/896878/000089687820000148/0000896878-20-000148-index.htm" xr:uid="{00000000-0004-0000-0000-000052000000}"/>
    <hyperlink ref="AC74" r:id="rId57" tooltip="https://www.sec.gov/Archives/edgar/data/896878/000089687820000148/0000896878-20-000148-index.htm" xr:uid="{00000000-0004-0000-0000-000053000000}"/>
    <hyperlink ref="AD36" r:id="rId58" tooltip="https://www.sec.gov/Archives/edgar/data/896878/000089687821000233/0000896878-21-000233-index.htm" xr:uid="{00000000-0004-0000-0000-000055000000}"/>
    <hyperlink ref="AD74" r:id="rId59" tooltip="https://www.sec.gov/Archives/edgar/data/896878/000089687821000233/0000896878-21-000233-index.htm" xr:uid="{00000000-0004-0000-0000-000056000000}"/>
    <hyperlink ref="AE36" r:id="rId60" tooltip="https://www.sec.gov/Archives/edgar/data/896878/000089687822000028/0000896878-22-000028-index.htm" xr:uid="{00000000-0004-0000-0000-000058000000}"/>
    <hyperlink ref="AE74" r:id="rId61" tooltip="https://www.sec.gov/Archives/edgar/data/896878/000089687822000028/0000896878-22-000028-index.htm" xr:uid="{00000000-0004-0000-0000-000059000000}"/>
    <hyperlink ref="AF1" r:id="rId62" display="https://finbox.com/NASDAQGS:INTU/explorer/revenue_proj" xr:uid="{EC89985F-9EE4-1F43-9ECB-63B4A4BB138E}"/>
  </hyperlinks>
  <pageMargins left="0.7" right="0.7" top="0.75" bottom="0.75" header="0.3" footer="0.3"/>
  <drawing r:id="rId6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2023-03-14T05:43:58Z</dcterms:created>
  <dcterms:modified xsi:type="dcterms:W3CDTF">2023-04-23T07:11:44Z</dcterms:modified>
</cp:coreProperties>
</file>