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001110B4-D610-984E-ADE7-899EE93C3B58}"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J16" i="2"/>
  <c r="I16" i="2"/>
  <c r="H16" i="2"/>
  <c r="G16" i="2"/>
  <c r="F16" i="2"/>
  <c r="K16" i="2" s="1"/>
  <c r="E16" i="2"/>
  <c r="D16" i="2"/>
  <c r="C16" i="2"/>
  <c r="O10" i="2"/>
  <c r="O9" i="2"/>
  <c r="O11" i="2" s="1"/>
  <c r="O7" i="2"/>
  <c r="G7" i="2"/>
  <c r="E7" i="2"/>
  <c r="O6" i="2"/>
  <c r="G6" i="2"/>
  <c r="E6" i="2"/>
  <c r="O5" i="2"/>
  <c r="O8" i="2" s="1"/>
  <c r="O12" i="2" s="1"/>
  <c r="G5" i="2"/>
  <c r="C4" i="2"/>
  <c r="A4" i="2"/>
  <c r="G3" i="2"/>
  <c r="C3" i="2"/>
  <c r="O20" i="2" a="1"/>
  <c r="O20" i="2" s="1"/>
  <c r="A22" i="2" a="1"/>
  <c r="A22" i="2" s="1"/>
  <c r="C21" i="2" a="1"/>
  <c r="C21" i="2" s="1"/>
  <c r="A21" i="2" a="1"/>
  <c r="A21" i="2" s="1"/>
  <c r="O15" i="2" a="1"/>
  <c r="O15" i="2" s="1"/>
  <c r="J13" i="2"/>
  <c r="I13" i="2"/>
  <c r="H13" i="2"/>
  <c r="G13" i="2"/>
  <c r="F13" i="2"/>
  <c r="E13" i="2"/>
  <c r="D13" i="2"/>
  <c r="C13" i="2"/>
  <c r="J11" i="2"/>
  <c r="I11" i="2"/>
  <c r="H11" i="2"/>
  <c r="G11" i="2"/>
  <c r="F11" i="2"/>
  <c r="E11" i="2"/>
  <c r="D11" i="2"/>
  <c r="C11" i="2"/>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E4" i="2"/>
  <c r="K13" i="2"/>
  <c r="E5" i="2"/>
  <c r="K11" i="2"/>
  <c r="G4" i="2"/>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<sst xmlns="http://schemas.openxmlformats.org/spreadsheetml/2006/main" count="1168" uniqueCount="252">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</sst>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0" xfId="0" applyFont="1" applyFill="1"/>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0" xfId="0" applyFont="1" applyFill="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0" xfId="0" applyFont="1" applyFill="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1" xfId="0" applyFont="1" applyFill="1" applyBorder="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0" xfId="0" applyFont="1" applyFill="1" applyAlignment="1">
      <alignment horizontal="left" vertical="center" wrapText="1" indent="3"/>
    </xf>
    <xf numFmtId="0" fontId="14"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4.8379999999999999E-2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249.5498</v>
    <v>182.09</v>
    <v>0.80500000000000005</v>
    <v>-1.3</v>
    <v>-6.6049999999999998E-3</v>
    <v>-0.02</v>
    <v>-1.0229999999999999E-4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199.35</v>
    <v>Healthcare Equipment &amp; Supplies</v>
    <v>Stock</v>
    <v>45240.020216353907</v>
    <v>0</v>
    <v>195.3</v>
    <v>144475026592</v>
    <v>DANAHER CORPORATION</v>
    <v>DANAHER CORPORATION</v>
    <v>198.75</v>
    <v>24.637699999999999</v>
    <v>196.82</v>
    <v>195.52</v>
    <v>195.5</v>
    <v>738927100</v>
    <v>DHR</v>
    <v>DANAHER CORPORATION (XNYS:DHR)</v>
    <v>2316923</v>
    <v>3507282</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8"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13202602000</v>
      </c>
      <c r="C2" s="30">
        <v>16090540000</v>
      </c>
      <c r="D2" s="30">
        <v>18260400000</v>
      </c>
      <c r="E2" s="30">
        <v>19118000000</v>
      </c>
      <c r="F2" s="30">
        <v>19913800000</v>
      </c>
      <c r="G2" s="30">
        <v>20563100000</v>
      </c>
      <c r="H2" s="30">
        <v>16882400000</v>
      </c>
      <c r="I2" s="30">
        <v>18329700000</v>
      </c>
      <c r="J2" s="30">
        <v>19893000000</v>
      </c>
      <c r="K2" s="30">
        <v>17911100000</v>
      </c>
      <c r="L2" s="30">
        <v>22284000000</v>
      </c>
      <c r="M2" s="30">
        <v>29453000000</v>
      </c>
      <c r="N2" s="30">
        <v>31471000000</v>
      </c>
      <c r="O2" s="31">
        <v>30356000000</v>
      </c>
      <c r="P2" s="30">
        <v>7663000000</v>
      </c>
      <c r="Q2" s="30">
        <v>8369000000</v>
      </c>
      <c r="R2" s="30">
        <v>7167000000</v>
      </c>
      <c r="S2" s="30">
        <v>7157000000</v>
      </c>
    </row>
    <row r="3" spans="1:30" ht="19" x14ac:dyDescent="0.25">
      <c r="A3" s="9" t="s">
        <v>191</v>
      </c>
      <c r="B3" s="10"/>
      <c r="C3" s="11">
        <f t="shared" ref="C3:O3" si="0">(C2/B2)-1</f>
        <v>0.21874006351172293</v>
      </c>
      <c r="D3" s="11">
        <f t="shared" si="0"/>
        <v>0.13485314973891493</v>
      </c>
      <c r="E3" s="11">
        <f t="shared" si="0"/>
        <v>4.6965017195680359E-2</v>
      </c>
      <c r="F3" s="11">
        <f t="shared" si="0"/>
        <v>4.1625693064128111E-2</v>
      </c>
      <c r="G3" s="11">
        <f t="shared" si="0"/>
        <v>3.260552983358278E-2</v>
      </c>
      <c r="H3" s="11">
        <f t="shared" si="0"/>
        <v>-0.1789953849370961</v>
      </c>
      <c r="I3" s="11">
        <f t="shared" si="0"/>
        <v>8.572833246457856E-2</v>
      </c>
      <c r="J3" s="11">
        <f t="shared" si="0"/>
        <v>8.5287811584477735E-2</v>
      </c>
      <c r="K3" s="11">
        <f t="shared" si="0"/>
        <v>-9.9628009852712029E-2</v>
      </c>
      <c r="L3" s="11">
        <f t="shared" si="0"/>
        <v>0.24414469239745196</v>
      </c>
      <c r="M3" s="11">
        <f t="shared" si="0"/>
        <v>0.32171064440854424</v>
      </c>
      <c r="N3" s="11">
        <f t="shared" si="0"/>
        <v>6.851594065120703E-2</v>
      </c>
      <c r="O3" s="11">
        <f t="shared" si="0"/>
        <v>-3.5429442979250769E-2</v>
      </c>
      <c r="P3" s="11"/>
      <c r="Q3" s="11">
        <f>(Q2/P2)-1</f>
        <v>9.2131019183087526E-2</v>
      </c>
      <c r="R3" s="11">
        <f>(R2/Q2)-1</f>
        <v>-0.14362528378539852</v>
      </c>
      <c r="S3" s="11">
        <f>(S2/R2)-1</f>
        <v>-1.3952839402818773E-3</v>
      </c>
      <c r="T3" s="12"/>
      <c r="U3" s="12"/>
      <c r="V3" s="12"/>
      <c r="W3" s="12"/>
      <c r="X3" s="12"/>
      <c r="Y3" s="12"/>
      <c r="Z3" s="12"/>
      <c r="AA3" s="13"/>
      <c r="AB3" s="13"/>
      <c r="AC3" s="13"/>
      <c r="AD3" s="13"/>
    </row>
    <row r="4" spans="1:30" ht="16" x14ac:dyDescent="0.2">
      <c r="A4" s="3" t="s">
        <v>19</v>
      </c>
      <c r="B4" s="4">
        <v>13202602000</v>
      </c>
      <c r="C4" s="4">
        <v>16090540000</v>
      </c>
      <c r="D4" s="4">
        <v>18260400000</v>
      </c>
      <c r="E4" s="4">
        <v>19118000000</v>
      </c>
      <c r="F4" s="4">
        <v>19913800000</v>
      </c>
      <c r="G4" s="4">
        <v>20563100000</v>
      </c>
      <c r="H4" s="4">
        <v>16882400000</v>
      </c>
      <c r="I4" s="4">
        <v>18329700000</v>
      </c>
      <c r="J4" s="4">
        <v>19893000000</v>
      </c>
      <c r="K4" s="4">
        <v>17911100000</v>
      </c>
      <c r="L4" s="4">
        <v>22284000000</v>
      </c>
      <c r="M4" s="4">
        <v>29453000000</v>
      </c>
      <c r="N4" s="4">
        <v>31471000000</v>
      </c>
      <c r="O4" s="5">
        <v>30356000000</v>
      </c>
      <c r="P4" s="4">
        <v>7663000000</v>
      </c>
      <c r="Q4" s="4">
        <v>8369000000</v>
      </c>
      <c r="R4" s="4">
        <v>7167000000</v>
      </c>
      <c r="S4" s="4">
        <v>7157000000</v>
      </c>
    </row>
    <row r="5" spans="1:30" ht="16" x14ac:dyDescent="0.2">
      <c r="A5" s="3" t="s">
        <v>20</v>
      </c>
      <c r="B5" s="4">
        <v>6575812000</v>
      </c>
      <c r="C5" s="4">
        <v>7913876000</v>
      </c>
      <c r="D5" s="4">
        <v>8846100000</v>
      </c>
      <c r="E5" s="4">
        <v>9160400000</v>
      </c>
      <c r="F5" s="4">
        <v>9471300000</v>
      </c>
      <c r="G5" s="4">
        <v>9800600000</v>
      </c>
      <c r="H5" s="4">
        <v>7547800000</v>
      </c>
      <c r="I5" s="4">
        <v>8137200000</v>
      </c>
      <c r="J5" s="4">
        <v>8785900000</v>
      </c>
      <c r="K5" s="4">
        <v>7927400000</v>
      </c>
      <c r="L5" s="4">
        <v>9809000000</v>
      </c>
      <c r="M5" s="4">
        <v>11501000000</v>
      </c>
      <c r="N5" s="4">
        <v>12522000000</v>
      </c>
      <c r="O5" s="5">
        <v>12422000000</v>
      </c>
      <c r="P5" s="4">
        <v>3079000000</v>
      </c>
      <c r="Q5" s="4">
        <v>3430000000</v>
      </c>
      <c r="R5" s="4">
        <v>2797000000</v>
      </c>
      <c r="S5" s="4">
        <v>3116000000</v>
      </c>
    </row>
    <row r="6" spans="1:30" ht="16" x14ac:dyDescent="0.2">
      <c r="A6" s="3" t="s">
        <v>21</v>
      </c>
      <c r="B6" s="4">
        <v>6575812000</v>
      </c>
      <c r="C6" s="4">
        <v>7913876000</v>
      </c>
      <c r="D6" s="4">
        <v>8846100000</v>
      </c>
      <c r="E6" s="4">
        <v>9160400000</v>
      </c>
      <c r="F6" s="4">
        <v>9471300000</v>
      </c>
      <c r="G6" s="4">
        <v>9800600000</v>
      </c>
      <c r="H6" s="4">
        <v>7547800000</v>
      </c>
      <c r="I6" s="4">
        <v>8137200000</v>
      </c>
      <c r="J6" s="4">
        <v>8785900000</v>
      </c>
      <c r="K6" s="4">
        <v>7927400000</v>
      </c>
      <c r="L6" s="4">
        <v>9809000000</v>
      </c>
      <c r="M6" s="4">
        <v>11501000000</v>
      </c>
      <c r="N6" s="4">
        <v>12522000000</v>
      </c>
      <c r="O6" s="5">
        <v>12422000000</v>
      </c>
      <c r="P6" s="4">
        <v>3079000000</v>
      </c>
      <c r="Q6" s="4">
        <v>3430000000</v>
      </c>
      <c r="R6" s="4">
        <v>2797000000</v>
      </c>
      <c r="S6" s="4">
        <v>3116000000</v>
      </c>
    </row>
    <row r="7" spans="1:30" ht="16" x14ac:dyDescent="0.2">
      <c r="A7" s="32" t="s">
        <v>22</v>
      </c>
      <c r="B7" s="30">
        <v>6626790000</v>
      </c>
      <c r="C7" s="30">
        <v>8176664000</v>
      </c>
      <c r="D7" s="30">
        <v>9414300000</v>
      </c>
      <c r="E7" s="30">
        <v>9957600000</v>
      </c>
      <c r="F7" s="30">
        <v>10442500000</v>
      </c>
      <c r="G7" s="30">
        <v>10762500000</v>
      </c>
      <c r="H7" s="30">
        <v>9334600000</v>
      </c>
      <c r="I7" s="30">
        <v>10192500000</v>
      </c>
      <c r="J7" s="30">
        <v>11107100000</v>
      </c>
      <c r="K7" s="30">
        <v>9983700000</v>
      </c>
      <c r="L7" s="30">
        <v>12475000000</v>
      </c>
      <c r="M7" s="30">
        <v>17952000000</v>
      </c>
      <c r="N7" s="30">
        <v>18949000000</v>
      </c>
      <c r="O7" s="31">
        <v>17934000000</v>
      </c>
      <c r="P7" s="30">
        <v>4584000000</v>
      </c>
      <c r="Q7" s="30">
        <v>4939000000</v>
      </c>
      <c r="R7" s="30">
        <v>4370000000</v>
      </c>
      <c r="S7" s="30">
        <v>4041000000</v>
      </c>
    </row>
    <row r="8" spans="1:30" ht="16" x14ac:dyDescent="0.2">
      <c r="A8" s="35" t="s">
        <v>58</v>
      </c>
      <c r="B8" s="36">
        <v>50.19</v>
      </c>
      <c r="C8" s="36">
        <v>50.82</v>
      </c>
      <c r="D8" s="36">
        <v>51.56</v>
      </c>
      <c r="E8" s="36">
        <v>52.08</v>
      </c>
      <c r="F8" s="36">
        <v>52.44</v>
      </c>
      <c r="G8" s="36">
        <v>52.34</v>
      </c>
      <c r="H8" s="36">
        <v>55.29</v>
      </c>
      <c r="I8" s="36">
        <v>55.61</v>
      </c>
      <c r="J8" s="36">
        <v>55.83</v>
      </c>
      <c r="K8" s="36">
        <v>55.74</v>
      </c>
      <c r="L8" s="36">
        <v>55.98</v>
      </c>
      <c r="M8" s="36">
        <v>60.95</v>
      </c>
      <c r="N8" s="36">
        <v>60.21</v>
      </c>
      <c r="O8" s="37">
        <v>59.08</v>
      </c>
      <c r="P8" s="36">
        <v>59.82</v>
      </c>
      <c r="Q8" s="36">
        <v>59.02</v>
      </c>
      <c r="R8" s="36">
        <v>60.97</v>
      </c>
      <c r="S8" s="36">
        <v>56.46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4483184000</v>
      </c>
      <c r="C10" s="4">
        <v>5559438000</v>
      </c>
      <c r="D10" s="4">
        <v>6319100000</v>
      </c>
      <c r="E10" s="4">
        <v>6682700000</v>
      </c>
      <c r="F10" s="4">
        <v>7011200000</v>
      </c>
      <c r="G10" s="4">
        <v>7293400000</v>
      </c>
      <c r="H10" s="4">
        <v>6583700000</v>
      </c>
      <c r="I10" s="4">
        <v>7171300000</v>
      </c>
      <c r="J10" s="4">
        <v>7703300000</v>
      </c>
      <c r="K10" s="4">
        <v>6714300000</v>
      </c>
      <c r="L10" s="4">
        <v>8244000000</v>
      </c>
      <c r="M10" s="4">
        <v>10487000000</v>
      </c>
      <c r="N10" s="4">
        <v>10261000000</v>
      </c>
      <c r="O10" s="5">
        <v>10400000000</v>
      </c>
      <c r="P10" s="4">
        <v>2569000000</v>
      </c>
      <c r="Q10" s="4">
        <v>2643000000</v>
      </c>
      <c r="R10" s="4">
        <v>2576000000</v>
      </c>
      <c r="S10" s="4">
        <v>2612000000</v>
      </c>
    </row>
    <row r="11" spans="1:30" ht="16" x14ac:dyDescent="0.2">
      <c r="A11" s="3" t="s">
        <v>26</v>
      </c>
      <c r="B11" s="4">
        <v>3673703000</v>
      </c>
      <c r="C11" s="4">
        <v>4607692000</v>
      </c>
      <c r="D11" s="4">
        <v>5181200000</v>
      </c>
      <c r="E11" s="4">
        <v>5432800000</v>
      </c>
      <c r="F11" s="4">
        <v>5697000000</v>
      </c>
      <c r="G11" s="4">
        <v>6054300000</v>
      </c>
      <c r="H11" s="4">
        <v>5608600000</v>
      </c>
      <c r="I11" s="4">
        <v>6042500000</v>
      </c>
      <c r="J11" s="4">
        <v>6472100000</v>
      </c>
      <c r="K11" s="4">
        <v>5588300000</v>
      </c>
      <c r="L11" s="4">
        <v>6896000000</v>
      </c>
      <c r="M11" s="4">
        <v>8198000000</v>
      </c>
      <c r="N11" s="4">
        <v>8516000000</v>
      </c>
      <c r="O11" s="5">
        <v>8680000000</v>
      </c>
      <c r="P11" s="4">
        <v>2149000000</v>
      </c>
      <c r="Q11" s="4">
        <v>2190000000</v>
      </c>
      <c r="R11" s="4">
        <v>2147000000</v>
      </c>
      <c r="S11" s="4">
        <v>2194000000</v>
      </c>
    </row>
    <row r="12" spans="1:30" ht="19" x14ac:dyDescent="0.25">
      <c r="A12" s="14" t="s">
        <v>192</v>
      </c>
      <c r="B12" s="11">
        <f t="shared" ref="B12:S12" si="1">B11/B2</f>
        <v>0.27825598317664957</v>
      </c>
      <c r="C12" s="11">
        <f t="shared" si="1"/>
        <v>0.28636030860368888</v>
      </c>
      <c r="D12" s="11">
        <f t="shared" si="1"/>
        <v>0.28373967711550679</v>
      </c>
      <c r="E12" s="11">
        <f t="shared" si="1"/>
        <v>0.28417198451720893</v>
      </c>
      <c r="F12" s="11">
        <f t="shared" si="1"/>
        <v>0.28608301780674705</v>
      </c>
      <c r="G12" s="11">
        <f t="shared" si="1"/>
        <v>0.29442545141539944</v>
      </c>
      <c r="H12" s="11">
        <f t="shared" si="1"/>
        <v>0.33221579870160639</v>
      </c>
      <c r="I12" s="11">
        <f t="shared" si="1"/>
        <v>0.32965624096411833</v>
      </c>
      <c r="J12" s="11">
        <f t="shared" si="1"/>
        <v>0.32534559895440607</v>
      </c>
      <c r="K12" s="11">
        <f t="shared" si="1"/>
        <v>0.31200205459184527</v>
      </c>
      <c r="L12" s="11">
        <f t="shared" si="1"/>
        <v>0.30945970202836115</v>
      </c>
      <c r="M12" s="11">
        <f t="shared" si="1"/>
        <v>0.27834176484568635</v>
      </c>
      <c r="N12" s="11">
        <f t="shared" si="1"/>
        <v>0.27059832861999938</v>
      </c>
      <c r="O12" s="11">
        <f t="shared" si="1"/>
        <v>0.28594017657135329</v>
      </c>
      <c r="P12" s="11">
        <f t="shared" si="1"/>
        <v>0.28043847057288268</v>
      </c>
      <c r="Q12" s="11">
        <f t="shared" si="1"/>
        <v>0.2616800095590871</v>
      </c>
      <c r="R12" s="11">
        <f t="shared" si="1"/>
        <v>0.29956746197851264</v>
      </c>
      <c r="S12" s="11">
        <f t="shared" si="1"/>
        <v>0.30655302501047926</v>
      </c>
      <c r="T12" s="12"/>
      <c r="U12" s="12"/>
      <c r="V12" s="12"/>
      <c r="W12" s="12"/>
      <c r="X12" s="12"/>
      <c r="Y12" s="12"/>
      <c r="Z12" s="12"/>
      <c r="AA12" s="13"/>
      <c r="AB12" s="13"/>
      <c r="AC12" s="13"/>
      <c r="AD12" s="13"/>
    </row>
    <row r="13" spans="1:30" ht="16" x14ac:dyDescent="0.2">
      <c r="A13" s="3" t="s">
        <v>27</v>
      </c>
      <c r="B13" s="4">
        <v>809481000</v>
      </c>
      <c r="C13" s="4">
        <v>1018526000</v>
      </c>
      <c r="D13" s="4">
        <v>1137900000</v>
      </c>
      <c r="E13" s="4">
        <v>1249900000</v>
      </c>
      <c r="F13" s="4">
        <v>1314200000</v>
      </c>
      <c r="G13" s="4">
        <v>1239100000</v>
      </c>
      <c r="H13" s="4">
        <v>975100000</v>
      </c>
      <c r="I13" s="4">
        <v>1128800000</v>
      </c>
      <c r="J13" s="4">
        <v>1231200000</v>
      </c>
      <c r="K13" s="4">
        <v>1126000000</v>
      </c>
      <c r="L13" s="4">
        <v>1348000000</v>
      </c>
      <c r="M13" s="4">
        <v>1742000000</v>
      </c>
      <c r="N13" s="4">
        <v>1745000000</v>
      </c>
      <c r="O13" s="5">
        <v>1720000000</v>
      </c>
      <c r="P13" s="4">
        <v>420000000</v>
      </c>
      <c r="Q13" s="4">
        <v>453000000</v>
      </c>
      <c r="R13" s="4">
        <v>429000000</v>
      </c>
      <c r="S13" s="4">
        <v>418000000</v>
      </c>
    </row>
    <row r="14" spans="1:30" ht="19" x14ac:dyDescent="0.25">
      <c r="A14" s="14" t="s">
        <v>193</v>
      </c>
      <c r="B14" s="11">
        <f t="shared" ref="B14:S14" si="2">B13/B2</f>
        <v>6.1312232240281123E-2</v>
      </c>
      <c r="C14" s="11">
        <f t="shared" si="2"/>
        <v>6.3299677947415062E-2</v>
      </c>
      <c r="D14" s="11">
        <f t="shared" si="2"/>
        <v>6.2315173818755343E-2</v>
      </c>
      <c r="E14" s="11">
        <f t="shared" si="2"/>
        <v>6.5378177633643689E-2</v>
      </c>
      <c r="F14" s="11">
        <f t="shared" si="2"/>
        <v>6.599443601924293E-2</v>
      </c>
      <c r="G14" s="11">
        <f t="shared" si="2"/>
        <v>6.0258424070300687E-2</v>
      </c>
      <c r="H14" s="11">
        <f t="shared" si="2"/>
        <v>5.7758375586409512E-2</v>
      </c>
      <c r="I14" s="11">
        <f t="shared" si="2"/>
        <v>6.1583113744360249E-2</v>
      </c>
      <c r="J14" s="11">
        <f t="shared" si="2"/>
        <v>6.1891117478510026E-2</v>
      </c>
      <c r="K14" s="11">
        <f t="shared" si="2"/>
        <v>6.2866043961565726E-2</v>
      </c>
      <c r="L14" s="11">
        <f t="shared" si="2"/>
        <v>6.0491832705079879E-2</v>
      </c>
      <c r="M14" s="11">
        <f t="shared" si="2"/>
        <v>5.9145078599803079E-2</v>
      </c>
      <c r="N14" s="11">
        <f t="shared" si="2"/>
        <v>5.5447872644656983E-2</v>
      </c>
      <c r="O14" s="11">
        <f t="shared" si="2"/>
        <v>5.6660956647779682E-2</v>
      </c>
      <c r="P14" s="11">
        <f t="shared" si="2"/>
        <v>5.480882161033538E-2</v>
      </c>
      <c r="Q14" s="11">
        <f t="shared" si="2"/>
        <v>5.4128330744413908E-2</v>
      </c>
      <c r="R14" s="11">
        <f t="shared" si="2"/>
        <v>5.9857681038091248E-2</v>
      </c>
      <c r="S14" s="11">
        <f t="shared" si="2"/>
        <v>5.8404359368450467E-2</v>
      </c>
      <c r="T14" s="12"/>
      <c r="U14" s="12"/>
      <c r="V14" s="12"/>
      <c r="W14" s="12"/>
      <c r="X14" s="12"/>
      <c r="Y14" s="12"/>
      <c r="Z14" s="12"/>
      <c r="AA14" s="13"/>
      <c r="AB14" s="13"/>
      <c r="AC14" s="13"/>
      <c r="AD14" s="13"/>
    </row>
    <row r="15" spans="1:30" ht="16" x14ac:dyDescent="0.2">
      <c r="A15" s="3" t="s">
        <v>28</v>
      </c>
      <c r="B15" s="4" t="s">
        <v>24</v>
      </c>
      <c r="C15" s="4">
        <v>-66780000</v>
      </c>
      <c r="D15" s="4" t="s">
        <v>24</v>
      </c>
      <c r="E15" s="4" t="s">
        <v>24</v>
      </c>
      <c r="F15" s="4" t="s">
        <v>24</v>
      </c>
      <c r="G15" s="4" t="s">
        <v>24</v>
      </c>
      <c r="H15" s="4" t="s">
        <v>24</v>
      </c>
      <c r="I15" s="4" t="s">
        <v>24</v>
      </c>
      <c r="J15" s="4" t="s">
        <v>24</v>
      </c>
      <c r="K15" s="4" t="s">
        <v>24</v>
      </c>
      <c r="L15" s="4" t="s">
        <v>24</v>
      </c>
      <c r="M15" s="4">
        <v>547000000</v>
      </c>
      <c r="N15" s="4" t="s">
        <v>24</v>
      </c>
      <c r="O15" s="5" t="s">
        <v>24</v>
      </c>
      <c r="P15" s="4" t="s">
        <v>24</v>
      </c>
      <c r="Q15" s="4" t="s">
        <v>24</v>
      </c>
      <c r="R15" s="4" t="s">
        <v>24</v>
      </c>
      <c r="S15" s="4" t="s">
        <v>24</v>
      </c>
    </row>
    <row r="16" spans="1:30" ht="16" x14ac:dyDescent="0.2">
      <c r="A16" s="32" t="s">
        <v>29</v>
      </c>
      <c r="B16" s="30">
        <v>2143606000</v>
      </c>
      <c r="C16" s="30">
        <v>2617226000</v>
      </c>
      <c r="D16" s="30">
        <v>3095200000</v>
      </c>
      <c r="E16" s="30">
        <v>3274900000</v>
      </c>
      <c r="F16" s="30">
        <v>3431300000</v>
      </c>
      <c r="G16" s="30">
        <v>3469100000</v>
      </c>
      <c r="H16" s="30">
        <v>2750900000</v>
      </c>
      <c r="I16" s="30">
        <v>3021200000</v>
      </c>
      <c r="J16" s="30">
        <v>3403800000</v>
      </c>
      <c r="K16" s="30">
        <v>3269400000</v>
      </c>
      <c r="L16" s="30">
        <v>4231000000</v>
      </c>
      <c r="M16" s="30">
        <v>7465000000</v>
      </c>
      <c r="N16" s="30">
        <v>8688000000</v>
      </c>
      <c r="O16" s="31">
        <v>7534000000</v>
      </c>
      <c r="P16" s="30">
        <v>2015000000</v>
      </c>
      <c r="Q16" s="30">
        <v>2296000000</v>
      </c>
      <c r="R16" s="30">
        <v>1794000000</v>
      </c>
      <c r="S16" s="30">
        <v>1429000000</v>
      </c>
    </row>
    <row r="17" spans="1:30" ht="16" x14ac:dyDescent="0.2">
      <c r="A17" s="25" t="s">
        <v>59</v>
      </c>
      <c r="B17" s="33">
        <v>16.239999999999998</v>
      </c>
      <c r="C17" s="33">
        <v>16.27</v>
      </c>
      <c r="D17" s="33">
        <v>16.95</v>
      </c>
      <c r="E17" s="33">
        <v>17.13</v>
      </c>
      <c r="F17" s="33">
        <v>17.23</v>
      </c>
      <c r="G17" s="33">
        <v>16.87</v>
      </c>
      <c r="H17" s="33">
        <v>16.29</v>
      </c>
      <c r="I17" s="33">
        <v>16.48</v>
      </c>
      <c r="J17" s="33">
        <v>17.11</v>
      </c>
      <c r="K17" s="33">
        <v>18.25</v>
      </c>
      <c r="L17" s="33">
        <v>18.989999999999998</v>
      </c>
      <c r="M17" s="33">
        <v>25.35</v>
      </c>
      <c r="N17" s="33">
        <v>27.61</v>
      </c>
      <c r="O17" s="34">
        <v>24.82</v>
      </c>
      <c r="P17" s="33">
        <v>26.3</v>
      </c>
      <c r="Q17" s="33">
        <v>27.43</v>
      </c>
      <c r="R17" s="33">
        <v>25.03</v>
      </c>
      <c r="S17" s="33">
        <v>19.97</v>
      </c>
    </row>
    <row r="18" spans="1:30" ht="19" x14ac:dyDescent="0.25">
      <c r="A18" s="15" t="s">
        <v>194</v>
      </c>
      <c r="B18" s="10"/>
      <c r="C18" s="11">
        <f>(C16/B16)-1</f>
        <v>0.22094545359548357</v>
      </c>
      <c r="D18" s="11">
        <f>(D16/C16)-1</f>
        <v>0.18262618512883488</v>
      </c>
      <c r="E18" s="11">
        <f>(E16/D16)-1</f>
        <v>5.8057637632463077E-2</v>
      </c>
      <c r="F18" s="11">
        <f t="shared" ref="F18:N18" si="3">(F16/E16)-1</f>
        <v>4.7757183425448213E-2</v>
      </c>
      <c r="G18" s="11">
        <f t="shared" si="3"/>
        <v>1.1016232914638824E-2</v>
      </c>
      <c r="H18" s="11">
        <f t="shared" si="3"/>
        <v>-0.20702775936121764</v>
      </c>
      <c r="I18" s="11">
        <f t="shared" si="3"/>
        <v>9.8258751681267853E-2</v>
      </c>
      <c r="J18" s="11">
        <f t="shared" si="3"/>
        <v>0.12663842181914475</v>
      </c>
      <c r="K18" s="11">
        <f t="shared" si="3"/>
        <v>-3.9485281156354635E-2</v>
      </c>
      <c r="L18" s="11">
        <f t="shared" si="3"/>
        <v>0.29412124548846874</v>
      </c>
      <c r="M18" s="11">
        <f t="shared" si="3"/>
        <v>0.76435830772866931</v>
      </c>
      <c r="N18" s="11">
        <f t="shared" si="3"/>
        <v>0.16383121232417941</v>
      </c>
      <c r="O18" s="11">
        <f>(O16/N16)-1</f>
        <v>-0.13282688766114181</v>
      </c>
      <c r="P18" s="11"/>
      <c r="Q18" s="11">
        <f>(Q16/P16)-1</f>
        <v>0.13945409429280398</v>
      </c>
      <c r="R18" s="11">
        <f>(R16/Q16)-1</f>
        <v>-0.21864111498257843</v>
      </c>
      <c r="S18" s="11">
        <f>(S16/R16)-1</f>
        <v>-0.20345596432552959</v>
      </c>
      <c r="T18" s="12"/>
      <c r="U18" s="12"/>
      <c r="V18" s="12"/>
      <c r="W18" s="12"/>
      <c r="X18" s="12"/>
      <c r="Y18" s="12"/>
      <c r="Z18" s="12"/>
      <c r="AA18" s="13"/>
      <c r="AB18" s="13"/>
      <c r="AC18" s="13"/>
      <c r="AD18" s="13"/>
    </row>
    <row r="19" spans="1:30" ht="16" x14ac:dyDescent="0.2">
      <c r="A19" s="3" t="s">
        <v>30</v>
      </c>
      <c r="B19" s="4">
        <v>-199099000</v>
      </c>
      <c r="C19" s="4">
        <v>169377000</v>
      </c>
      <c r="D19" s="4">
        <v>84400000</v>
      </c>
      <c r="E19" s="4">
        <v>-291100000</v>
      </c>
      <c r="F19" s="4">
        <v>-50500000</v>
      </c>
      <c r="G19" s="4">
        <v>145100000</v>
      </c>
      <c r="H19" s="4">
        <v>139600000</v>
      </c>
      <c r="I19" s="4">
        <v>82400000</v>
      </c>
      <c r="J19" s="4">
        <v>111000000</v>
      </c>
      <c r="K19" s="4">
        <v>-35900000</v>
      </c>
      <c r="L19" s="4">
        <v>-264000000</v>
      </c>
      <c r="M19" s="4">
        <v>-133000000</v>
      </c>
      <c r="N19" s="4">
        <v>396000000</v>
      </c>
      <c r="O19" s="5">
        <v>220000000</v>
      </c>
      <c r="P19" s="4">
        <v>84000000</v>
      </c>
      <c r="Q19" s="4">
        <v>103000000</v>
      </c>
      <c r="R19" s="4">
        <v>-4000000</v>
      </c>
      <c r="S19" s="4">
        <v>37000000</v>
      </c>
    </row>
    <row r="20" spans="1:30" ht="16" x14ac:dyDescent="0.2">
      <c r="A20" s="3" t="s">
        <v>31</v>
      </c>
      <c r="B20" s="4">
        <v>114706000</v>
      </c>
      <c r="C20" s="4">
        <v>136490000</v>
      </c>
      <c r="D20" s="4">
        <v>154300000</v>
      </c>
      <c r="E20" s="4">
        <v>140200000</v>
      </c>
      <c r="F20" s="4">
        <v>106000000</v>
      </c>
      <c r="G20" s="4">
        <v>157500000</v>
      </c>
      <c r="H20" s="4">
        <v>184200000</v>
      </c>
      <c r="I20" s="4">
        <v>155200000</v>
      </c>
      <c r="J20" s="4">
        <v>148200000</v>
      </c>
      <c r="K20" s="4">
        <v>-30400000</v>
      </c>
      <c r="L20" s="4">
        <v>204000000</v>
      </c>
      <c r="M20" s="4">
        <v>227000000</v>
      </c>
      <c r="N20" s="4">
        <v>170000000</v>
      </c>
      <c r="O20" s="5">
        <v>96000000</v>
      </c>
      <c r="P20" s="4">
        <v>33000000</v>
      </c>
      <c r="Q20" s="4">
        <v>35000000</v>
      </c>
      <c r="R20" s="4">
        <v>20000000</v>
      </c>
      <c r="S20" s="4">
        <v>8000000</v>
      </c>
    </row>
    <row r="21" spans="1:30" ht="16" x14ac:dyDescent="0.2">
      <c r="A21" s="3" t="s">
        <v>32</v>
      </c>
      <c r="B21" s="4">
        <v>120775000</v>
      </c>
      <c r="C21" s="4">
        <v>141637000</v>
      </c>
      <c r="D21" s="4">
        <v>157500000</v>
      </c>
      <c r="E21" s="4">
        <v>145900000</v>
      </c>
      <c r="F21" s="4">
        <v>122700000</v>
      </c>
      <c r="G21" s="4">
        <v>162800000</v>
      </c>
      <c r="H21" s="4">
        <v>184400000</v>
      </c>
      <c r="I21" s="4">
        <v>162700000</v>
      </c>
      <c r="J21" s="4">
        <v>157400000</v>
      </c>
      <c r="K21" s="4">
        <v>108600000</v>
      </c>
      <c r="L21" s="4">
        <v>275000000</v>
      </c>
      <c r="M21" s="4">
        <v>238000000</v>
      </c>
      <c r="N21" s="4">
        <v>211000000</v>
      </c>
      <c r="O21" s="5">
        <v>241000000</v>
      </c>
      <c r="P21" s="4">
        <v>42000000</v>
      </c>
      <c r="Q21" s="4">
        <v>64000000</v>
      </c>
      <c r="R21" s="4">
        <v>68000000</v>
      </c>
      <c r="S21" s="4">
        <v>67000000</v>
      </c>
    </row>
    <row r="22" spans="1:30" ht="16" x14ac:dyDescent="0.2">
      <c r="A22" s="3" t="s">
        <v>33</v>
      </c>
      <c r="B22" s="4">
        <v>6069000</v>
      </c>
      <c r="C22" s="4">
        <v>5147000</v>
      </c>
      <c r="D22" s="4">
        <v>3200000</v>
      </c>
      <c r="E22" s="4">
        <v>5700000</v>
      </c>
      <c r="F22" s="4">
        <v>16700000</v>
      </c>
      <c r="G22" s="4">
        <v>5300000</v>
      </c>
      <c r="H22" s="4">
        <v>200000</v>
      </c>
      <c r="I22" s="4">
        <v>7500000</v>
      </c>
      <c r="J22" s="4">
        <v>9200000</v>
      </c>
      <c r="K22" s="4">
        <v>139000000</v>
      </c>
      <c r="L22" s="4">
        <v>71000000</v>
      </c>
      <c r="M22" s="4">
        <v>11000000</v>
      </c>
      <c r="N22" s="4">
        <v>41000000</v>
      </c>
      <c r="O22" s="5">
        <v>145000000</v>
      </c>
      <c r="P22" s="4">
        <v>9000000</v>
      </c>
      <c r="Q22" s="4">
        <v>29000000</v>
      </c>
      <c r="R22" s="4">
        <v>48000000</v>
      </c>
      <c r="S22" s="4">
        <v>59000000</v>
      </c>
    </row>
    <row r="23" spans="1:30" ht="16" x14ac:dyDescent="0.2">
      <c r="A23" s="3" t="s">
        <v>34</v>
      </c>
      <c r="B23" s="4">
        <v>-313805000</v>
      </c>
      <c r="C23" s="4">
        <v>32887000</v>
      </c>
      <c r="D23" s="4">
        <v>-69900000</v>
      </c>
      <c r="E23" s="4">
        <v>-431300000</v>
      </c>
      <c r="F23" s="4">
        <v>-156500000</v>
      </c>
      <c r="G23" s="4">
        <v>-12400000</v>
      </c>
      <c r="H23" s="4">
        <v>-44600000</v>
      </c>
      <c r="I23" s="4">
        <v>-72800000</v>
      </c>
      <c r="J23" s="4">
        <v>-37200000</v>
      </c>
      <c r="K23" s="4">
        <v>-5500000</v>
      </c>
      <c r="L23" s="4">
        <v>-468000000</v>
      </c>
      <c r="M23" s="4">
        <v>-360000000</v>
      </c>
      <c r="N23" s="4">
        <v>226000000</v>
      </c>
      <c r="O23" s="5">
        <v>124000000</v>
      </c>
      <c r="P23" s="4">
        <v>51000000</v>
      </c>
      <c r="Q23" s="4">
        <v>68000000</v>
      </c>
      <c r="R23" s="4">
        <v>-24000000</v>
      </c>
      <c r="S23" s="4">
        <v>29000000</v>
      </c>
    </row>
    <row r="24" spans="1:30" ht="16" x14ac:dyDescent="0.2">
      <c r="A24" s="3" t="s">
        <v>35</v>
      </c>
      <c r="B24" s="4">
        <v>2342705000</v>
      </c>
      <c r="C24" s="4">
        <v>2447849000</v>
      </c>
      <c r="D24" s="4">
        <v>3010800000</v>
      </c>
      <c r="E24" s="4">
        <v>3566000000</v>
      </c>
      <c r="F24" s="4">
        <v>3481800000</v>
      </c>
      <c r="G24" s="4">
        <v>3324000000</v>
      </c>
      <c r="H24" s="4">
        <v>2611300000</v>
      </c>
      <c r="I24" s="4">
        <v>2938800000</v>
      </c>
      <c r="J24" s="4">
        <v>3292800000</v>
      </c>
      <c r="K24" s="4">
        <v>3305300000</v>
      </c>
      <c r="L24" s="4">
        <v>4495000000</v>
      </c>
      <c r="M24" s="4">
        <v>7598000000</v>
      </c>
      <c r="N24" s="4">
        <v>8292000000</v>
      </c>
      <c r="O24" s="5">
        <v>7314000000</v>
      </c>
      <c r="P24" s="4">
        <v>1931000000</v>
      </c>
      <c r="Q24" s="4">
        <v>2193000000</v>
      </c>
      <c r="R24" s="4">
        <v>1798000000</v>
      </c>
      <c r="S24" s="4">
        <v>1392000000</v>
      </c>
    </row>
    <row r="25" spans="1:30" ht="16" x14ac:dyDescent="0.2">
      <c r="A25" s="3" t="s">
        <v>36</v>
      </c>
      <c r="B25" s="4">
        <v>549705000</v>
      </c>
      <c r="C25" s="4">
        <v>512562000</v>
      </c>
      <c r="D25" s="4">
        <v>711500000</v>
      </c>
      <c r="E25" s="4">
        <v>871000000</v>
      </c>
      <c r="F25" s="4">
        <v>883400000</v>
      </c>
      <c r="G25" s="4">
        <v>725300000</v>
      </c>
      <c r="H25" s="4">
        <v>457900000</v>
      </c>
      <c r="I25" s="4">
        <v>469000000</v>
      </c>
      <c r="J25" s="4">
        <v>641900000</v>
      </c>
      <c r="K25" s="4">
        <v>873000000</v>
      </c>
      <c r="L25" s="4">
        <v>849000000</v>
      </c>
      <c r="M25" s="4">
        <v>1251000000</v>
      </c>
      <c r="N25" s="4">
        <v>1083000000</v>
      </c>
      <c r="O25" s="5">
        <v>954000000</v>
      </c>
      <c r="P25" s="4">
        <v>359000000</v>
      </c>
      <c r="Q25" s="4">
        <v>-39000000</v>
      </c>
      <c r="R25" s="4">
        <v>348000000</v>
      </c>
      <c r="S25" s="4">
        <v>286000000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1793000000</v>
      </c>
      <c r="C27" s="4">
        <v>1935287000</v>
      </c>
      <c r="D27" s="4">
        <v>2299300000</v>
      </c>
      <c r="E27" s="4">
        <v>2695000000</v>
      </c>
      <c r="F27" s="4">
        <v>2598400000</v>
      </c>
      <c r="G27" s="4">
        <v>2598700000</v>
      </c>
      <c r="H27" s="4">
        <v>2153400000</v>
      </c>
      <c r="I27" s="4">
        <v>2469800000</v>
      </c>
      <c r="J27" s="4">
        <v>2650900000</v>
      </c>
      <c r="K27" s="4">
        <v>2432300000</v>
      </c>
      <c r="L27" s="4">
        <v>3646000000</v>
      </c>
      <c r="M27" s="4">
        <v>6347000000</v>
      </c>
      <c r="N27" s="4">
        <v>7209000000</v>
      </c>
      <c r="O27" s="5">
        <v>6360000000</v>
      </c>
      <c r="P27" s="4">
        <v>1572000000</v>
      </c>
      <c r="Q27" s="4">
        <v>2232000000</v>
      </c>
      <c r="R27" s="4">
        <v>1450000000</v>
      </c>
      <c r="S27" s="4">
        <v>1106000000</v>
      </c>
    </row>
    <row r="28" spans="1:30" ht="16" x14ac:dyDescent="0.2">
      <c r="A28" s="3" t="s">
        <v>39</v>
      </c>
      <c r="B28" s="4" t="s">
        <v>24</v>
      </c>
      <c r="C28" s="4">
        <v>-236977000</v>
      </c>
      <c r="D28" s="4">
        <v>-92900000</v>
      </c>
      <c r="E28" s="4" t="s">
        <v>24</v>
      </c>
      <c r="F28" s="4" t="s">
        <v>24</v>
      </c>
      <c r="G28" s="4">
        <v>-758700000</v>
      </c>
      <c r="H28" s="4">
        <v>-400300000</v>
      </c>
      <c r="I28" s="4">
        <v>-22300000</v>
      </c>
      <c r="J28" s="4" t="s">
        <v>24</v>
      </c>
      <c r="K28" s="4">
        <v>-575900000</v>
      </c>
      <c r="L28" s="4" t="s">
        <v>24</v>
      </c>
      <c r="M28" s="4">
        <v>-86000000</v>
      </c>
      <c r="N28" s="4" t="s">
        <v>24</v>
      </c>
      <c r="O28" s="5" t="s">
        <v>24</v>
      </c>
      <c r="P28" s="4" t="s">
        <v>24</v>
      </c>
      <c r="Q28" s="4" t="s">
        <v>24</v>
      </c>
      <c r="R28" s="4" t="s">
        <v>24</v>
      </c>
      <c r="S28" s="4" t="s">
        <v>24</v>
      </c>
    </row>
    <row r="29" spans="1:30" ht="16" x14ac:dyDescent="0.2">
      <c r="A29" s="3" t="s">
        <v>40</v>
      </c>
      <c r="B29" s="4">
        <v>74800000</v>
      </c>
      <c r="C29" s="4">
        <v>236977000</v>
      </c>
      <c r="D29" s="4">
        <v>92900000</v>
      </c>
      <c r="E29" s="4">
        <v>104400000</v>
      </c>
      <c r="F29" s="4">
        <v>959700000</v>
      </c>
      <c r="G29" s="4">
        <v>758700000</v>
      </c>
      <c r="H29" s="4">
        <v>400300000</v>
      </c>
      <c r="I29" s="4">
        <v>22300000</v>
      </c>
      <c r="J29" s="4">
        <v>245000000</v>
      </c>
      <c r="K29" s="4">
        <v>575900000</v>
      </c>
      <c r="L29" s="4" t="s">
        <v>24</v>
      </c>
      <c r="M29" s="4">
        <v>86000000</v>
      </c>
      <c r="N29" s="4" t="s">
        <v>24</v>
      </c>
      <c r="O29" s="5" t="s">
        <v>24</v>
      </c>
      <c r="P29" s="4" t="s">
        <v>24</v>
      </c>
      <c r="Q29" s="4" t="s">
        <v>24</v>
      </c>
      <c r="R29" s="4" t="s">
        <v>24</v>
      </c>
      <c r="S29" s="4" t="s">
        <v>24</v>
      </c>
    </row>
    <row r="30" spans="1:30" ht="16" x14ac:dyDescent="0.2">
      <c r="A30" s="3" t="s">
        <v>41</v>
      </c>
      <c r="B30" s="4">
        <v>-74800000</v>
      </c>
      <c r="C30" s="4">
        <v>-473954000</v>
      </c>
      <c r="D30" s="4">
        <v>-185800000</v>
      </c>
      <c r="E30" s="4">
        <v>-104400000</v>
      </c>
      <c r="F30" s="4">
        <v>-959700000</v>
      </c>
      <c r="G30" s="4">
        <v>-1517400000</v>
      </c>
      <c r="H30" s="4">
        <v>-800600000</v>
      </c>
      <c r="I30" s="4">
        <v>-44600000</v>
      </c>
      <c r="J30" s="4">
        <v>-245000000</v>
      </c>
      <c r="K30" s="4">
        <v>-1151800000</v>
      </c>
      <c r="L30" s="4" t="s">
        <v>24</v>
      </c>
      <c r="M30" s="4">
        <v>-172000000</v>
      </c>
      <c r="N30" s="4" t="s">
        <v>24</v>
      </c>
      <c r="O30" s="5" t="s">
        <v>24</v>
      </c>
      <c r="P30" s="4" t="s">
        <v>24</v>
      </c>
      <c r="Q30" s="4" t="s">
        <v>24</v>
      </c>
      <c r="R30" s="4" t="s">
        <v>24</v>
      </c>
      <c r="S30" s="4" t="s">
        <v>24</v>
      </c>
    </row>
    <row r="31" spans="1:30" ht="16" x14ac:dyDescent="0.2">
      <c r="A31" s="3" t="s">
        <v>42</v>
      </c>
      <c r="B31" s="4">
        <v>1793000000</v>
      </c>
      <c r="C31" s="4">
        <v>2172264000</v>
      </c>
      <c r="D31" s="4">
        <v>2392200000</v>
      </c>
      <c r="E31" s="4">
        <v>2695000000</v>
      </c>
      <c r="F31" s="4">
        <v>2598400000</v>
      </c>
      <c r="G31" s="4">
        <v>3357400000</v>
      </c>
      <c r="H31" s="4">
        <v>2553700000</v>
      </c>
      <c r="I31" s="4">
        <v>2492100000</v>
      </c>
      <c r="J31" s="4">
        <v>2650900000</v>
      </c>
      <c r="K31" s="4">
        <v>3008200000</v>
      </c>
      <c r="L31" s="4">
        <v>3646000000</v>
      </c>
      <c r="M31" s="4">
        <v>6433000000</v>
      </c>
      <c r="N31" s="4">
        <v>7209000000</v>
      </c>
      <c r="O31" s="5">
        <v>6360000000</v>
      </c>
      <c r="P31" s="4">
        <v>1572000000</v>
      </c>
      <c r="Q31" s="4">
        <v>2232000000</v>
      </c>
      <c r="R31" s="4">
        <v>1450000000</v>
      </c>
      <c r="S31" s="4">
        <v>1106000000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1793000000</v>
      </c>
      <c r="C33" s="30">
        <v>2172264000</v>
      </c>
      <c r="D33" s="30">
        <v>2392200000</v>
      </c>
      <c r="E33" s="30">
        <v>2695000000</v>
      </c>
      <c r="F33" s="30">
        <v>2598400000</v>
      </c>
      <c r="G33" s="30">
        <v>3357400000</v>
      </c>
      <c r="H33" s="30">
        <v>2553700000</v>
      </c>
      <c r="I33" s="30">
        <v>2492100000</v>
      </c>
      <c r="J33" s="30">
        <v>2650900000</v>
      </c>
      <c r="K33" s="30">
        <v>3008200000</v>
      </c>
      <c r="L33" s="30">
        <v>3646000000</v>
      </c>
      <c r="M33" s="30">
        <v>6433000000</v>
      </c>
      <c r="N33" s="30">
        <v>7209000000</v>
      </c>
      <c r="O33" s="31">
        <v>6360000000</v>
      </c>
      <c r="P33" s="30">
        <v>1572000000</v>
      </c>
      <c r="Q33" s="30">
        <v>2232000000</v>
      </c>
      <c r="R33" s="30">
        <v>1450000000</v>
      </c>
      <c r="S33" s="30">
        <v>1106000000</v>
      </c>
    </row>
    <row r="34" spans="1:30" ht="16" x14ac:dyDescent="0.2">
      <c r="A34" s="25" t="s">
        <v>60</v>
      </c>
      <c r="B34" s="33">
        <v>13.58</v>
      </c>
      <c r="C34" s="33">
        <v>13.5</v>
      </c>
      <c r="D34" s="33">
        <v>13.1</v>
      </c>
      <c r="E34" s="33">
        <v>14.1</v>
      </c>
      <c r="F34" s="33">
        <v>13.05</v>
      </c>
      <c r="G34" s="33">
        <v>16.329999999999998</v>
      </c>
      <c r="H34" s="33">
        <v>15.13</v>
      </c>
      <c r="I34" s="33">
        <v>13.6</v>
      </c>
      <c r="J34" s="33">
        <v>13.33</v>
      </c>
      <c r="K34" s="33">
        <v>16.8</v>
      </c>
      <c r="L34" s="33">
        <v>16.36</v>
      </c>
      <c r="M34" s="33">
        <v>21.84</v>
      </c>
      <c r="N34" s="33">
        <v>22.91</v>
      </c>
      <c r="O34" s="34">
        <v>20.95</v>
      </c>
      <c r="P34" s="33">
        <v>20.51</v>
      </c>
      <c r="Q34" s="33">
        <v>26.67</v>
      </c>
      <c r="R34" s="33">
        <v>20.23</v>
      </c>
      <c r="S34" s="33">
        <v>15.45</v>
      </c>
    </row>
    <row r="35" spans="1:30" ht="19" x14ac:dyDescent="0.25">
      <c r="A35" s="16" t="s">
        <v>195</v>
      </c>
      <c r="B35" s="17"/>
      <c r="C35" s="18">
        <f>(C33/B33)-1</f>
        <v>0.21152481873954265</v>
      </c>
      <c r="D35" s="18">
        <f>(D33/C33)-1</f>
        <v>0.10124736219906971</v>
      </c>
      <c r="E35" s="18">
        <f>(E33/D33)-1</f>
        <v>0.1265780453139369</v>
      </c>
      <c r="F35" s="18">
        <f t="shared" ref="F35:N35" si="4">(F33/E33)-1</f>
        <v>-3.5844155844155789E-2</v>
      </c>
      <c r="G35" s="18">
        <f t="shared" si="4"/>
        <v>0.29210283251231517</v>
      </c>
      <c r="H35" s="18">
        <f t="shared" si="4"/>
        <v>-0.23938166438315367</v>
      </c>
      <c r="I35" s="18">
        <f t="shared" si="4"/>
        <v>-2.4121862395739546E-2</v>
      </c>
      <c r="J35" s="18">
        <f t="shared" si="4"/>
        <v>6.3721359496007324E-2</v>
      </c>
      <c r="K35" s="18">
        <f t="shared" si="4"/>
        <v>0.13478441284092191</v>
      </c>
      <c r="L35" s="18">
        <f t="shared" si="4"/>
        <v>0.21202047736187746</v>
      </c>
      <c r="M35" s="18">
        <f t="shared" si="4"/>
        <v>0.76439934174437729</v>
      </c>
      <c r="N35" s="18">
        <f t="shared" si="4"/>
        <v>0.12062801181408367</v>
      </c>
      <c r="O35" s="18">
        <f>(O33/N33)-1</f>
        <v>-0.11776945484810653</v>
      </c>
      <c r="P35" s="18"/>
      <c r="Q35" s="18">
        <f>(Q33/P33)-1</f>
        <v>0.41984732824427473</v>
      </c>
      <c r="R35" s="18">
        <f>(R33/Q33)-1</f>
        <v>-0.35035842293906805</v>
      </c>
      <c r="S35" s="18">
        <f>(S33/R33)-1</f>
        <v>-0.23724137931034484</v>
      </c>
      <c r="T35" s="12"/>
      <c r="U35" s="12"/>
      <c r="V35" s="12"/>
      <c r="W35" s="12"/>
      <c r="X35" s="12"/>
      <c r="Y35" s="12"/>
      <c r="Z35" s="12"/>
      <c r="AA35" s="13"/>
      <c r="AB35" s="13"/>
      <c r="AC35" s="13"/>
      <c r="AD35" s="13"/>
    </row>
    <row r="36" spans="1:30" ht="19" customHeight="1" x14ac:dyDescent="0.2">
      <c r="A36" s="19" t="s">
        <v>196</v>
      </c>
      <c r="B36" s="20">
        <f t="shared" ref="B36:S36" si="5">(B16*(1-0.25))/(B126+B105+B96)</f>
        <v>9.6864641847649466E-2</v>
      </c>
      <c r="C36" s="20">
        <f t="shared" si="5"/>
        <v>8.8114334271821651E-2</v>
      </c>
      <c r="D36" s="20">
        <f t="shared" si="5"/>
        <v>9.5034183485487367E-2</v>
      </c>
      <c r="E36" s="20">
        <f t="shared" si="5"/>
        <v>9.4648830075836979E-2</v>
      </c>
      <c r="F36" s="20">
        <f t="shared" si="5"/>
        <v>9.5585777322160809E-2</v>
      </c>
      <c r="G36" s="20">
        <f t="shared" si="5"/>
        <v>7.1021362435306712E-2</v>
      </c>
      <c r="H36" s="20">
        <f t="shared" si="5"/>
        <v>5.8371150179087755E-2</v>
      </c>
      <c r="I36" s="20">
        <f t="shared" si="5"/>
        <v>6.1423316409098427E-2</v>
      </c>
      <c r="J36" s="20">
        <f t="shared" si="5"/>
        <v>6.7238654621118346E-2</v>
      </c>
      <c r="K36" s="20">
        <f t="shared" si="5"/>
        <v>4.7144834746495931E-2</v>
      </c>
      <c r="L36" s="20">
        <f t="shared" si="5"/>
        <v>5.2036699955723915E-2</v>
      </c>
      <c r="M36" s="20">
        <f t="shared" si="5"/>
        <v>8.3125473252861792E-2</v>
      </c>
      <c r="N36" s="20">
        <f t="shared" si="5"/>
        <v>9.3396591511746244E-2</v>
      </c>
      <c r="O36" s="20">
        <f t="shared" si="5"/>
        <v>7.8918699981843324E-2</v>
      </c>
      <c r="P36" s="20">
        <f t="shared" si="5"/>
        <v>2.2814764492753624E-2</v>
      </c>
      <c r="Q36" s="20">
        <f t="shared" si="5"/>
        <v>2.4682156320323362E-2</v>
      </c>
      <c r="R36" s="20">
        <f t="shared" si="5"/>
        <v>1.8866204885162233E-2</v>
      </c>
      <c r="S36" s="20">
        <f t="shared" si="5"/>
        <v>1.496878448023017E-2</v>
      </c>
    </row>
    <row r="37" spans="1:30" ht="16" x14ac:dyDescent="0.2">
      <c r="A37" s="3" t="s">
        <v>45</v>
      </c>
      <c r="B37" s="4" t="s">
        <v>24</v>
      </c>
      <c r="C37" s="4" t="s">
        <v>24</v>
      </c>
      <c r="D37" s="4" t="s">
        <v>24</v>
      </c>
      <c r="E37" s="4" t="s">
        <v>24</v>
      </c>
      <c r="F37" s="4" t="s">
        <v>24</v>
      </c>
      <c r="G37" s="4" t="s">
        <v>24</v>
      </c>
      <c r="H37" s="4" t="s">
        <v>24</v>
      </c>
      <c r="I37" s="4" t="s">
        <v>24</v>
      </c>
      <c r="J37" s="4" t="s">
        <v>24</v>
      </c>
      <c r="K37" s="4">
        <v>68400000</v>
      </c>
      <c r="L37" s="4">
        <v>136000000</v>
      </c>
      <c r="M37" s="4">
        <v>164000000</v>
      </c>
      <c r="N37" s="4">
        <v>106000000</v>
      </c>
      <c r="O37" s="5">
        <v>64000000</v>
      </c>
      <c r="P37" s="4">
        <v>21000000</v>
      </c>
      <c r="Q37" s="4">
        <v>22000000</v>
      </c>
      <c r="R37" s="4">
        <v>21000000</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1793000000</v>
      </c>
      <c r="C39" s="4">
        <v>2172264000</v>
      </c>
      <c r="D39" s="4">
        <v>2392200000</v>
      </c>
      <c r="E39" s="4">
        <v>2695000000</v>
      </c>
      <c r="F39" s="4">
        <v>2598400000</v>
      </c>
      <c r="G39" s="4">
        <v>3357400000</v>
      </c>
      <c r="H39" s="4">
        <v>2553700000</v>
      </c>
      <c r="I39" s="4">
        <v>2492100000</v>
      </c>
      <c r="J39" s="4">
        <v>2650900000</v>
      </c>
      <c r="K39" s="4">
        <v>2939800000</v>
      </c>
      <c r="L39" s="4">
        <v>3510000000</v>
      </c>
      <c r="M39" s="4">
        <v>6269000000</v>
      </c>
      <c r="N39" s="4">
        <v>7103000000</v>
      </c>
      <c r="O39" s="5">
        <v>6296000000</v>
      </c>
      <c r="P39" s="4">
        <v>1551000000</v>
      </c>
      <c r="Q39" s="4">
        <v>2210000000</v>
      </c>
      <c r="R39" s="4">
        <v>1429000000</v>
      </c>
      <c r="S39" s="4">
        <v>1106000000</v>
      </c>
    </row>
    <row r="40" spans="1:30" ht="16" x14ac:dyDescent="0.2">
      <c r="A40" s="3" t="s">
        <v>48</v>
      </c>
      <c r="B40" s="4">
        <v>653200000</v>
      </c>
      <c r="C40" s="4">
        <v>676200000</v>
      </c>
      <c r="D40" s="4">
        <v>693400000</v>
      </c>
      <c r="E40" s="4">
        <v>696000000</v>
      </c>
      <c r="F40" s="4">
        <v>702200000</v>
      </c>
      <c r="G40" s="4">
        <v>698100000</v>
      </c>
      <c r="H40" s="4">
        <v>691200000</v>
      </c>
      <c r="I40" s="4">
        <v>695800000</v>
      </c>
      <c r="J40" s="4">
        <v>700600000</v>
      </c>
      <c r="K40" s="4">
        <v>715000000</v>
      </c>
      <c r="L40" s="4">
        <v>706200000</v>
      </c>
      <c r="M40" s="4">
        <v>714600000</v>
      </c>
      <c r="N40" s="4">
        <v>725100000</v>
      </c>
      <c r="O40" s="5">
        <v>731050000</v>
      </c>
      <c r="P40" s="4">
        <v>728500000</v>
      </c>
      <c r="Q40" s="4">
        <v>729000000</v>
      </c>
      <c r="R40" s="4">
        <v>729400000</v>
      </c>
      <c r="S40" s="4">
        <v>737300000</v>
      </c>
    </row>
    <row r="41" spans="1:30" ht="16" x14ac:dyDescent="0.2">
      <c r="A41" s="3" t="s">
        <v>49</v>
      </c>
      <c r="B41" s="6">
        <v>2.74</v>
      </c>
      <c r="C41" s="6">
        <v>3.21</v>
      </c>
      <c r="D41" s="6">
        <v>3.45</v>
      </c>
      <c r="E41" s="6">
        <v>3.87</v>
      </c>
      <c r="F41" s="6">
        <v>3.7</v>
      </c>
      <c r="G41" s="6">
        <v>4.8099999999999996</v>
      </c>
      <c r="H41" s="6">
        <v>3.69</v>
      </c>
      <c r="I41" s="6">
        <v>3.58</v>
      </c>
      <c r="J41" s="6">
        <v>3.78</v>
      </c>
      <c r="K41" s="6">
        <v>4.1100000000000003</v>
      </c>
      <c r="L41" s="6">
        <v>4.97</v>
      </c>
      <c r="M41" s="6">
        <v>8.77</v>
      </c>
      <c r="N41" s="6">
        <v>9.8000000000000007</v>
      </c>
      <c r="O41" s="7">
        <v>8.61</v>
      </c>
      <c r="P41" s="6">
        <v>2.13</v>
      </c>
      <c r="Q41" s="6">
        <v>3.03</v>
      </c>
      <c r="R41" s="6">
        <v>1.96</v>
      </c>
      <c r="S41" s="6">
        <v>1.5</v>
      </c>
    </row>
    <row r="42" spans="1:30" ht="16" x14ac:dyDescent="0.2">
      <c r="A42" s="3" t="s">
        <v>50</v>
      </c>
      <c r="B42" s="6">
        <v>2.74</v>
      </c>
      <c r="C42" s="6">
        <v>2.86</v>
      </c>
      <c r="D42" s="6">
        <v>3.32</v>
      </c>
      <c r="E42" s="6">
        <v>3.87</v>
      </c>
      <c r="F42" s="6">
        <v>3.7</v>
      </c>
      <c r="G42" s="6">
        <v>3.72</v>
      </c>
      <c r="H42" s="6">
        <v>3.12</v>
      </c>
      <c r="I42" s="6">
        <v>3.55</v>
      </c>
      <c r="J42" s="6">
        <v>3.78</v>
      </c>
      <c r="K42" s="6">
        <v>3.4</v>
      </c>
      <c r="L42" s="6">
        <v>5.16</v>
      </c>
      <c r="M42" s="6">
        <v>8.8800000000000008</v>
      </c>
      <c r="N42" s="6">
        <v>9.94</v>
      </c>
      <c r="O42" s="7">
        <v>8.6999999999999993</v>
      </c>
      <c r="P42" s="6">
        <v>2.16</v>
      </c>
      <c r="Q42" s="6">
        <v>3.06</v>
      </c>
      <c r="R42" s="6">
        <v>1.99</v>
      </c>
      <c r="S42" s="6">
        <v>1.5</v>
      </c>
    </row>
    <row r="43" spans="1:30" ht="16" x14ac:dyDescent="0.2">
      <c r="A43" s="3" t="s">
        <v>51</v>
      </c>
      <c r="B43" s="4">
        <v>683300000</v>
      </c>
      <c r="C43" s="4">
        <v>701200000</v>
      </c>
      <c r="D43" s="4">
        <v>713100000</v>
      </c>
      <c r="E43" s="4">
        <v>711000000</v>
      </c>
      <c r="F43" s="4">
        <v>716100000</v>
      </c>
      <c r="G43" s="4">
        <v>708500000</v>
      </c>
      <c r="H43" s="4">
        <v>699800000</v>
      </c>
      <c r="I43" s="4">
        <v>706100000</v>
      </c>
      <c r="J43" s="4">
        <v>710200000</v>
      </c>
      <c r="K43" s="4">
        <v>725500000</v>
      </c>
      <c r="L43" s="4">
        <v>718700000</v>
      </c>
      <c r="M43" s="4">
        <v>736800000</v>
      </c>
      <c r="N43" s="4">
        <v>737100000</v>
      </c>
      <c r="O43" s="5">
        <v>739175000</v>
      </c>
      <c r="P43" s="4">
        <v>737400000</v>
      </c>
      <c r="Q43" s="4">
        <v>737400000</v>
      </c>
      <c r="R43" s="4">
        <v>737200000</v>
      </c>
      <c r="S43" s="4">
        <v>744700000</v>
      </c>
    </row>
    <row r="44" spans="1:30" ht="16" x14ac:dyDescent="0.2">
      <c r="A44" s="3" t="s">
        <v>52</v>
      </c>
      <c r="B44" s="6">
        <v>2.62</v>
      </c>
      <c r="C44" s="6">
        <v>3.1</v>
      </c>
      <c r="D44" s="6">
        <v>3.35</v>
      </c>
      <c r="E44" s="6">
        <v>3.79</v>
      </c>
      <c r="F44" s="6">
        <v>3.63</v>
      </c>
      <c r="G44" s="6">
        <v>4.74</v>
      </c>
      <c r="H44" s="6">
        <v>3.65</v>
      </c>
      <c r="I44" s="6">
        <v>3.53</v>
      </c>
      <c r="J44" s="6">
        <v>3.73</v>
      </c>
      <c r="K44" s="6">
        <v>4.05</v>
      </c>
      <c r="L44" s="6">
        <v>4.88</v>
      </c>
      <c r="M44" s="6">
        <v>8.51</v>
      </c>
      <c r="N44" s="6">
        <v>9.64</v>
      </c>
      <c r="O44" s="7">
        <v>8.52</v>
      </c>
      <c r="P44" s="6">
        <v>2.1</v>
      </c>
      <c r="Q44" s="4">
        <v>3</v>
      </c>
      <c r="R44" s="6">
        <v>1.94</v>
      </c>
      <c r="S44" s="6">
        <v>1.49</v>
      </c>
    </row>
    <row r="45" spans="1:30" ht="16" x14ac:dyDescent="0.2">
      <c r="A45" s="3" t="s">
        <v>53</v>
      </c>
      <c r="B45" s="6">
        <v>2.62</v>
      </c>
      <c r="C45" s="6">
        <v>2.76</v>
      </c>
      <c r="D45" s="6">
        <v>3.22</v>
      </c>
      <c r="E45" s="6">
        <v>3.79</v>
      </c>
      <c r="F45" s="6">
        <v>3.63</v>
      </c>
      <c r="G45" s="6">
        <v>3.67</v>
      </c>
      <c r="H45" s="6">
        <v>3.08</v>
      </c>
      <c r="I45" s="6">
        <v>3.5</v>
      </c>
      <c r="J45" s="6">
        <v>3.73</v>
      </c>
      <c r="K45" s="6">
        <v>3.35</v>
      </c>
      <c r="L45" s="6">
        <v>5.07</v>
      </c>
      <c r="M45" s="6">
        <v>8.61</v>
      </c>
      <c r="N45" s="6">
        <v>9.7799999999999994</v>
      </c>
      <c r="O45" s="7">
        <v>8.6</v>
      </c>
      <c r="P45" s="6">
        <v>2.13</v>
      </c>
      <c r="Q45" s="6">
        <v>3.03</v>
      </c>
      <c r="R45" s="6">
        <v>1.97</v>
      </c>
      <c r="S45" s="6">
        <v>1.49</v>
      </c>
    </row>
    <row r="46" spans="1:30" ht="16" x14ac:dyDescent="0.2">
      <c r="A46" s="3" t="s">
        <v>54</v>
      </c>
      <c r="B46" s="4">
        <v>2540688000</v>
      </c>
      <c r="C46" s="4">
        <v>3252160000</v>
      </c>
      <c r="D46" s="4">
        <v>3935000000</v>
      </c>
      <c r="E46" s="4">
        <v>4169900000</v>
      </c>
      <c r="F46" s="4">
        <v>4369800000</v>
      </c>
      <c r="G46" s="4">
        <v>4520400000</v>
      </c>
      <c r="H46" s="4">
        <v>3879000000</v>
      </c>
      <c r="I46" s="4">
        <v>4259500000</v>
      </c>
      <c r="J46" s="4">
        <v>4711500000</v>
      </c>
      <c r="K46" s="4">
        <v>4458900000</v>
      </c>
      <c r="L46" s="4">
        <v>6006000000</v>
      </c>
      <c r="M46" s="4">
        <v>9633000000</v>
      </c>
      <c r="N46" s="4">
        <v>10910000000</v>
      </c>
      <c r="O46" s="5">
        <v>9758000000</v>
      </c>
      <c r="P46" s="4">
        <v>2555000000</v>
      </c>
      <c r="Q46" s="4">
        <v>2861000000</v>
      </c>
      <c r="R46" s="4">
        <v>2351000000</v>
      </c>
      <c r="S46" s="4">
        <v>1991000000</v>
      </c>
    </row>
    <row r="47" spans="1:30" ht="16" x14ac:dyDescent="0.2">
      <c r="A47" s="3" t="s">
        <v>55</v>
      </c>
      <c r="B47" s="6">
        <v>19.239999999999998</v>
      </c>
      <c r="C47" s="6">
        <v>20.21</v>
      </c>
      <c r="D47" s="6">
        <v>21.55</v>
      </c>
      <c r="E47" s="6">
        <v>21.81</v>
      </c>
      <c r="F47" s="6">
        <v>21.94</v>
      </c>
      <c r="G47" s="6">
        <v>21.98</v>
      </c>
      <c r="H47" s="6">
        <v>22.98</v>
      </c>
      <c r="I47" s="6">
        <v>23.24</v>
      </c>
      <c r="J47" s="6">
        <v>23.68</v>
      </c>
      <c r="K47" s="6">
        <v>24.89</v>
      </c>
      <c r="L47" s="6">
        <v>26.95</v>
      </c>
      <c r="M47" s="6">
        <v>32.71</v>
      </c>
      <c r="N47" s="6">
        <v>34.67</v>
      </c>
      <c r="O47" s="7">
        <v>32.15</v>
      </c>
      <c r="P47" s="6">
        <v>34.53</v>
      </c>
      <c r="Q47" s="6">
        <v>34.67</v>
      </c>
      <c r="R47" s="4">
        <v>34</v>
      </c>
      <c r="S47" s="6">
        <v>32.15</v>
      </c>
    </row>
    <row r="48" spans="1:30" ht="16" x14ac:dyDescent="0.2">
      <c r="A48" s="3" t="s">
        <v>56</v>
      </c>
      <c r="B48" s="4">
        <v>2143606000</v>
      </c>
      <c r="C48" s="4">
        <v>2617226000</v>
      </c>
      <c r="D48" s="4">
        <v>3095200000</v>
      </c>
      <c r="E48" s="4">
        <v>3274900000</v>
      </c>
      <c r="F48" s="4">
        <v>3431300000</v>
      </c>
      <c r="G48" s="4">
        <v>3469100000</v>
      </c>
      <c r="H48" s="4">
        <v>2750900000</v>
      </c>
      <c r="I48" s="4">
        <v>3021200000</v>
      </c>
      <c r="J48" s="4">
        <v>3403800000</v>
      </c>
      <c r="K48" s="4">
        <v>3269400000</v>
      </c>
      <c r="L48" s="4">
        <v>4231000000</v>
      </c>
      <c r="M48" s="4">
        <v>7465000000</v>
      </c>
      <c r="N48" s="4">
        <v>8688000000</v>
      </c>
      <c r="O48" s="5">
        <v>7534000000</v>
      </c>
      <c r="P48" s="4">
        <v>2015000000</v>
      </c>
      <c r="Q48" s="4">
        <v>2296000000</v>
      </c>
      <c r="R48" s="4">
        <v>1794000000</v>
      </c>
      <c r="S48" s="4">
        <v>1429000000</v>
      </c>
    </row>
    <row r="49" spans="1:19" ht="16" x14ac:dyDescent="0.2">
      <c r="A49" s="3" t="s">
        <v>57</v>
      </c>
      <c r="B49" s="4">
        <v>2143606000</v>
      </c>
      <c r="C49" s="4">
        <v>2617226000</v>
      </c>
      <c r="D49" s="4">
        <v>3095200000</v>
      </c>
      <c r="E49" s="4">
        <v>3274900000</v>
      </c>
      <c r="F49" s="4">
        <v>3431300000</v>
      </c>
      <c r="G49" s="4">
        <v>3469100000</v>
      </c>
      <c r="H49" s="4">
        <v>2750900000</v>
      </c>
      <c r="I49" s="4">
        <v>3021200000</v>
      </c>
      <c r="J49" s="4">
        <v>3403800000</v>
      </c>
      <c r="K49" s="4">
        <v>3269400000</v>
      </c>
      <c r="L49" s="4">
        <v>4231000000</v>
      </c>
      <c r="M49" s="4">
        <v>7465000000</v>
      </c>
      <c r="N49" s="4">
        <v>8688000000</v>
      </c>
      <c r="O49" s="5">
        <v>7534000000</v>
      </c>
      <c r="P49" s="4">
        <v>2015000000</v>
      </c>
      <c r="Q49" s="4">
        <v>2296000000</v>
      </c>
      <c r="R49" s="4">
        <v>1794000000</v>
      </c>
      <c r="S49" s="4">
        <v>1429000000</v>
      </c>
    </row>
    <row r="50" spans="1:19" ht="16" x14ac:dyDescent="0.2">
      <c r="A50" s="3" t="s">
        <v>61</v>
      </c>
      <c r="B50" s="4">
        <v>273913</v>
      </c>
      <c r="C50" s="4">
        <v>272721</v>
      </c>
      <c r="D50" s="4">
        <v>289848</v>
      </c>
      <c r="E50" s="4">
        <v>289667</v>
      </c>
      <c r="F50" s="4">
        <v>280476</v>
      </c>
      <c r="G50" s="4">
        <v>253865</v>
      </c>
      <c r="H50" s="4">
        <v>272297</v>
      </c>
      <c r="I50" s="4">
        <v>273578</v>
      </c>
      <c r="J50" s="4">
        <v>280183</v>
      </c>
      <c r="K50" s="4">
        <v>298518</v>
      </c>
      <c r="L50" s="4">
        <v>322957</v>
      </c>
      <c r="M50" s="4">
        <v>368163</v>
      </c>
      <c r="N50" s="4">
        <v>388531</v>
      </c>
      <c r="O50" s="5">
        <v>374765</v>
      </c>
      <c r="P50" s="4">
        <v>95788</v>
      </c>
      <c r="Q50" s="4">
        <v>103321</v>
      </c>
      <c r="R50" s="4">
        <v>88481</v>
      </c>
      <c r="S50" s="4">
        <v>88358</v>
      </c>
    </row>
    <row r="51" spans="1:19" ht="16" x14ac:dyDescent="0.2">
      <c r="A51" s="3" t="s">
        <v>62</v>
      </c>
      <c r="B51" s="6">
        <v>0.08</v>
      </c>
      <c r="C51" s="6">
        <v>0.09</v>
      </c>
      <c r="D51" s="6">
        <v>0.12</v>
      </c>
      <c r="E51" s="6">
        <v>7.0000000000000007E-2</v>
      </c>
      <c r="F51" s="6">
        <v>0.32</v>
      </c>
      <c r="G51" s="6">
        <v>0.51</v>
      </c>
      <c r="H51" s="6">
        <v>1.28</v>
      </c>
      <c r="I51" s="6">
        <v>0.54</v>
      </c>
      <c r="J51" s="6">
        <v>0.62</v>
      </c>
      <c r="K51" s="6">
        <v>1.05</v>
      </c>
      <c r="L51" s="6">
        <v>0.87</v>
      </c>
      <c r="M51" s="6">
        <v>1.04</v>
      </c>
      <c r="N51" s="6">
        <v>1.1299999999999999</v>
      </c>
      <c r="O51" s="7">
        <v>1.1299999999999999</v>
      </c>
      <c r="P51" s="6">
        <v>0.28000000000000003</v>
      </c>
      <c r="Q51" s="6">
        <v>0.28000000000000003</v>
      </c>
      <c r="R51" s="6">
        <v>0.28000000000000003</v>
      </c>
      <c r="S51" s="6">
        <v>0.3</v>
      </c>
    </row>
    <row r="52" spans="1:19" ht="16" x14ac:dyDescent="0.2">
      <c r="A52" s="3" t="s">
        <v>63</v>
      </c>
      <c r="B52" s="4">
        <v>397082000</v>
      </c>
      <c r="C52" s="4">
        <v>634934000</v>
      </c>
      <c r="D52" s="4">
        <v>839800000</v>
      </c>
      <c r="E52" s="4">
        <v>895000000</v>
      </c>
      <c r="F52" s="4">
        <v>938500000</v>
      </c>
      <c r="G52" s="4">
        <v>1051300000</v>
      </c>
      <c r="H52" s="4">
        <v>1128100000</v>
      </c>
      <c r="I52" s="4">
        <v>1238300000</v>
      </c>
      <c r="J52" s="4">
        <v>1307700000</v>
      </c>
      <c r="K52" s="4">
        <v>1189500000</v>
      </c>
      <c r="L52" s="4">
        <v>1775000000</v>
      </c>
      <c r="M52" s="4">
        <v>2168000000</v>
      </c>
      <c r="N52" s="4">
        <v>2222000000</v>
      </c>
      <c r="O52" s="5">
        <v>2224000000</v>
      </c>
      <c r="P52" s="4">
        <v>540000000</v>
      </c>
      <c r="Q52" s="4">
        <v>565000000</v>
      </c>
      <c r="R52" s="4">
        <v>557000000</v>
      </c>
      <c r="S52" s="4">
        <v>562000000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5729513000</v>
      </c>
      <c r="C55" s="4">
        <v>6272357000</v>
      </c>
      <c r="D55" s="4">
        <v>7587800000</v>
      </c>
      <c r="E55" s="4">
        <v>9113700000</v>
      </c>
      <c r="F55" s="4">
        <v>9431300000</v>
      </c>
      <c r="G55" s="4">
        <v>7836700000</v>
      </c>
      <c r="H55" s="4">
        <v>6665100000</v>
      </c>
      <c r="I55" s="4">
        <v>6850000000</v>
      </c>
      <c r="J55" s="4">
        <v>7093800000</v>
      </c>
      <c r="K55" s="4">
        <v>25596600000</v>
      </c>
      <c r="L55" s="4">
        <v>13802000000</v>
      </c>
      <c r="M55" s="4">
        <v>11648000000</v>
      </c>
      <c r="N55" s="4">
        <v>15883000000</v>
      </c>
      <c r="O55" s="5">
        <v>17461000000</v>
      </c>
      <c r="P55" s="4">
        <v>14250000000</v>
      </c>
      <c r="Q55" s="4">
        <v>15883000000</v>
      </c>
      <c r="R55" s="4">
        <v>16532000000</v>
      </c>
      <c r="S55" s="4">
        <v>17461000000</v>
      </c>
    </row>
    <row r="56" spans="1:19" ht="16" x14ac:dyDescent="0.2">
      <c r="A56" s="3" t="s">
        <v>65</v>
      </c>
      <c r="B56" s="4">
        <v>1632980000</v>
      </c>
      <c r="C56" s="4">
        <v>537001000</v>
      </c>
      <c r="D56" s="4">
        <v>1678700000</v>
      </c>
      <c r="E56" s="4">
        <v>3115200000</v>
      </c>
      <c r="F56" s="4">
        <v>3005600000</v>
      </c>
      <c r="G56" s="4">
        <v>790800000</v>
      </c>
      <c r="H56" s="4">
        <v>963700000</v>
      </c>
      <c r="I56" s="4">
        <v>630300000</v>
      </c>
      <c r="J56" s="4">
        <v>787800000</v>
      </c>
      <c r="K56" s="4">
        <v>19912300000</v>
      </c>
      <c r="L56" s="4">
        <v>6035000000</v>
      </c>
      <c r="M56" s="4">
        <v>2586000000</v>
      </c>
      <c r="N56" s="4">
        <v>5995000000</v>
      </c>
      <c r="O56" s="5">
        <v>8575000000</v>
      </c>
      <c r="P56" s="4">
        <v>5150000000</v>
      </c>
      <c r="Q56" s="4">
        <v>5995000000</v>
      </c>
      <c r="R56" s="4">
        <v>7379000000</v>
      </c>
      <c r="S56" s="4">
        <v>8575000000</v>
      </c>
    </row>
    <row r="57" spans="1:19" ht="16" x14ac:dyDescent="0.2">
      <c r="A57" s="3" t="s">
        <v>66</v>
      </c>
      <c r="B57" s="4">
        <v>1632980000</v>
      </c>
      <c r="C57" s="4">
        <v>537001000</v>
      </c>
      <c r="D57" s="4">
        <v>1678700000</v>
      </c>
      <c r="E57" s="4">
        <v>3115200000</v>
      </c>
      <c r="F57" s="4">
        <v>3005600000</v>
      </c>
      <c r="G57" s="4">
        <v>790800000</v>
      </c>
      <c r="H57" s="4">
        <v>963700000</v>
      </c>
      <c r="I57" s="4">
        <v>630300000</v>
      </c>
      <c r="J57" s="4">
        <v>787800000</v>
      </c>
      <c r="K57" s="4">
        <v>19912300000</v>
      </c>
      <c r="L57" s="4">
        <v>6035000000</v>
      </c>
      <c r="M57" s="4">
        <v>2586000000</v>
      </c>
      <c r="N57" s="4">
        <v>5995000000</v>
      </c>
      <c r="O57" s="5">
        <v>8575000000</v>
      </c>
      <c r="P57" s="4">
        <v>5150000000</v>
      </c>
      <c r="Q57" s="4">
        <v>5995000000</v>
      </c>
      <c r="R57" s="4">
        <v>7379000000</v>
      </c>
      <c r="S57" s="4">
        <v>8575000000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2218975000</v>
      </c>
      <c r="C59" s="4">
        <v>3049895000</v>
      </c>
      <c r="D59" s="4">
        <v>3267300000</v>
      </c>
      <c r="E59" s="4">
        <v>3451600000</v>
      </c>
      <c r="F59" s="4">
        <v>3633800000</v>
      </c>
      <c r="G59" s="4">
        <v>3964100000</v>
      </c>
      <c r="H59" s="4">
        <v>3186100000</v>
      </c>
      <c r="I59" s="4">
        <v>3521800000</v>
      </c>
      <c r="J59" s="4">
        <v>3489600000</v>
      </c>
      <c r="K59" s="4">
        <v>3191400000</v>
      </c>
      <c r="L59" s="4">
        <v>4045000000</v>
      </c>
      <c r="M59" s="4">
        <v>4631000000</v>
      </c>
      <c r="N59" s="4">
        <v>4918000000</v>
      </c>
      <c r="O59" s="5">
        <v>4199000000</v>
      </c>
      <c r="P59" s="4">
        <v>4409000000</v>
      </c>
      <c r="Q59" s="4">
        <v>4918000000</v>
      </c>
      <c r="R59" s="4">
        <v>4313000000</v>
      </c>
      <c r="S59" s="4">
        <v>4199000000</v>
      </c>
    </row>
    <row r="60" spans="1:19" ht="16" x14ac:dyDescent="0.2">
      <c r="A60" s="3" t="s">
        <v>69</v>
      </c>
      <c r="B60" s="4">
        <v>2218975000</v>
      </c>
      <c r="C60" s="4">
        <v>3049895000</v>
      </c>
      <c r="D60" s="4">
        <v>3267300000</v>
      </c>
      <c r="E60" s="4">
        <v>3451600000</v>
      </c>
      <c r="F60" s="4">
        <v>3633800000</v>
      </c>
      <c r="G60" s="4">
        <v>3964100000</v>
      </c>
      <c r="H60" s="4">
        <v>3186100000</v>
      </c>
      <c r="I60" s="4">
        <v>3521800000</v>
      </c>
      <c r="J60" s="4">
        <v>3489600000</v>
      </c>
      <c r="K60" s="4">
        <v>3191400000</v>
      </c>
      <c r="L60" s="4">
        <v>4045000000</v>
      </c>
      <c r="M60" s="4">
        <v>4631000000</v>
      </c>
      <c r="N60" s="4">
        <v>4918000000</v>
      </c>
      <c r="O60" s="5">
        <v>4199000000</v>
      </c>
      <c r="P60" s="4">
        <v>4409000000</v>
      </c>
      <c r="Q60" s="4">
        <v>4918000000</v>
      </c>
      <c r="R60" s="4">
        <v>4313000000</v>
      </c>
      <c r="S60" s="4">
        <v>4199000000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1225151000</v>
      </c>
      <c r="C64" s="4">
        <v>1781352000</v>
      </c>
      <c r="D64" s="4">
        <v>1813400000</v>
      </c>
      <c r="E64" s="4">
        <v>1783500000</v>
      </c>
      <c r="F64" s="4">
        <v>1831500000</v>
      </c>
      <c r="G64" s="4">
        <v>2095400000</v>
      </c>
      <c r="H64" s="4">
        <v>1709400000</v>
      </c>
      <c r="I64" s="4">
        <v>1840800000</v>
      </c>
      <c r="J64" s="4">
        <v>1910100000</v>
      </c>
      <c r="K64" s="4">
        <v>1628300000</v>
      </c>
      <c r="L64" s="4">
        <v>2292000000</v>
      </c>
      <c r="M64" s="4">
        <v>2767000000</v>
      </c>
      <c r="N64" s="4">
        <v>3110000000</v>
      </c>
      <c r="O64" s="5">
        <v>3183000000</v>
      </c>
      <c r="P64" s="4">
        <v>3236000000</v>
      </c>
      <c r="Q64" s="4">
        <v>3110000000</v>
      </c>
      <c r="R64" s="4">
        <v>3383000000</v>
      </c>
      <c r="S64" s="4">
        <v>3183000000</v>
      </c>
    </row>
    <row r="65" spans="1:19" ht="16" x14ac:dyDescent="0.2">
      <c r="A65" s="3" t="s">
        <v>74</v>
      </c>
      <c r="B65" s="4">
        <v>437751000</v>
      </c>
      <c r="C65" s="4">
        <v>588300000</v>
      </c>
      <c r="D65" s="4">
        <v>622300000</v>
      </c>
      <c r="E65" s="4">
        <v>610600000</v>
      </c>
      <c r="F65" s="4">
        <v>622100000</v>
      </c>
      <c r="G65" s="4">
        <v>737100000</v>
      </c>
      <c r="H65" s="4">
        <v>525600000</v>
      </c>
      <c r="I65" s="4">
        <v>548600000</v>
      </c>
      <c r="J65" s="4">
        <v>565000000</v>
      </c>
      <c r="K65" s="4">
        <v>509900000</v>
      </c>
      <c r="L65" s="4">
        <v>691000000</v>
      </c>
      <c r="M65" s="4">
        <v>951000000</v>
      </c>
      <c r="N65" s="4">
        <v>1133000000</v>
      </c>
      <c r="O65" s="5">
        <v>1135000000</v>
      </c>
      <c r="P65" s="4">
        <v>1139000000</v>
      </c>
      <c r="Q65" s="4">
        <v>1133000000</v>
      </c>
      <c r="R65" s="4">
        <v>1221000000</v>
      </c>
      <c r="S65" s="4">
        <v>1135000000</v>
      </c>
    </row>
    <row r="66" spans="1:19" ht="16" x14ac:dyDescent="0.2">
      <c r="A66" s="3" t="s">
        <v>75</v>
      </c>
      <c r="B66" s="4">
        <v>202200000</v>
      </c>
      <c r="C66" s="4">
        <v>262200000</v>
      </c>
      <c r="D66" s="4">
        <v>291200000</v>
      </c>
      <c r="E66" s="4">
        <v>287000000</v>
      </c>
      <c r="F66" s="4">
        <v>276600000</v>
      </c>
      <c r="G66" s="4">
        <v>319800000</v>
      </c>
      <c r="H66" s="4">
        <v>299400000</v>
      </c>
      <c r="I66" s="4">
        <v>309700000</v>
      </c>
      <c r="J66" s="4">
        <v>313900000</v>
      </c>
      <c r="K66" s="4">
        <v>284900000</v>
      </c>
      <c r="L66" s="4">
        <v>369000000</v>
      </c>
      <c r="M66" s="4">
        <v>473000000</v>
      </c>
      <c r="N66" s="4">
        <v>473000000</v>
      </c>
      <c r="O66" s="5">
        <v>528000000</v>
      </c>
      <c r="P66" s="4">
        <v>519000000</v>
      </c>
      <c r="Q66" s="4">
        <v>473000000</v>
      </c>
      <c r="R66" s="4">
        <v>542000000</v>
      </c>
      <c r="S66" s="4">
        <v>528000000</v>
      </c>
    </row>
    <row r="67" spans="1:19" ht="16" x14ac:dyDescent="0.2">
      <c r="A67" s="3" t="s">
        <v>76</v>
      </c>
      <c r="B67" s="4">
        <v>585200000</v>
      </c>
      <c r="C67" s="4">
        <v>930852000</v>
      </c>
      <c r="D67" s="4">
        <v>899900000</v>
      </c>
      <c r="E67" s="4">
        <v>885900000</v>
      </c>
      <c r="F67" s="4">
        <v>932800000</v>
      </c>
      <c r="G67" s="4">
        <v>1038500000</v>
      </c>
      <c r="H67" s="4">
        <v>884400000</v>
      </c>
      <c r="I67" s="4">
        <v>982500000</v>
      </c>
      <c r="J67" s="4">
        <v>1031200000</v>
      </c>
      <c r="K67" s="4">
        <v>833500000</v>
      </c>
      <c r="L67" s="4">
        <v>1232000000</v>
      </c>
      <c r="M67" s="4">
        <v>1343000000</v>
      </c>
      <c r="N67" s="4">
        <v>1504000000</v>
      </c>
      <c r="O67" s="5">
        <v>1520000000</v>
      </c>
      <c r="P67" s="4">
        <v>1578000000</v>
      </c>
      <c r="Q67" s="4">
        <v>1504000000</v>
      </c>
      <c r="R67" s="4">
        <v>1620000000</v>
      </c>
      <c r="S67" s="4">
        <v>1520000000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652407000</v>
      </c>
      <c r="C70" s="4">
        <v>904109000</v>
      </c>
      <c r="D70" s="4">
        <v>828400000</v>
      </c>
      <c r="E70" s="4">
        <v>763400000</v>
      </c>
      <c r="F70" s="4">
        <v>960400000</v>
      </c>
      <c r="G70" s="4">
        <v>986400000</v>
      </c>
      <c r="H70" s="4">
        <v>805900000</v>
      </c>
      <c r="I70" s="4">
        <v>857100000</v>
      </c>
      <c r="J70" s="4">
        <v>906300000</v>
      </c>
      <c r="K70" s="4">
        <v>864600000</v>
      </c>
      <c r="L70" s="4">
        <v>1430000000</v>
      </c>
      <c r="M70" s="4">
        <v>1664000000</v>
      </c>
      <c r="N70" s="4">
        <v>1860000000</v>
      </c>
      <c r="O70" s="5">
        <v>1504000000</v>
      </c>
      <c r="P70" s="4">
        <v>1455000000</v>
      </c>
      <c r="Q70" s="4">
        <v>1860000000</v>
      </c>
      <c r="R70" s="4">
        <v>1457000000</v>
      </c>
      <c r="S70" s="4">
        <v>1504000000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16487617000</v>
      </c>
      <c r="C76" s="4">
        <v>23677090000</v>
      </c>
      <c r="D76" s="4">
        <v>25353200000</v>
      </c>
      <c r="E76" s="4">
        <v>25558500000</v>
      </c>
      <c r="F76" s="4">
        <v>27560400000</v>
      </c>
      <c r="G76" s="4">
        <v>40385500000</v>
      </c>
      <c r="H76" s="4">
        <v>38630200000</v>
      </c>
      <c r="I76" s="4">
        <v>39798600000</v>
      </c>
      <c r="J76" s="4">
        <v>40738700000</v>
      </c>
      <c r="K76" s="4">
        <v>36485000000</v>
      </c>
      <c r="L76" s="4">
        <v>62359000000</v>
      </c>
      <c r="M76" s="4">
        <v>71536000000</v>
      </c>
      <c r="N76" s="4">
        <v>68467000000</v>
      </c>
      <c r="O76" s="5">
        <v>67441000000</v>
      </c>
      <c r="P76" s="4">
        <v>66780000000</v>
      </c>
      <c r="Q76" s="4">
        <v>68467000000</v>
      </c>
      <c r="R76" s="4">
        <v>68508000000</v>
      </c>
      <c r="S76" s="4">
        <v>67441000000</v>
      </c>
    </row>
    <row r="77" spans="1:19" ht="16" x14ac:dyDescent="0.2">
      <c r="A77" s="3" t="s">
        <v>86</v>
      </c>
      <c r="B77" s="4">
        <v>1192303000</v>
      </c>
      <c r="C77" s="4">
        <v>2100990000</v>
      </c>
      <c r="D77" s="4">
        <v>2140900000</v>
      </c>
      <c r="E77" s="4">
        <v>2211300000</v>
      </c>
      <c r="F77" s="4">
        <v>2203000000</v>
      </c>
      <c r="G77" s="4">
        <v>2825600000</v>
      </c>
      <c r="H77" s="4">
        <v>2354000000</v>
      </c>
      <c r="I77" s="4">
        <v>2454600000</v>
      </c>
      <c r="J77" s="4">
        <v>2511200000</v>
      </c>
      <c r="K77" s="4">
        <v>2302000000</v>
      </c>
      <c r="L77" s="4">
        <v>3262000000</v>
      </c>
      <c r="M77" s="4">
        <v>3790000000</v>
      </c>
      <c r="N77" s="4">
        <v>3956000000</v>
      </c>
      <c r="O77" s="5">
        <v>4176000000</v>
      </c>
      <c r="P77" s="4">
        <v>3719000000</v>
      </c>
      <c r="Q77" s="4">
        <v>3956000000</v>
      </c>
      <c r="R77" s="4">
        <v>4065000000</v>
      </c>
      <c r="S77" s="4">
        <v>4176000000</v>
      </c>
    </row>
    <row r="78" spans="1:19" ht="16" x14ac:dyDescent="0.2">
      <c r="A78" s="3" t="s">
        <v>87</v>
      </c>
      <c r="B78" s="4">
        <v>2714703000</v>
      </c>
      <c r="C78" s="4">
        <v>3766990000</v>
      </c>
      <c r="D78" s="4">
        <v>4103200000</v>
      </c>
      <c r="E78" s="4">
        <v>4510800000</v>
      </c>
      <c r="F78" s="4">
        <v>4797100000</v>
      </c>
      <c r="G78" s="4">
        <v>5497700000</v>
      </c>
      <c r="H78" s="4">
        <v>4317300000</v>
      </c>
      <c r="I78" s="4">
        <v>4974000000</v>
      </c>
      <c r="J78" s="4">
        <v>5339500000</v>
      </c>
      <c r="K78" s="4">
        <v>5063400000</v>
      </c>
      <c r="L78" s="4">
        <v>6444000000</v>
      </c>
      <c r="M78" s="4">
        <v>7255000000</v>
      </c>
      <c r="N78" s="4">
        <v>7849000000</v>
      </c>
      <c r="O78" s="5">
        <v>8296000000</v>
      </c>
      <c r="P78" s="4">
        <v>7346000000</v>
      </c>
      <c r="Q78" s="4">
        <v>7849000000</v>
      </c>
      <c r="R78" s="4">
        <v>8087000000</v>
      </c>
      <c r="S78" s="4">
        <v>8296000000</v>
      </c>
    </row>
    <row r="79" spans="1:19" ht="16" x14ac:dyDescent="0.2">
      <c r="A79" s="3" t="s">
        <v>88</v>
      </c>
      <c r="B79" s="4">
        <v>1522400000</v>
      </c>
      <c r="C79" s="4">
        <v>1666000000</v>
      </c>
      <c r="D79" s="4">
        <v>1962300000</v>
      </c>
      <c r="E79" s="4">
        <v>2299500000</v>
      </c>
      <c r="F79" s="4">
        <v>2594100000</v>
      </c>
      <c r="G79" s="4">
        <v>2672100000</v>
      </c>
      <c r="H79" s="4">
        <v>1963300000</v>
      </c>
      <c r="I79" s="4">
        <v>2519400000</v>
      </c>
      <c r="J79" s="4">
        <v>2828300000</v>
      </c>
      <c r="K79" s="4">
        <v>2761400000</v>
      </c>
      <c r="L79" s="4">
        <v>3182000000</v>
      </c>
      <c r="M79" s="4">
        <v>3465000000</v>
      </c>
      <c r="N79" s="4">
        <v>3893000000</v>
      </c>
      <c r="O79" s="5">
        <v>4120000000</v>
      </c>
      <c r="P79" s="4">
        <v>3627000000</v>
      </c>
      <c r="Q79" s="4">
        <v>3893000000</v>
      </c>
      <c r="R79" s="4">
        <v>4022000000</v>
      </c>
      <c r="S79" s="4">
        <v>4120000000</v>
      </c>
    </row>
    <row r="80" spans="1:19" ht="16" x14ac:dyDescent="0.2">
      <c r="A80" s="3" t="s">
        <v>89</v>
      </c>
      <c r="B80" s="4">
        <v>511283000</v>
      </c>
      <c r="C80" s="4">
        <v>521882000</v>
      </c>
      <c r="D80" s="4">
        <v>548300000</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511283000</v>
      </c>
      <c r="C81" s="4">
        <v>521882000</v>
      </c>
      <c r="D81" s="4">
        <v>548300000</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14784031000</v>
      </c>
      <c r="C83" s="4">
        <v>21054218000</v>
      </c>
      <c r="D83" s="4">
        <v>22664000000</v>
      </c>
      <c r="E83" s="4">
        <v>23347200000</v>
      </c>
      <c r="F83" s="4">
        <v>25357400000</v>
      </c>
      <c r="G83" s="4">
        <v>37559900000</v>
      </c>
      <c r="H83" s="4">
        <v>36276200000</v>
      </c>
      <c r="I83" s="4">
        <v>37344000000</v>
      </c>
      <c r="J83" s="4">
        <v>38227500000</v>
      </c>
      <c r="K83" s="4">
        <v>34183000000</v>
      </c>
      <c r="L83" s="4">
        <v>59097000000</v>
      </c>
      <c r="M83" s="4">
        <v>67746000000</v>
      </c>
      <c r="N83" s="4">
        <v>64511000000</v>
      </c>
      <c r="O83" s="5">
        <v>63265000000</v>
      </c>
      <c r="P83" s="4">
        <v>63061000000</v>
      </c>
      <c r="Q83" s="4">
        <v>64511000000</v>
      </c>
      <c r="R83" s="4">
        <v>64443000000</v>
      </c>
      <c r="S83" s="4">
        <v>63265000000</v>
      </c>
    </row>
    <row r="84" spans="1:19" ht="16" x14ac:dyDescent="0.2">
      <c r="A84" s="3" t="s">
        <v>93</v>
      </c>
      <c r="B84" s="4">
        <v>14082904000</v>
      </c>
      <c r="C84" s="4">
        <v>20314532000</v>
      </c>
      <c r="D84" s="4">
        <v>21806000000</v>
      </c>
      <c r="E84" s="4">
        <v>22285900000</v>
      </c>
      <c r="F84" s="4">
        <v>24333400000</v>
      </c>
      <c r="G84" s="4">
        <v>36340600000</v>
      </c>
      <c r="H84" s="4">
        <v>35644900000</v>
      </c>
      <c r="I84" s="4">
        <v>36805700000</v>
      </c>
      <c r="J84" s="4">
        <v>37579100000</v>
      </c>
      <c r="K84" s="4">
        <v>32462200000</v>
      </c>
      <c r="L84" s="4">
        <v>56702000000</v>
      </c>
      <c r="M84" s="4">
        <v>64027000000</v>
      </c>
      <c r="N84" s="4">
        <v>60052000000</v>
      </c>
      <c r="O84" s="5">
        <v>58893000000</v>
      </c>
      <c r="P84" s="4">
        <v>58215000000</v>
      </c>
      <c r="Q84" s="4">
        <v>60052000000</v>
      </c>
      <c r="R84" s="4">
        <v>59832000000</v>
      </c>
      <c r="S84" s="4">
        <v>58893000000</v>
      </c>
    </row>
    <row r="85" spans="1:19" ht="16" x14ac:dyDescent="0.2">
      <c r="A85" s="3" t="s">
        <v>94</v>
      </c>
      <c r="B85" s="4">
        <v>10758402000</v>
      </c>
      <c r="C85" s="4">
        <v>14474323000</v>
      </c>
      <c r="D85" s="4">
        <v>15462000000</v>
      </c>
      <c r="E85" s="4">
        <v>16038200000</v>
      </c>
      <c r="F85" s="4">
        <v>16964200000</v>
      </c>
      <c r="G85" s="4">
        <v>25070300000</v>
      </c>
      <c r="H85" s="4">
        <v>23826900000</v>
      </c>
      <c r="I85" s="4">
        <v>25138600000</v>
      </c>
      <c r="J85" s="4">
        <v>25906000000</v>
      </c>
      <c r="K85" s="4">
        <v>22712500000</v>
      </c>
      <c r="L85" s="4">
        <v>35420000000</v>
      </c>
      <c r="M85" s="4">
        <v>41184000000</v>
      </c>
      <c r="N85" s="4">
        <v>39752000000</v>
      </c>
      <c r="O85" s="5">
        <v>39576000000</v>
      </c>
      <c r="P85" s="4">
        <v>38251000000</v>
      </c>
      <c r="Q85" s="4">
        <v>39752000000</v>
      </c>
      <c r="R85" s="4">
        <v>39856000000</v>
      </c>
      <c r="S85" s="4">
        <v>39576000000</v>
      </c>
    </row>
    <row r="86" spans="1:19" ht="16" x14ac:dyDescent="0.2">
      <c r="A86" s="3" t="s">
        <v>95</v>
      </c>
      <c r="B86" s="4">
        <v>3324502000</v>
      </c>
      <c r="C86" s="4">
        <v>5840209000</v>
      </c>
      <c r="D86" s="4">
        <v>6344000000</v>
      </c>
      <c r="E86" s="4">
        <v>6247700000</v>
      </c>
      <c r="F86" s="4">
        <v>7369200000</v>
      </c>
      <c r="G86" s="4">
        <v>11270300000</v>
      </c>
      <c r="H86" s="4">
        <v>11818000000</v>
      </c>
      <c r="I86" s="4">
        <v>11667100000</v>
      </c>
      <c r="J86" s="4">
        <v>11673100000</v>
      </c>
      <c r="K86" s="4">
        <v>9749700000</v>
      </c>
      <c r="L86" s="4">
        <v>21282000000</v>
      </c>
      <c r="M86" s="4">
        <v>22843000000</v>
      </c>
      <c r="N86" s="4">
        <v>20300000000</v>
      </c>
      <c r="O86" s="5">
        <v>19317000000</v>
      </c>
      <c r="P86" s="4">
        <v>19964000000</v>
      </c>
      <c r="Q86" s="4">
        <v>20300000000</v>
      </c>
      <c r="R86" s="4">
        <v>19976000000</v>
      </c>
      <c r="S86" s="4">
        <v>19317000000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701127000</v>
      </c>
      <c r="C89" s="4">
        <v>739686000</v>
      </c>
      <c r="D89" s="4">
        <v>858000000</v>
      </c>
      <c r="E89" s="4">
        <v>1061300000</v>
      </c>
      <c r="F89" s="4">
        <v>1024000000</v>
      </c>
      <c r="G89" s="4">
        <v>1219300000</v>
      </c>
      <c r="H89" s="4">
        <v>631300000</v>
      </c>
      <c r="I89" s="4">
        <v>538300000</v>
      </c>
      <c r="J89" s="4">
        <v>648400000</v>
      </c>
      <c r="K89" s="4">
        <v>1720800000</v>
      </c>
      <c r="L89" s="4">
        <v>2395000000</v>
      </c>
      <c r="M89" s="4">
        <v>3719000000</v>
      </c>
      <c r="N89" s="4">
        <v>4459000000</v>
      </c>
      <c r="O89" s="5">
        <v>4372000000</v>
      </c>
      <c r="P89" s="4">
        <v>4846000000</v>
      </c>
      <c r="Q89" s="4">
        <v>4459000000</v>
      </c>
      <c r="R89" s="4">
        <v>4611000000</v>
      </c>
      <c r="S89" s="4">
        <v>4372000000</v>
      </c>
    </row>
    <row r="90" spans="1:19" ht="16" x14ac:dyDescent="0.2">
      <c r="A90" s="3" t="s">
        <v>99</v>
      </c>
      <c r="B90" s="4">
        <v>22217130000</v>
      </c>
      <c r="C90" s="4">
        <v>29949447000</v>
      </c>
      <c r="D90" s="4">
        <v>32941000000</v>
      </c>
      <c r="E90" s="4">
        <v>34672200000</v>
      </c>
      <c r="F90" s="4">
        <v>36991700000</v>
      </c>
      <c r="G90" s="4">
        <v>48222200000</v>
      </c>
      <c r="H90" s="4">
        <v>45295300000</v>
      </c>
      <c r="I90" s="4">
        <v>46648600000</v>
      </c>
      <c r="J90" s="4">
        <v>47832500000</v>
      </c>
      <c r="K90" s="4">
        <v>62081600000</v>
      </c>
      <c r="L90" s="4">
        <v>76161000000</v>
      </c>
      <c r="M90" s="4">
        <v>83184000000</v>
      </c>
      <c r="N90" s="4">
        <v>84350000000</v>
      </c>
      <c r="O90" s="5">
        <v>84902000000</v>
      </c>
      <c r="P90" s="4">
        <v>81030000000</v>
      </c>
      <c r="Q90" s="4">
        <v>84350000000</v>
      </c>
      <c r="R90" s="4">
        <v>85040000000</v>
      </c>
      <c r="S90" s="4">
        <v>84902000000</v>
      </c>
    </row>
    <row r="91" spans="1:19" ht="16" x14ac:dyDescent="0.2">
      <c r="A91" s="3" t="s">
        <v>100</v>
      </c>
      <c r="B91" s="4">
        <v>3263993000</v>
      </c>
      <c r="C91" s="4">
        <v>4073636000</v>
      </c>
      <c r="D91" s="4">
        <v>4150600000</v>
      </c>
      <c r="E91" s="4">
        <v>4495100000</v>
      </c>
      <c r="F91" s="4">
        <v>5324500000</v>
      </c>
      <c r="G91" s="4">
        <v>5325200000</v>
      </c>
      <c r="H91" s="4">
        <v>4279200000</v>
      </c>
      <c r="I91" s="4">
        <v>4597600000</v>
      </c>
      <c r="J91" s="4">
        <v>4789700000</v>
      </c>
      <c r="K91" s="4">
        <v>4719700000</v>
      </c>
      <c r="L91" s="4">
        <v>7391000000</v>
      </c>
      <c r="M91" s="4">
        <v>8132000000</v>
      </c>
      <c r="N91" s="4">
        <v>7798000000</v>
      </c>
      <c r="O91" s="5">
        <v>6814000000</v>
      </c>
      <c r="P91" s="4">
        <v>7297000000</v>
      </c>
      <c r="Q91" s="4">
        <v>7798000000</v>
      </c>
      <c r="R91" s="4">
        <v>7159000000</v>
      </c>
      <c r="S91" s="4">
        <v>6814000000</v>
      </c>
    </row>
    <row r="92" spans="1:19" ht="16" x14ac:dyDescent="0.2">
      <c r="A92" s="3" t="s">
        <v>101</v>
      </c>
      <c r="B92" s="4">
        <v>1215818000</v>
      </c>
      <c r="C92" s="4">
        <v>1422438000</v>
      </c>
      <c r="D92" s="4">
        <v>1546300000</v>
      </c>
      <c r="E92" s="4">
        <v>1778200000</v>
      </c>
      <c r="F92" s="4">
        <v>1875000000</v>
      </c>
      <c r="G92" s="4">
        <v>2049000000</v>
      </c>
      <c r="H92" s="4">
        <v>1485000000</v>
      </c>
      <c r="I92" s="4">
        <v>1509900000</v>
      </c>
      <c r="J92" s="4">
        <v>1712800000</v>
      </c>
      <c r="K92" s="4">
        <v>1514400000</v>
      </c>
      <c r="L92" s="4">
        <v>2049000000</v>
      </c>
      <c r="M92" s="4">
        <v>2569000000</v>
      </c>
      <c r="N92" s="4">
        <v>2296000000</v>
      </c>
      <c r="O92" s="5">
        <v>1956000000</v>
      </c>
      <c r="P92" s="4">
        <v>2191000000</v>
      </c>
      <c r="Q92" s="4">
        <v>2296000000</v>
      </c>
      <c r="R92" s="4">
        <v>2081000000</v>
      </c>
      <c r="S92" s="4">
        <v>1956000000</v>
      </c>
    </row>
    <row r="93" spans="1:19" ht="16" x14ac:dyDescent="0.2">
      <c r="A93" s="3" t="s">
        <v>102</v>
      </c>
      <c r="B93" s="4" t="s">
        <v>24</v>
      </c>
      <c r="C93" s="4">
        <v>234000000</v>
      </c>
      <c r="D93" s="4">
        <v>194500000</v>
      </c>
      <c r="E93" s="4">
        <v>224900000</v>
      </c>
      <c r="F93" s="4">
        <v>566900000</v>
      </c>
      <c r="G93" s="4">
        <v>422300000</v>
      </c>
      <c r="H93" s="4">
        <v>293900000</v>
      </c>
      <c r="I93" s="4">
        <v>386400000</v>
      </c>
      <c r="J93" s="4">
        <v>292400000</v>
      </c>
      <c r="K93" s="4">
        <v>356500000</v>
      </c>
      <c r="L93" s="4">
        <v>552000000</v>
      </c>
      <c r="M93" s="4">
        <v>707000000</v>
      </c>
      <c r="N93" s="4">
        <v>691000000</v>
      </c>
      <c r="O93" s="5" t="s">
        <v>24</v>
      </c>
      <c r="P93" s="4" t="s">
        <v>24</v>
      </c>
      <c r="Q93" s="4">
        <v>691000000</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2048175000</v>
      </c>
      <c r="C95" s="4">
        <v>2417198000</v>
      </c>
      <c r="D95" s="4">
        <v>2409800000</v>
      </c>
      <c r="E95" s="4">
        <v>2492000000</v>
      </c>
      <c r="F95" s="4">
        <v>2882600000</v>
      </c>
      <c r="G95" s="4">
        <v>2853900000</v>
      </c>
      <c r="H95" s="4">
        <v>2500300000</v>
      </c>
      <c r="I95" s="4">
        <v>2701300000</v>
      </c>
      <c r="J95" s="4">
        <v>2784500000</v>
      </c>
      <c r="K95" s="4">
        <v>2848800000</v>
      </c>
      <c r="L95" s="4">
        <v>4790000000</v>
      </c>
      <c r="M95" s="4">
        <v>4856000000</v>
      </c>
      <c r="N95" s="4">
        <v>4811000000</v>
      </c>
      <c r="O95" s="5">
        <v>4858000000</v>
      </c>
      <c r="P95" s="4">
        <v>5106000000</v>
      </c>
      <c r="Q95" s="4">
        <v>4811000000</v>
      </c>
      <c r="R95" s="4">
        <v>5078000000</v>
      </c>
      <c r="S95" s="4">
        <v>4858000000</v>
      </c>
    </row>
    <row r="96" spans="1:19" ht="16" x14ac:dyDescent="0.2">
      <c r="A96" s="3" t="s">
        <v>105</v>
      </c>
      <c r="B96" s="4">
        <v>40761000</v>
      </c>
      <c r="C96" s="4">
        <v>98392000</v>
      </c>
      <c r="D96" s="4">
        <v>55500000</v>
      </c>
      <c r="E96" s="4">
        <v>62300000</v>
      </c>
      <c r="F96" s="4">
        <v>71900000</v>
      </c>
      <c r="G96" s="4">
        <v>845200000</v>
      </c>
      <c r="H96" s="4">
        <v>2594800000</v>
      </c>
      <c r="I96" s="4">
        <v>194700000</v>
      </c>
      <c r="J96" s="4">
        <v>51800000</v>
      </c>
      <c r="K96" s="4">
        <v>212400000</v>
      </c>
      <c r="L96" s="4">
        <v>11000000</v>
      </c>
      <c r="M96" s="4">
        <v>8000000</v>
      </c>
      <c r="N96" s="4">
        <v>591000000</v>
      </c>
      <c r="O96" s="5">
        <v>1590000000</v>
      </c>
      <c r="P96" s="4">
        <v>705000000</v>
      </c>
      <c r="Q96" s="4">
        <v>591000000</v>
      </c>
      <c r="R96" s="4">
        <v>1571000000</v>
      </c>
      <c r="S96" s="4">
        <v>1590000000</v>
      </c>
    </row>
    <row r="97" spans="1:19" ht="16" x14ac:dyDescent="0.2">
      <c r="A97" s="3" t="s">
        <v>106</v>
      </c>
      <c r="B97" s="4">
        <v>40761000</v>
      </c>
      <c r="C97" s="4">
        <v>98392000</v>
      </c>
      <c r="D97" s="4">
        <v>55500000</v>
      </c>
      <c r="E97" s="4">
        <v>62300000</v>
      </c>
      <c r="F97" s="4">
        <v>71900000</v>
      </c>
      <c r="G97" s="4">
        <v>845200000</v>
      </c>
      <c r="H97" s="4">
        <v>2594800000</v>
      </c>
      <c r="I97" s="4">
        <v>194700000</v>
      </c>
      <c r="J97" s="4">
        <v>51800000</v>
      </c>
      <c r="K97" s="4">
        <v>212400000</v>
      </c>
      <c r="L97" s="4">
        <v>11000000</v>
      </c>
      <c r="M97" s="4">
        <v>8000000</v>
      </c>
      <c r="N97" s="4">
        <v>591000000</v>
      </c>
      <c r="O97" s="5">
        <v>1590000000</v>
      </c>
      <c r="P97" s="4">
        <v>705000000</v>
      </c>
      <c r="Q97" s="4">
        <v>591000000</v>
      </c>
      <c r="R97" s="4">
        <v>1571000000</v>
      </c>
      <c r="S97" s="4">
        <v>1590000000</v>
      </c>
    </row>
    <row r="98" spans="1:19" ht="16" x14ac:dyDescent="0.2">
      <c r="A98" s="3" t="s">
        <v>107</v>
      </c>
      <c r="B98" s="4" t="s">
        <v>24</v>
      </c>
      <c r="C98" s="4" t="s">
        <v>24</v>
      </c>
      <c r="D98" s="4" t="s">
        <v>24</v>
      </c>
      <c r="E98" s="4" t="s">
        <v>24</v>
      </c>
      <c r="F98" s="4" t="s">
        <v>24</v>
      </c>
      <c r="G98" s="4" t="s">
        <v>24</v>
      </c>
      <c r="H98" s="4" t="s">
        <v>24</v>
      </c>
      <c r="I98" s="4" t="s">
        <v>24</v>
      </c>
      <c r="J98" s="4" t="s">
        <v>24</v>
      </c>
      <c r="K98" s="4">
        <v>157800000</v>
      </c>
      <c r="L98" s="4">
        <v>189000000</v>
      </c>
      <c r="M98" s="4">
        <v>207000000</v>
      </c>
      <c r="N98" s="4">
        <v>199000000</v>
      </c>
      <c r="O98" s="5" t="s">
        <v>24</v>
      </c>
      <c r="P98" s="4" t="s">
        <v>24</v>
      </c>
      <c r="Q98" s="4">
        <v>199000000</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v>645000000</v>
      </c>
      <c r="D100" s="4">
        <v>730000000</v>
      </c>
      <c r="E100" s="4">
        <v>686500000</v>
      </c>
      <c r="F100" s="4">
        <v>766500000</v>
      </c>
      <c r="G100" s="4">
        <v>633700000</v>
      </c>
      <c r="H100" s="4">
        <v>539800000</v>
      </c>
      <c r="I100" s="4">
        <v>666000000</v>
      </c>
      <c r="J100" s="4">
        <v>685200000</v>
      </c>
      <c r="K100" s="4">
        <v>687800000</v>
      </c>
      <c r="L100" s="4">
        <v>1212000000</v>
      </c>
      <c r="M100" s="4">
        <v>1613000000</v>
      </c>
      <c r="N100" s="4">
        <v>1648000000</v>
      </c>
      <c r="O100" s="5" t="s">
        <v>24</v>
      </c>
      <c r="P100" s="4" t="s">
        <v>24</v>
      </c>
      <c r="Q100" s="4">
        <v>1648000000</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-645000000</v>
      </c>
      <c r="D103" s="4">
        <v>-730000000</v>
      </c>
      <c r="E103" s="4">
        <v>-686500000</v>
      </c>
      <c r="F103" s="4">
        <v>-766500000</v>
      </c>
      <c r="G103" s="4">
        <v>-633700000</v>
      </c>
      <c r="H103" s="4">
        <v>-539800000</v>
      </c>
      <c r="I103" s="4">
        <v>-666000000</v>
      </c>
      <c r="J103" s="4">
        <v>-685200000</v>
      </c>
      <c r="K103" s="4">
        <v>-687800000</v>
      </c>
      <c r="L103" s="4">
        <v>-1212000000</v>
      </c>
      <c r="M103" s="4">
        <v>-1613000000</v>
      </c>
      <c r="N103" s="4">
        <v>-1648000000</v>
      </c>
      <c r="O103" s="5" t="s">
        <v>24</v>
      </c>
      <c r="P103" s="4" t="s">
        <v>24</v>
      </c>
      <c r="Q103" s="4">
        <v>-1648000000</v>
      </c>
      <c r="R103" s="4" t="s">
        <v>24</v>
      </c>
      <c r="S103" s="4" t="s">
        <v>24</v>
      </c>
    </row>
    <row r="104" spans="1:19" ht="16" x14ac:dyDescent="0.2">
      <c r="A104" s="3" t="s">
        <v>113</v>
      </c>
      <c r="B104" s="4">
        <v>3304754000</v>
      </c>
      <c r="C104" s="4">
        <v>4172028000</v>
      </c>
      <c r="D104" s="4">
        <v>4206100000</v>
      </c>
      <c r="E104" s="4">
        <v>4557400000</v>
      </c>
      <c r="F104" s="4">
        <v>5396400000</v>
      </c>
      <c r="G104" s="4">
        <v>6170400000</v>
      </c>
      <c r="H104" s="4">
        <v>6874000000</v>
      </c>
      <c r="I104" s="4">
        <v>4792300000</v>
      </c>
      <c r="J104" s="4">
        <v>4841500000</v>
      </c>
      <c r="K104" s="4">
        <v>4932100000</v>
      </c>
      <c r="L104" s="4">
        <v>7402000000</v>
      </c>
      <c r="M104" s="4">
        <v>8140000000</v>
      </c>
      <c r="N104" s="4">
        <v>8389000000</v>
      </c>
      <c r="O104" s="5">
        <v>8404000000</v>
      </c>
      <c r="P104" s="4">
        <v>8002000000</v>
      </c>
      <c r="Q104" s="4">
        <v>8389000000</v>
      </c>
      <c r="R104" s="4">
        <v>8730000000</v>
      </c>
      <c r="S104" s="4">
        <v>8404000000</v>
      </c>
    </row>
    <row r="105" spans="1:19" ht="16" x14ac:dyDescent="0.2">
      <c r="A105" s="3" t="s">
        <v>114</v>
      </c>
      <c r="B105" s="4">
        <v>2783907000</v>
      </c>
      <c r="C105" s="4">
        <v>5206800000</v>
      </c>
      <c r="D105" s="4">
        <v>5287600000</v>
      </c>
      <c r="E105" s="4">
        <v>3436700000</v>
      </c>
      <c r="F105" s="4">
        <v>3401500000</v>
      </c>
      <c r="G105" s="4">
        <v>12025200000</v>
      </c>
      <c r="H105" s="4">
        <v>9674200000</v>
      </c>
      <c r="I105" s="4">
        <v>10327400000</v>
      </c>
      <c r="J105" s="4">
        <v>9688500000</v>
      </c>
      <c r="K105" s="4">
        <v>21516700000</v>
      </c>
      <c r="L105" s="4">
        <v>21193000000</v>
      </c>
      <c r="M105" s="4">
        <v>22168000000</v>
      </c>
      <c r="N105" s="4">
        <v>19086000000</v>
      </c>
      <c r="O105" s="5">
        <v>18285000000</v>
      </c>
      <c r="P105" s="4">
        <v>18542000000</v>
      </c>
      <c r="Q105" s="4">
        <v>19086000000</v>
      </c>
      <c r="R105" s="4">
        <v>18261000000</v>
      </c>
      <c r="S105" s="4">
        <v>18285000000</v>
      </c>
    </row>
    <row r="106" spans="1:19" ht="16" x14ac:dyDescent="0.2">
      <c r="A106" s="3" t="s">
        <v>115</v>
      </c>
      <c r="B106" s="4">
        <v>2783907000</v>
      </c>
      <c r="C106" s="4">
        <v>5206800000</v>
      </c>
      <c r="D106" s="4">
        <v>5287600000</v>
      </c>
      <c r="E106" s="4">
        <v>3436700000</v>
      </c>
      <c r="F106" s="4">
        <v>3401500000</v>
      </c>
      <c r="G106" s="4">
        <v>12025200000</v>
      </c>
      <c r="H106" s="4">
        <v>9674200000</v>
      </c>
      <c r="I106" s="4">
        <v>10327400000</v>
      </c>
      <c r="J106" s="4">
        <v>9688500000</v>
      </c>
      <c r="K106" s="4">
        <v>21516700000</v>
      </c>
      <c r="L106" s="4">
        <v>21193000000</v>
      </c>
      <c r="M106" s="4">
        <v>22168000000</v>
      </c>
      <c r="N106" s="4">
        <v>19086000000</v>
      </c>
      <c r="O106" s="5">
        <v>18285000000</v>
      </c>
      <c r="P106" s="4">
        <v>18542000000</v>
      </c>
      <c r="Q106" s="4">
        <v>19086000000</v>
      </c>
      <c r="R106" s="4">
        <v>18261000000</v>
      </c>
      <c r="S106" s="4">
        <v>18285000000</v>
      </c>
    </row>
    <row r="107" spans="1:19" ht="16" x14ac:dyDescent="0.2">
      <c r="A107" s="3" t="s">
        <v>116</v>
      </c>
      <c r="B107" s="4" t="s">
        <v>24</v>
      </c>
      <c r="C107" s="4" t="s">
        <v>24</v>
      </c>
      <c r="D107" s="4" t="s">
        <v>24</v>
      </c>
      <c r="E107" s="4" t="s">
        <v>24</v>
      </c>
      <c r="F107" s="4" t="s">
        <v>24</v>
      </c>
      <c r="G107" s="4" t="s">
        <v>24</v>
      </c>
      <c r="H107" s="4" t="s">
        <v>24</v>
      </c>
      <c r="I107" s="4" t="s">
        <v>24</v>
      </c>
      <c r="J107" s="4" t="s">
        <v>24</v>
      </c>
      <c r="K107" s="4">
        <v>639100000</v>
      </c>
      <c r="L107" s="4">
        <v>785000000</v>
      </c>
      <c r="M107" s="4">
        <v>889000000</v>
      </c>
      <c r="N107" s="4">
        <v>863000000</v>
      </c>
      <c r="O107" s="5" t="s">
        <v>24</v>
      </c>
      <c r="P107" s="4" t="s">
        <v>24</v>
      </c>
      <c r="Q107" s="4">
        <v>863000000</v>
      </c>
      <c r="R107" s="4" t="s">
        <v>24</v>
      </c>
      <c r="S107" s="4" t="s">
        <v>24</v>
      </c>
    </row>
    <row r="108" spans="1:19" ht="16" x14ac:dyDescent="0.2">
      <c r="A108" s="3" t="s">
        <v>117</v>
      </c>
      <c r="B108" s="4">
        <v>2355703000</v>
      </c>
      <c r="C108" s="4">
        <v>3598851000</v>
      </c>
      <c r="D108" s="4">
        <v>4363400000</v>
      </c>
      <c r="E108" s="4">
        <v>4226700000</v>
      </c>
      <c r="F108" s="4">
        <v>4744000000</v>
      </c>
      <c r="G108" s="4">
        <v>6262600000</v>
      </c>
      <c r="H108" s="4">
        <v>5670300000</v>
      </c>
      <c r="I108" s="4">
        <v>5161100000</v>
      </c>
      <c r="J108" s="4">
        <v>5075800000</v>
      </c>
      <c r="K108" s="4">
        <v>5350900000</v>
      </c>
      <c r="L108" s="4">
        <v>7789000000</v>
      </c>
      <c r="M108" s="4">
        <v>7699000000</v>
      </c>
      <c r="N108" s="4">
        <v>6785000000</v>
      </c>
      <c r="O108" s="5">
        <v>6489000000</v>
      </c>
      <c r="P108" s="4">
        <v>7493000000</v>
      </c>
      <c r="Q108" s="4">
        <v>6785000000</v>
      </c>
      <c r="R108" s="4">
        <v>6563000000</v>
      </c>
      <c r="S108" s="4">
        <v>6489000000</v>
      </c>
    </row>
    <row r="109" spans="1:19" ht="16" x14ac:dyDescent="0.2">
      <c r="A109" s="3" t="s">
        <v>118</v>
      </c>
      <c r="B109" s="4" t="s">
        <v>24</v>
      </c>
      <c r="C109" s="4">
        <v>75700000</v>
      </c>
      <c r="D109" s="4">
        <v>105200000</v>
      </c>
      <c r="E109" s="4">
        <v>170200000</v>
      </c>
      <c r="F109" s="4">
        <v>186800000</v>
      </c>
      <c r="G109" s="4">
        <v>160400000</v>
      </c>
      <c r="H109" s="4">
        <v>92700000</v>
      </c>
      <c r="I109" s="4">
        <v>104900000</v>
      </c>
      <c r="J109" s="4">
        <v>113800000</v>
      </c>
      <c r="K109" s="4">
        <v>118100000</v>
      </c>
      <c r="L109" s="4">
        <v>205000000</v>
      </c>
      <c r="M109" s="4">
        <v>213000000</v>
      </c>
      <c r="N109" s="4">
        <v>235000000</v>
      </c>
      <c r="O109" s="5" t="s">
        <v>24</v>
      </c>
      <c r="P109" s="4" t="s">
        <v>24</v>
      </c>
      <c r="Q109" s="4">
        <v>235000000</v>
      </c>
      <c r="R109" s="4" t="s">
        <v>24</v>
      </c>
      <c r="S109" s="4" t="s">
        <v>24</v>
      </c>
    </row>
    <row r="110" spans="1:19" ht="16" x14ac:dyDescent="0.2">
      <c r="A110" s="3" t="s">
        <v>119</v>
      </c>
      <c r="B110" s="4" t="s">
        <v>24</v>
      </c>
      <c r="C110" s="4">
        <v>1430200000</v>
      </c>
      <c r="D110" s="4">
        <v>1367200000</v>
      </c>
      <c r="E110" s="4">
        <v>869100000</v>
      </c>
      <c r="F110" s="4">
        <v>1330600000</v>
      </c>
      <c r="G110" s="4">
        <v>1345400000</v>
      </c>
      <c r="H110" s="4">
        <v>1222900000</v>
      </c>
      <c r="I110" s="4">
        <v>1052000000</v>
      </c>
      <c r="J110" s="4">
        <v>961900000</v>
      </c>
      <c r="K110" s="4">
        <v>898400000</v>
      </c>
      <c r="L110" s="4">
        <v>1502000000</v>
      </c>
      <c r="M110" s="4">
        <v>876000000</v>
      </c>
      <c r="N110" s="4">
        <v>506000000</v>
      </c>
      <c r="O110" s="5" t="s">
        <v>24</v>
      </c>
      <c r="P110" s="4" t="s">
        <v>24</v>
      </c>
      <c r="Q110" s="4">
        <v>506000000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2355703000</v>
      </c>
      <c r="C114" s="4">
        <v>2092951000</v>
      </c>
      <c r="D114" s="4">
        <v>2891000000</v>
      </c>
      <c r="E114" s="4">
        <v>3187400000</v>
      </c>
      <c r="F114" s="4">
        <v>3226600000</v>
      </c>
      <c r="G114" s="4">
        <v>4756800000</v>
      </c>
      <c r="H114" s="4">
        <v>4354700000</v>
      </c>
      <c r="I114" s="4">
        <v>4004200000</v>
      </c>
      <c r="J114" s="4">
        <v>4000100000</v>
      </c>
      <c r="K114" s="4">
        <v>4334400000</v>
      </c>
      <c r="L114" s="4">
        <v>6082000000</v>
      </c>
      <c r="M114" s="4">
        <v>6610000000</v>
      </c>
      <c r="N114" s="4">
        <v>6044000000</v>
      </c>
      <c r="O114" s="5">
        <v>6489000000</v>
      </c>
      <c r="P114" s="4">
        <v>7493000000</v>
      </c>
      <c r="Q114" s="4">
        <v>6044000000</v>
      </c>
      <c r="R114" s="4">
        <v>6563000000</v>
      </c>
      <c r="S114" s="4">
        <v>6489000000</v>
      </c>
    </row>
    <row r="115" spans="1:19" ht="16" x14ac:dyDescent="0.2">
      <c r="A115" s="3" t="s">
        <v>121</v>
      </c>
      <c r="B115" s="4">
        <v>5139610000</v>
      </c>
      <c r="C115" s="4">
        <v>8805651000</v>
      </c>
      <c r="D115" s="4">
        <v>9651000000</v>
      </c>
      <c r="E115" s="4">
        <v>7663400000</v>
      </c>
      <c r="F115" s="4">
        <v>8145500000</v>
      </c>
      <c r="G115" s="4">
        <v>18287800000</v>
      </c>
      <c r="H115" s="4">
        <v>15344500000</v>
      </c>
      <c r="I115" s="4">
        <v>15488500000</v>
      </c>
      <c r="J115" s="4">
        <v>14764300000</v>
      </c>
      <c r="K115" s="4">
        <v>26867600000</v>
      </c>
      <c r="L115" s="4">
        <v>28982000000</v>
      </c>
      <c r="M115" s="4">
        <v>29867000000</v>
      </c>
      <c r="N115" s="4">
        <v>25871000000</v>
      </c>
      <c r="O115" s="5">
        <v>24774000000</v>
      </c>
      <c r="P115" s="4">
        <v>26035000000</v>
      </c>
      <c r="Q115" s="4">
        <v>25871000000</v>
      </c>
      <c r="R115" s="4">
        <v>24824000000</v>
      </c>
      <c r="S115" s="4">
        <v>24774000000</v>
      </c>
    </row>
    <row r="116" spans="1:19" ht="16" x14ac:dyDescent="0.2">
      <c r="A116" s="3" t="s">
        <v>122</v>
      </c>
      <c r="B116" s="4">
        <v>8444364000</v>
      </c>
      <c r="C116" s="4">
        <v>12977679000</v>
      </c>
      <c r="D116" s="4">
        <v>13857100000</v>
      </c>
      <c r="E116" s="4">
        <v>12220800000</v>
      </c>
      <c r="F116" s="4">
        <v>13541900000</v>
      </c>
      <c r="G116" s="4">
        <v>24458200000</v>
      </c>
      <c r="H116" s="4">
        <v>22218500000</v>
      </c>
      <c r="I116" s="4">
        <v>20280800000</v>
      </c>
      <c r="J116" s="4">
        <v>19605800000</v>
      </c>
      <c r="K116" s="4">
        <v>31799700000</v>
      </c>
      <c r="L116" s="4">
        <v>36384000000</v>
      </c>
      <c r="M116" s="4">
        <v>38007000000</v>
      </c>
      <c r="N116" s="4">
        <v>34260000000</v>
      </c>
      <c r="O116" s="5">
        <v>33178000000</v>
      </c>
      <c r="P116" s="4">
        <v>34037000000</v>
      </c>
      <c r="Q116" s="4">
        <v>34260000000</v>
      </c>
      <c r="R116" s="4">
        <v>33554000000</v>
      </c>
      <c r="S116" s="4">
        <v>33178000000</v>
      </c>
    </row>
    <row r="117" spans="1:19" ht="16" x14ac:dyDescent="0.2">
      <c r="A117" s="3" t="s">
        <v>123</v>
      </c>
      <c r="B117" s="4" t="s">
        <v>24</v>
      </c>
      <c r="C117" s="4" t="s">
        <v>24</v>
      </c>
      <c r="D117" s="4" t="s">
        <v>24</v>
      </c>
      <c r="E117" s="4" t="s">
        <v>24</v>
      </c>
      <c r="F117" s="4" t="s">
        <v>24</v>
      </c>
      <c r="G117" s="4" t="s">
        <v>24</v>
      </c>
      <c r="H117" s="4" t="s">
        <v>24</v>
      </c>
      <c r="I117" s="4" t="s">
        <v>24</v>
      </c>
      <c r="J117" s="4" t="s">
        <v>24</v>
      </c>
      <c r="K117" s="4">
        <v>1599600000</v>
      </c>
      <c r="L117" s="4">
        <v>3268000000</v>
      </c>
      <c r="M117" s="4">
        <v>3268000000</v>
      </c>
      <c r="N117" s="4">
        <v>1668000000</v>
      </c>
      <c r="O117" s="5" t="s">
        <v>24</v>
      </c>
      <c r="P117" s="4">
        <v>1668000000</v>
      </c>
      <c r="Q117" s="4">
        <v>1668000000</v>
      </c>
      <c r="R117" s="4">
        <v>1668000000</v>
      </c>
      <c r="S117" s="4" t="s">
        <v>24</v>
      </c>
    </row>
    <row r="118" spans="1:19" ht="16" x14ac:dyDescent="0.2">
      <c r="A118" s="3" t="s">
        <v>124</v>
      </c>
      <c r="B118" s="4">
        <v>2419696000</v>
      </c>
      <c r="C118" s="4">
        <v>3884851000</v>
      </c>
      <c r="D118" s="4">
        <v>3695800000</v>
      </c>
      <c r="E118" s="4">
        <v>4165500000</v>
      </c>
      <c r="F118" s="4">
        <v>4488800000</v>
      </c>
      <c r="G118" s="4">
        <v>4989200000</v>
      </c>
      <c r="H118" s="4">
        <v>5321000000</v>
      </c>
      <c r="I118" s="4">
        <v>5546300000</v>
      </c>
      <c r="J118" s="4">
        <v>5842500000</v>
      </c>
      <c r="K118" s="4">
        <v>7573000000</v>
      </c>
      <c r="L118" s="4">
        <v>9707000000</v>
      </c>
      <c r="M118" s="4">
        <v>10099000000</v>
      </c>
      <c r="N118" s="4">
        <v>12081000000</v>
      </c>
      <c r="O118" s="5">
        <v>13948000000</v>
      </c>
      <c r="P118" s="4">
        <v>11994000000</v>
      </c>
      <c r="Q118" s="4">
        <v>12081000000</v>
      </c>
      <c r="R118" s="4">
        <v>12139000000</v>
      </c>
      <c r="S118" s="4">
        <v>13948000000</v>
      </c>
    </row>
    <row r="119" spans="1:19" ht="16" x14ac:dyDescent="0.2">
      <c r="A119" s="3" t="s">
        <v>125</v>
      </c>
      <c r="B119" s="4">
        <v>7295000</v>
      </c>
      <c r="C119" s="4">
        <v>7611000</v>
      </c>
      <c r="D119" s="4">
        <v>7700000</v>
      </c>
      <c r="E119" s="4">
        <v>7900000</v>
      </c>
      <c r="F119" s="4">
        <v>7900000</v>
      </c>
      <c r="G119" s="4">
        <v>8000000</v>
      </c>
      <c r="H119" s="4">
        <v>8100000</v>
      </c>
      <c r="I119" s="4">
        <v>8100000</v>
      </c>
      <c r="J119" s="4">
        <v>8200000</v>
      </c>
      <c r="K119" s="4">
        <v>8400000</v>
      </c>
      <c r="L119" s="4">
        <v>9000000</v>
      </c>
      <c r="M119" s="4">
        <v>9000000</v>
      </c>
      <c r="N119" s="4">
        <v>9000000</v>
      </c>
      <c r="O119" s="5">
        <v>9000000</v>
      </c>
      <c r="P119" s="4">
        <v>9000000</v>
      </c>
      <c r="Q119" s="4">
        <v>9000000</v>
      </c>
      <c r="R119" s="4">
        <v>9000000</v>
      </c>
      <c r="S119" s="4">
        <v>9000000</v>
      </c>
    </row>
    <row r="120" spans="1:19" ht="16" x14ac:dyDescent="0.2">
      <c r="A120" s="3" t="s">
        <v>126</v>
      </c>
      <c r="B120" s="4">
        <v>2412401000</v>
      </c>
      <c r="C120" s="4">
        <v>3877240000</v>
      </c>
      <c r="D120" s="4">
        <v>3688100000</v>
      </c>
      <c r="E120" s="4">
        <v>4157600000</v>
      </c>
      <c r="F120" s="4">
        <v>4480900000</v>
      </c>
      <c r="G120" s="4">
        <v>4981200000</v>
      </c>
      <c r="H120" s="4">
        <v>5312900000</v>
      </c>
      <c r="I120" s="4">
        <v>5538200000</v>
      </c>
      <c r="J120" s="4">
        <v>5834300000</v>
      </c>
      <c r="K120" s="4">
        <v>7564600000</v>
      </c>
      <c r="L120" s="4">
        <v>9698000000</v>
      </c>
      <c r="M120" s="4">
        <v>10090000000</v>
      </c>
      <c r="N120" s="4">
        <v>12072000000</v>
      </c>
      <c r="O120" s="5">
        <v>13939000000</v>
      </c>
      <c r="P120" s="4">
        <v>11985000000</v>
      </c>
      <c r="Q120" s="4">
        <v>12072000000</v>
      </c>
      <c r="R120" s="4">
        <v>12130000000</v>
      </c>
      <c r="S120" s="4">
        <v>13939000000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10945928000</v>
      </c>
      <c r="C122" s="4">
        <v>13056869000</v>
      </c>
      <c r="D122" s="4">
        <v>15379900000</v>
      </c>
      <c r="E122" s="4">
        <v>18005300000</v>
      </c>
      <c r="F122" s="4">
        <v>20323000000</v>
      </c>
      <c r="G122" s="4">
        <v>21012300000</v>
      </c>
      <c r="H122" s="4">
        <v>20703500000</v>
      </c>
      <c r="I122" s="4">
        <v>22806100000</v>
      </c>
      <c r="J122" s="4">
        <v>25163000000</v>
      </c>
      <c r="K122" s="4">
        <v>24166300000</v>
      </c>
      <c r="L122" s="4">
        <v>27159000000</v>
      </c>
      <c r="M122" s="4">
        <v>32827000000</v>
      </c>
      <c r="N122" s="4">
        <v>39205000000</v>
      </c>
      <c r="O122" s="5">
        <v>41344000000</v>
      </c>
      <c r="P122" s="4">
        <v>37177000000</v>
      </c>
      <c r="Q122" s="4">
        <v>39205000000</v>
      </c>
      <c r="R122" s="4">
        <v>40437000000</v>
      </c>
      <c r="S122" s="4">
        <v>41344000000</v>
      </c>
    </row>
    <row r="123" spans="1:19" ht="16" x14ac:dyDescent="0.2">
      <c r="A123" s="3" t="s">
        <v>129</v>
      </c>
      <c r="B123" s="4">
        <v>345386000</v>
      </c>
      <c r="C123" s="4">
        <v>-36937000</v>
      </c>
      <c r="D123" s="4">
        <v>-59200000</v>
      </c>
      <c r="E123" s="4">
        <v>214500000</v>
      </c>
      <c r="F123" s="4">
        <v>-1433700000</v>
      </c>
      <c r="G123" s="4">
        <v>-2311200000</v>
      </c>
      <c r="H123" s="4">
        <v>-3021700000</v>
      </c>
      <c r="I123" s="4">
        <v>-1994200000</v>
      </c>
      <c r="J123" s="4">
        <v>-2791100000</v>
      </c>
      <c r="K123" s="4">
        <v>-3068300000</v>
      </c>
      <c r="L123" s="4">
        <v>-368000000</v>
      </c>
      <c r="M123" s="4">
        <v>-1027000000</v>
      </c>
      <c r="N123" s="4">
        <v>-2872000000</v>
      </c>
      <c r="O123" s="5">
        <v>-3576000000</v>
      </c>
      <c r="P123" s="4">
        <v>-3854000000</v>
      </c>
      <c r="Q123" s="4">
        <v>-2872000000</v>
      </c>
      <c r="R123" s="4">
        <v>-2766000000</v>
      </c>
      <c r="S123" s="4">
        <v>-3576000000</v>
      </c>
    </row>
    <row r="124" spans="1:19" ht="16" x14ac:dyDescent="0.2">
      <c r="A124" s="3" t="s">
        <v>130</v>
      </c>
      <c r="B124" s="4">
        <v>13711010000</v>
      </c>
      <c r="C124" s="4">
        <v>16904783000</v>
      </c>
      <c r="D124" s="4">
        <v>19016500000</v>
      </c>
      <c r="E124" s="4">
        <v>22385300000</v>
      </c>
      <c r="F124" s="4">
        <v>23378100000</v>
      </c>
      <c r="G124" s="4">
        <v>23690300000</v>
      </c>
      <c r="H124" s="4">
        <v>23002800000</v>
      </c>
      <c r="I124" s="4">
        <v>26358200000</v>
      </c>
      <c r="J124" s="4">
        <v>28214400000</v>
      </c>
      <c r="K124" s="4">
        <v>30270600000</v>
      </c>
      <c r="L124" s="4">
        <v>39766000000</v>
      </c>
      <c r="M124" s="4">
        <v>45167000000</v>
      </c>
      <c r="N124" s="4">
        <v>50082000000</v>
      </c>
      <c r="O124" s="5">
        <v>51716000000</v>
      </c>
      <c r="P124" s="4">
        <v>46985000000</v>
      </c>
      <c r="Q124" s="4">
        <v>50082000000</v>
      </c>
      <c r="R124" s="4">
        <v>51478000000</v>
      </c>
      <c r="S124" s="4">
        <v>51716000000</v>
      </c>
    </row>
    <row r="125" spans="1:19" ht="16" x14ac:dyDescent="0.2">
      <c r="A125" s="3" t="s">
        <v>131</v>
      </c>
      <c r="B125" s="4">
        <v>61756000</v>
      </c>
      <c r="C125" s="4">
        <v>66985000</v>
      </c>
      <c r="D125" s="4">
        <v>67400000</v>
      </c>
      <c r="E125" s="4">
        <v>66100000</v>
      </c>
      <c r="F125" s="4">
        <v>71700000</v>
      </c>
      <c r="G125" s="4">
        <v>73700000</v>
      </c>
      <c r="H125" s="4">
        <v>74000000</v>
      </c>
      <c r="I125" s="4">
        <v>9600000</v>
      </c>
      <c r="J125" s="4">
        <v>12300000</v>
      </c>
      <c r="K125" s="4">
        <v>11300000</v>
      </c>
      <c r="L125" s="4">
        <v>11000000</v>
      </c>
      <c r="M125" s="4">
        <v>10000000</v>
      </c>
      <c r="N125" s="4">
        <v>8000000</v>
      </c>
      <c r="O125" s="5">
        <v>8000000</v>
      </c>
      <c r="P125" s="4">
        <v>8000000</v>
      </c>
      <c r="Q125" s="4">
        <v>8000000</v>
      </c>
      <c r="R125" s="4">
        <v>8000000</v>
      </c>
      <c r="S125" s="4">
        <v>8000000</v>
      </c>
    </row>
    <row r="126" spans="1:19" ht="16" x14ac:dyDescent="0.2">
      <c r="A126" s="3" t="s">
        <v>132</v>
      </c>
      <c r="B126" s="4">
        <v>13772766000</v>
      </c>
      <c r="C126" s="4">
        <v>16971768000</v>
      </c>
      <c r="D126" s="4">
        <v>19083900000</v>
      </c>
      <c r="E126" s="4">
        <v>22451400000</v>
      </c>
      <c r="F126" s="4">
        <v>23449800000</v>
      </c>
      <c r="G126" s="4">
        <v>23764000000</v>
      </c>
      <c r="H126" s="4">
        <v>23076800000</v>
      </c>
      <c r="I126" s="4">
        <v>26367800000</v>
      </c>
      <c r="J126" s="4">
        <v>28226700000</v>
      </c>
      <c r="K126" s="4">
        <v>30281900000</v>
      </c>
      <c r="L126" s="4">
        <v>39777000000</v>
      </c>
      <c r="M126" s="4">
        <v>45177000000</v>
      </c>
      <c r="N126" s="4">
        <v>50090000000</v>
      </c>
      <c r="O126" s="5">
        <v>51724000000</v>
      </c>
      <c r="P126" s="4">
        <v>46993000000</v>
      </c>
      <c r="Q126" s="4">
        <v>50090000000</v>
      </c>
      <c r="R126" s="4">
        <v>51486000000</v>
      </c>
      <c r="S126" s="4">
        <v>51724000000</v>
      </c>
    </row>
    <row r="127" spans="1:19" ht="16" x14ac:dyDescent="0.2">
      <c r="A127" s="3" t="s">
        <v>133</v>
      </c>
      <c r="B127" s="4">
        <v>22217130000</v>
      </c>
      <c r="C127" s="4">
        <v>29949447000</v>
      </c>
      <c r="D127" s="4">
        <v>32941000000</v>
      </c>
      <c r="E127" s="4">
        <v>34672200000</v>
      </c>
      <c r="F127" s="4">
        <v>36991700000</v>
      </c>
      <c r="G127" s="4">
        <v>48222200000</v>
      </c>
      <c r="H127" s="4">
        <v>45295300000</v>
      </c>
      <c r="I127" s="4">
        <v>46648600000</v>
      </c>
      <c r="J127" s="4">
        <v>47832500000</v>
      </c>
      <c r="K127" s="4">
        <v>62081600000</v>
      </c>
      <c r="L127" s="4">
        <v>76161000000</v>
      </c>
      <c r="M127" s="4">
        <v>83184000000</v>
      </c>
      <c r="N127" s="4">
        <v>84350000000</v>
      </c>
      <c r="O127" s="5">
        <v>84902000000</v>
      </c>
      <c r="P127" s="4">
        <v>81030000000</v>
      </c>
      <c r="Q127" s="4">
        <v>84350000000</v>
      </c>
      <c r="R127" s="4">
        <v>85040000000</v>
      </c>
      <c r="S127" s="4">
        <v>84902000000</v>
      </c>
    </row>
    <row r="128" spans="1:19" ht="16" x14ac:dyDescent="0.2">
      <c r="A128" s="32" t="s">
        <v>134</v>
      </c>
      <c r="B128" s="30">
        <v>656360000</v>
      </c>
      <c r="C128" s="30">
        <v>687730000</v>
      </c>
      <c r="D128" s="30">
        <v>687500000</v>
      </c>
      <c r="E128" s="30">
        <v>698100000</v>
      </c>
      <c r="F128" s="30">
        <v>704300000</v>
      </c>
      <c r="G128" s="30">
        <v>686800000</v>
      </c>
      <c r="H128" s="30">
        <v>692200000</v>
      </c>
      <c r="I128" s="30">
        <v>696600000</v>
      </c>
      <c r="J128" s="30">
        <v>701490312</v>
      </c>
      <c r="K128" s="30">
        <v>695500000</v>
      </c>
      <c r="L128" s="30">
        <v>711000000</v>
      </c>
      <c r="M128" s="30">
        <v>715000000</v>
      </c>
      <c r="N128" s="30">
        <v>728300000</v>
      </c>
      <c r="O128" s="31">
        <v>738200000</v>
      </c>
      <c r="P128" s="30">
        <v>727900000</v>
      </c>
      <c r="Q128" s="30">
        <v>728300000</v>
      </c>
      <c r="R128" s="30">
        <v>729200000</v>
      </c>
      <c r="S128" s="30">
        <v>738200000</v>
      </c>
    </row>
    <row r="129" spans="1:30" ht="19" x14ac:dyDescent="0.25">
      <c r="A129" s="15" t="s">
        <v>197</v>
      </c>
      <c r="B129" s="10"/>
      <c r="C129" s="21">
        <f>(C128/B128)-1</f>
        <v>4.7793893594978432E-2</v>
      </c>
      <c r="D129" s="21">
        <f>(D128/C128)-1</f>
        <v>-3.3443357131435203E-4</v>
      </c>
      <c r="E129" s="21">
        <f>(E128/D128)-1</f>
        <v>1.5418181818181775E-2</v>
      </c>
      <c r="F129" s="21">
        <f t="shared" ref="F129:N129" si="6">(F128/E128)-1</f>
        <v>8.881249104712774E-3</v>
      </c>
      <c r="G129" s="21">
        <f t="shared" si="6"/>
        <v>-2.4847366179185038E-2</v>
      </c>
      <c r="H129" s="21">
        <f t="shared" si="6"/>
        <v>7.8625509609784316E-3</v>
      </c>
      <c r="I129" s="21">
        <f t="shared" si="6"/>
        <v>6.3565443513435849E-3</v>
      </c>
      <c r="J129" s="21">
        <f t="shared" si="6"/>
        <v>7.0202583979328548E-3</v>
      </c>
      <c r="K129" s="21">
        <f t="shared" si="6"/>
        <v>-8.5394080253526905E-3</v>
      </c>
      <c r="L129" s="21">
        <f t="shared" si="6"/>
        <v>2.2286125089863384E-2</v>
      </c>
      <c r="M129" s="21">
        <f t="shared" si="6"/>
        <v>5.6258790436005679E-3</v>
      </c>
      <c r="N129" s="21">
        <f t="shared" si="6"/>
        <v>1.8601398601398644E-2</v>
      </c>
      <c r="O129" s="21">
        <f>(O128/N128)-1</f>
        <v>1.3593299464506492E-2</v>
      </c>
      <c r="P129" s="21"/>
      <c r="Q129" s="21">
        <f>(Q128/P128)-1</f>
        <v>5.4952603379576637E-4</v>
      </c>
      <c r="R129" s="21">
        <f>(R128/Q128)-1</f>
        <v>1.235754496773378E-3</v>
      </c>
      <c r="S129" s="21">
        <f>(S128/R128)-1</f>
        <v>1.2342292923751996E-2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796900000</v>
      </c>
      <c r="L130" s="4">
        <v>974000000</v>
      </c>
      <c r="M130" s="4">
        <v>1096000000</v>
      </c>
      <c r="N130" s="4">
        <v>1062000000</v>
      </c>
      <c r="O130" s="5" t="s">
        <v>24</v>
      </c>
      <c r="P130" s="4" t="s">
        <v>24</v>
      </c>
      <c r="Q130" s="4">
        <v>1062000000</v>
      </c>
      <c r="R130" s="4" t="s">
        <v>24</v>
      </c>
      <c r="S130" s="4" t="s">
        <v>24</v>
      </c>
    </row>
    <row r="131" spans="1:30" ht="16" x14ac:dyDescent="0.2">
      <c r="A131" s="3" t="s">
        <v>136</v>
      </c>
      <c r="B131" s="4">
        <v>1191688000</v>
      </c>
      <c r="C131" s="4">
        <v>4768191000</v>
      </c>
      <c r="D131" s="4">
        <v>3664400000</v>
      </c>
      <c r="E131" s="4">
        <v>383800000</v>
      </c>
      <c r="F131" s="4">
        <v>467800000</v>
      </c>
      <c r="G131" s="4">
        <v>12079600000</v>
      </c>
      <c r="H131" s="4">
        <v>11305300000</v>
      </c>
      <c r="I131" s="4">
        <v>9891800000</v>
      </c>
      <c r="J131" s="4">
        <v>8952500000</v>
      </c>
      <c r="K131" s="4">
        <v>1816800000</v>
      </c>
      <c r="L131" s="4">
        <v>15169000000</v>
      </c>
      <c r="M131" s="4">
        <v>19590000000</v>
      </c>
      <c r="N131" s="4">
        <v>13682000000</v>
      </c>
      <c r="O131" s="5">
        <v>11300000000</v>
      </c>
      <c r="P131" s="4">
        <v>14097000000</v>
      </c>
      <c r="Q131" s="4">
        <v>13682000000</v>
      </c>
      <c r="R131" s="4">
        <v>12453000000</v>
      </c>
      <c r="S131" s="4">
        <v>11300000000</v>
      </c>
    </row>
    <row r="132" spans="1:30" ht="16" x14ac:dyDescent="0.2">
      <c r="A132" s="3" t="s">
        <v>137</v>
      </c>
      <c r="B132" s="6">
        <v>8.65</v>
      </c>
      <c r="C132" s="6">
        <v>28.09</v>
      </c>
      <c r="D132" s="6">
        <v>19.2</v>
      </c>
      <c r="E132" s="6">
        <v>1.71</v>
      </c>
      <c r="F132" s="6">
        <v>1.99</v>
      </c>
      <c r="G132" s="6">
        <v>50.83</v>
      </c>
      <c r="H132" s="6">
        <v>48.99</v>
      </c>
      <c r="I132" s="6">
        <v>37.51</v>
      </c>
      <c r="J132" s="6">
        <v>31.72</v>
      </c>
      <c r="K132" s="4">
        <v>6</v>
      </c>
      <c r="L132" s="6">
        <v>38.14</v>
      </c>
      <c r="M132" s="6">
        <v>43.36</v>
      </c>
      <c r="N132" s="6">
        <v>27.31</v>
      </c>
      <c r="O132" s="7">
        <v>21.85</v>
      </c>
      <c r="P132" s="4">
        <v>30</v>
      </c>
      <c r="Q132" s="6">
        <v>27.31</v>
      </c>
      <c r="R132" s="6">
        <v>24.19</v>
      </c>
      <c r="S132" s="6">
        <v>21.85</v>
      </c>
    </row>
    <row r="133" spans="1:30" ht="16" x14ac:dyDescent="0.2">
      <c r="A133" s="3" t="s">
        <v>138</v>
      </c>
      <c r="B133" s="6">
        <v>-3.81</v>
      </c>
      <c r="C133" s="6">
        <v>-34.69</v>
      </c>
      <c r="D133" s="6">
        <v>-24.45</v>
      </c>
      <c r="E133" s="6">
        <v>1.34</v>
      </c>
      <c r="F133" s="6">
        <v>-6.98</v>
      </c>
      <c r="G133" s="6">
        <v>-105.85</v>
      </c>
      <c r="H133" s="6">
        <v>-130.22999999999999</v>
      </c>
      <c r="I133" s="6">
        <v>-106.04</v>
      </c>
      <c r="J133" s="6">
        <v>-91.21</v>
      </c>
      <c r="K133" s="6">
        <v>-12.76</v>
      </c>
      <c r="L133" s="6">
        <v>-103.77</v>
      </c>
      <c r="M133" s="6">
        <v>-115.46</v>
      </c>
      <c r="N133" s="6">
        <v>-47.86</v>
      </c>
      <c r="O133" s="7">
        <v>-27.56</v>
      </c>
      <c r="P133" s="6">
        <v>-56.5</v>
      </c>
      <c r="Q133" s="6">
        <v>-47.86</v>
      </c>
      <c r="R133" s="6">
        <v>-39.729999999999997</v>
      </c>
      <c r="S133" s="6">
        <v>-27.56</v>
      </c>
    </row>
    <row r="134" spans="1:30" ht="16" x14ac:dyDescent="0.2">
      <c r="A134" s="3" t="s">
        <v>139</v>
      </c>
      <c r="B134" s="6">
        <v>1.73</v>
      </c>
      <c r="C134" s="6">
        <v>1.5</v>
      </c>
      <c r="D134" s="6">
        <v>1.8</v>
      </c>
      <c r="E134" s="4">
        <v>2</v>
      </c>
      <c r="F134" s="6">
        <v>1.75</v>
      </c>
      <c r="G134" s="6">
        <v>1.27</v>
      </c>
      <c r="H134" s="6">
        <v>0.97</v>
      </c>
      <c r="I134" s="6">
        <v>1.43</v>
      </c>
      <c r="J134" s="6">
        <v>1.47</v>
      </c>
      <c r="K134" s="6">
        <v>5.19</v>
      </c>
      <c r="L134" s="6">
        <v>1.86</v>
      </c>
      <c r="M134" s="6">
        <v>1.43</v>
      </c>
      <c r="N134" s="6">
        <v>1.89</v>
      </c>
      <c r="O134" s="7">
        <v>2.08</v>
      </c>
      <c r="P134" s="6">
        <v>1.78</v>
      </c>
      <c r="Q134" s="6">
        <v>1.89</v>
      </c>
      <c r="R134" s="6">
        <v>1.89</v>
      </c>
      <c r="S134" s="6">
        <v>2.08</v>
      </c>
    </row>
    <row r="135" spans="1:30" ht="16" x14ac:dyDescent="0.2">
      <c r="A135" s="3" t="s">
        <v>140</v>
      </c>
      <c r="B135" s="6">
        <v>57.95</v>
      </c>
      <c r="C135" s="6">
        <v>72.25</v>
      </c>
      <c r="D135" s="6">
        <v>76.27</v>
      </c>
      <c r="E135" s="6">
        <v>69.349999999999994</v>
      </c>
      <c r="F135" s="6">
        <v>64.55</v>
      </c>
      <c r="G135" s="6">
        <v>69.400000000000006</v>
      </c>
      <c r="H135" s="6">
        <v>79.239999999999995</v>
      </c>
      <c r="I135" s="6">
        <v>80.31</v>
      </c>
      <c r="J135" s="6">
        <v>75.819999999999993</v>
      </c>
      <c r="K135" s="6">
        <v>72.5</v>
      </c>
      <c r="L135" s="6">
        <v>70.11</v>
      </c>
      <c r="M135" s="6">
        <v>63.66</v>
      </c>
      <c r="N135" s="6">
        <v>72.010000000000005</v>
      </c>
      <c r="O135" s="7">
        <v>82.41</v>
      </c>
      <c r="P135" s="6">
        <v>77.22</v>
      </c>
      <c r="Q135" s="6">
        <v>72.010000000000005</v>
      </c>
      <c r="R135" s="6">
        <v>82.87</v>
      </c>
      <c r="S135" s="6">
        <v>82.41</v>
      </c>
    </row>
    <row r="136" spans="1:30" ht="16" x14ac:dyDescent="0.2">
      <c r="A136" s="3" t="s">
        <v>141</v>
      </c>
      <c r="B136" s="4">
        <v>48200</v>
      </c>
      <c r="C136" s="4">
        <v>59000</v>
      </c>
      <c r="D136" s="4">
        <v>63000</v>
      </c>
      <c r="E136" s="4">
        <v>66000</v>
      </c>
      <c r="F136" s="4">
        <v>71000</v>
      </c>
      <c r="G136" s="4">
        <v>81000</v>
      </c>
      <c r="H136" s="4">
        <v>62000</v>
      </c>
      <c r="I136" s="4">
        <v>67000</v>
      </c>
      <c r="J136" s="4">
        <v>71000</v>
      </c>
      <c r="K136" s="4">
        <v>60000</v>
      </c>
      <c r="L136" s="4">
        <v>69000</v>
      </c>
      <c r="M136" s="4">
        <v>80000</v>
      </c>
      <c r="N136" s="4">
        <v>81000</v>
      </c>
      <c r="O136" s="5">
        <v>81000</v>
      </c>
      <c r="P136" s="4">
        <v>80000</v>
      </c>
      <c r="Q136" s="4">
        <v>81000</v>
      </c>
      <c r="R136" s="4">
        <v>81000</v>
      </c>
      <c r="S136" s="4">
        <v>81000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1793000000</v>
      </c>
      <c r="C139" s="4">
        <v>1935287000</v>
      </c>
      <c r="D139" s="4">
        <v>2299300000</v>
      </c>
      <c r="E139" s="4">
        <v>2695000000</v>
      </c>
      <c r="F139" s="4">
        <v>2598400000</v>
      </c>
      <c r="G139" s="4">
        <v>2598700000</v>
      </c>
      <c r="H139" s="4">
        <v>2153400000</v>
      </c>
      <c r="I139" s="4">
        <v>2469800000</v>
      </c>
      <c r="J139" s="4">
        <v>2650900000</v>
      </c>
      <c r="K139" s="4">
        <v>2432300000</v>
      </c>
      <c r="L139" s="4">
        <v>3646000000</v>
      </c>
      <c r="M139" s="4">
        <v>6347000000</v>
      </c>
      <c r="N139" s="4">
        <v>7209000000</v>
      </c>
      <c r="O139" s="5">
        <v>6360000000</v>
      </c>
      <c r="P139" s="4">
        <v>1572000000</v>
      </c>
      <c r="Q139" s="4">
        <v>2232000000</v>
      </c>
      <c r="R139" s="4">
        <v>1450000000</v>
      </c>
      <c r="S139" s="4">
        <v>1106000000</v>
      </c>
    </row>
    <row r="140" spans="1:30" ht="16" x14ac:dyDescent="0.2">
      <c r="A140" s="3" t="s">
        <v>143</v>
      </c>
      <c r="B140" s="4">
        <v>397082000</v>
      </c>
      <c r="C140" s="4">
        <v>634934000</v>
      </c>
      <c r="D140" s="4">
        <v>839800000</v>
      </c>
      <c r="E140" s="4">
        <v>895000000</v>
      </c>
      <c r="F140" s="4">
        <v>938500000</v>
      </c>
      <c r="G140" s="4">
        <v>1051300000</v>
      </c>
      <c r="H140" s="4">
        <v>1128100000</v>
      </c>
      <c r="I140" s="4">
        <v>1238300000</v>
      </c>
      <c r="J140" s="4">
        <v>1307700000</v>
      </c>
      <c r="K140" s="4">
        <v>1189500000</v>
      </c>
      <c r="L140" s="4">
        <v>1775000000</v>
      </c>
      <c r="M140" s="4">
        <v>2168000000</v>
      </c>
      <c r="N140" s="4">
        <v>2222000000</v>
      </c>
      <c r="O140" s="5">
        <v>2224000000</v>
      </c>
      <c r="P140" s="4">
        <v>540000000</v>
      </c>
      <c r="Q140" s="4">
        <v>565000000</v>
      </c>
      <c r="R140" s="4">
        <v>557000000</v>
      </c>
      <c r="S140" s="4">
        <v>562000000</v>
      </c>
    </row>
    <row r="141" spans="1:30" ht="16" x14ac:dyDescent="0.2">
      <c r="A141" s="3" t="s">
        <v>144</v>
      </c>
      <c r="B141" s="4">
        <v>-291383000</v>
      </c>
      <c r="C141" s="4">
        <v>77190000</v>
      </c>
      <c r="D141" s="4">
        <v>84500000</v>
      </c>
      <c r="E141" s="4">
        <v>-364900000</v>
      </c>
      <c r="F141" s="4">
        <v>-1122600000</v>
      </c>
      <c r="G141" s="4">
        <v>126600000</v>
      </c>
      <c r="H141" s="4">
        <v>85200000</v>
      </c>
      <c r="I141" s="4">
        <v>-232900000</v>
      </c>
      <c r="J141" s="4">
        <v>-224500000</v>
      </c>
      <c r="K141" s="4">
        <v>158800000</v>
      </c>
      <c r="L141" s="4">
        <v>189000000</v>
      </c>
      <c r="M141" s="4">
        <v>501000000</v>
      </c>
      <c r="N141" s="4">
        <v>607000000</v>
      </c>
      <c r="O141" s="5">
        <v>502000000</v>
      </c>
      <c r="P141" s="4">
        <v>153000000</v>
      </c>
      <c r="Q141" s="4">
        <v>151000000</v>
      </c>
      <c r="R141" s="4">
        <v>57000000</v>
      </c>
      <c r="S141" s="4">
        <v>141000000</v>
      </c>
    </row>
    <row r="142" spans="1:30" ht="16" x14ac:dyDescent="0.2">
      <c r="A142" s="32" t="s">
        <v>145</v>
      </c>
      <c r="B142" s="30">
        <v>88122000</v>
      </c>
      <c r="C142" s="30">
        <v>95603000</v>
      </c>
      <c r="D142" s="30">
        <v>109900000</v>
      </c>
      <c r="E142" s="30">
        <v>117700000</v>
      </c>
      <c r="F142" s="30">
        <v>121100000</v>
      </c>
      <c r="G142" s="30">
        <v>139000000</v>
      </c>
      <c r="H142" s="30">
        <v>129800000</v>
      </c>
      <c r="I142" s="30">
        <v>139400000</v>
      </c>
      <c r="J142" s="30">
        <v>151400000</v>
      </c>
      <c r="K142" s="30">
        <v>158800000</v>
      </c>
      <c r="L142" s="30">
        <v>187000000</v>
      </c>
      <c r="M142" s="30">
        <v>218000000</v>
      </c>
      <c r="N142" s="30">
        <v>336000000</v>
      </c>
      <c r="O142" s="31">
        <v>343000000</v>
      </c>
      <c r="P142" s="30">
        <v>89000000</v>
      </c>
      <c r="Q142" s="30">
        <v>66000000</v>
      </c>
      <c r="R142" s="30">
        <v>79000000</v>
      </c>
      <c r="S142" s="30">
        <v>109000000</v>
      </c>
    </row>
    <row r="143" spans="1:30" ht="19" x14ac:dyDescent="0.25">
      <c r="A143" s="14" t="s">
        <v>198</v>
      </c>
      <c r="B143" s="21">
        <f t="shared" ref="B143:S143" si="7">B142/B2</f>
        <v>6.6745933869702349E-3</v>
      </c>
      <c r="C143" s="21">
        <f t="shared" si="7"/>
        <v>5.9415656652915313E-3</v>
      </c>
      <c r="D143" s="21">
        <f t="shared" si="7"/>
        <v>6.0184880944557624E-3</v>
      </c>
      <c r="E143" s="21">
        <f t="shared" si="7"/>
        <v>6.1565017261219794E-3</v>
      </c>
      <c r="F143" s="21">
        <f t="shared" si="7"/>
        <v>6.081210015165363E-3</v>
      </c>
      <c r="G143" s="21">
        <f t="shared" si="7"/>
        <v>6.7596811764763093E-3</v>
      </c>
      <c r="H143" s="21">
        <f t="shared" si="7"/>
        <v>7.6884803108562766E-3</v>
      </c>
      <c r="I143" s="21">
        <f t="shared" si="7"/>
        <v>7.6051435648155728E-3</v>
      </c>
      <c r="J143" s="21">
        <f t="shared" si="7"/>
        <v>7.6107173377569998E-3</v>
      </c>
      <c r="K143" s="21">
        <f t="shared" si="7"/>
        <v>8.8660104627856472E-3</v>
      </c>
      <c r="L143" s="21">
        <f t="shared" si="7"/>
        <v>8.3916711541913488E-3</v>
      </c>
      <c r="M143" s="21">
        <f t="shared" si="7"/>
        <v>7.4016229246596276E-3</v>
      </c>
      <c r="N143" s="21">
        <f t="shared" si="7"/>
        <v>1.0676495821549998E-2</v>
      </c>
      <c r="O143" s="21">
        <f t="shared" si="7"/>
        <v>1.129924891290025E-2</v>
      </c>
      <c r="P143" s="21">
        <f t="shared" si="7"/>
        <v>1.1614250293618688E-2</v>
      </c>
      <c r="Q143" s="21">
        <f t="shared" si="7"/>
        <v>7.8862468634245432E-3</v>
      </c>
      <c r="R143" s="21">
        <f t="shared" si="7"/>
        <v>1.1022743128226594E-2</v>
      </c>
      <c r="S143" s="21">
        <f t="shared" si="7"/>
        <v>1.5229844907083973E-2</v>
      </c>
      <c r="T143" s="12"/>
      <c r="U143" s="12"/>
      <c r="V143" s="12"/>
      <c r="W143" s="12"/>
      <c r="X143" s="12"/>
      <c r="Y143" s="12"/>
      <c r="Z143" s="12"/>
      <c r="AA143" s="13"/>
      <c r="AB143" s="13"/>
      <c r="AC143" s="13"/>
      <c r="AD143" s="13"/>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-379505000</v>
      </c>
      <c r="C146" s="4">
        <v>-18413000</v>
      </c>
      <c r="D146" s="4">
        <v>-25400000</v>
      </c>
      <c r="E146" s="4">
        <v>-482600000</v>
      </c>
      <c r="F146" s="4">
        <v>-1243700000</v>
      </c>
      <c r="G146" s="4">
        <v>-12400000</v>
      </c>
      <c r="H146" s="4">
        <v>-44600000</v>
      </c>
      <c r="I146" s="4">
        <v>-372300000</v>
      </c>
      <c r="J146" s="4">
        <v>-375900000</v>
      </c>
      <c r="K146" s="4" t="s">
        <v>24</v>
      </c>
      <c r="L146" s="4">
        <v>2000000</v>
      </c>
      <c r="M146" s="4">
        <v>283000000</v>
      </c>
      <c r="N146" s="4">
        <v>271000000</v>
      </c>
      <c r="O146" s="5">
        <v>159000000</v>
      </c>
      <c r="P146" s="4">
        <v>64000000</v>
      </c>
      <c r="Q146" s="4">
        <v>85000000</v>
      </c>
      <c r="R146" s="4">
        <v>-22000000</v>
      </c>
      <c r="S146" s="4">
        <v>32000000</v>
      </c>
    </row>
    <row r="147" spans="1:19" ht="16" x14ac:dyDescent="0.2">
      <c r="A147" s="3" t="s">
        <v>149</v>
      </c>
      <c r="B147" s="4">
        <v>119952000</v>
      </c>
      <c r="C147" s="4">
        <v>84625000</v>
      </c>
      <c r="D147" s="4">
        <v>278500000</v>
      </c>
      <c r="E147" s="4">
        <v>242300000</v>
      </c>
      <c r="F147" s="4">
        <v>256900000</v>
      </c>
      <c r="G147" s="4">
        <v>51400000</v>
      </c>
      <c r="H147" s="4">
        <v>-279200000</v>
      </c>
      <c r="I147" s="4">
        <v>-353000000</v>
      </c>
      <c r="J147" s="4">
        <v>-90100000</v>
      </c>
      <c r="K147" s="4">
        <v>-123200000</v>
      </c>
      <c r="L147" s="4">
        <v>605000000</v>
      </c>
      <c r="M147" s="4">
        <v>-658000000</v>
      </c>
      <c r="N147" s="4">
        <v>-1519000000</v>
      </c>
      <c r="O147" s="5">
        <v>-662000000</v>
      </c>
      <c r="P147" s="4">
        <v>-255000000</v>
      </c>
      <c r="Q147" s="4">
        <v>-407000000</v>
      </c>
      <c r="R147" s="4">
        <v>-117000000</v>
      </c>
      <c r="S147" s="4">
        <v>117000000</v>
      </c>
    </row>
    <row r="148" spans="1:19" ht="16" x14ac:dyDescent="0.2">
      <c r="A148" s="3" t="s">
        <v>150</v>
      </c>
      <c r="B148" s="4">
        <v>-262123000</v>
      </c>
      <c r="C148" s="4">
        <v>-135279000</v>
      </c>
      <c r="D148" s="4">
        <v>-79700000</v>
      </c>
      <c r="E148" s="4">
        <v>-48700000</v>
      </c>
      <c r="F148" s="4">
        <v>-142200000</v>
      </c>
      <c r="G148" s="4">
        <v>-52100000</v>
      </c>
      <c r="H148" s="4">
        <v>-183100000</v>
      </c>
      <c r="I148" s="4">
        <v>-161400000</v>
      </c>
      <c r="J148" s="4">
        <v>-58300000</v>
      </c>
      <c r="K148" s="4">
        <v>-156400000</v>
      </c>
      <c r="L148" s="4">
        <v>-264000000</v>
      </c>
      <c r="M148" s="4">
        <v>-611000000</v>
      </c>
      <c r="N148" s="4">
        <v>-477000000</v>
      </c>
      <c r="O148" s="5">
        <v>433000000</v>
      </c>
      <c r="P148" s="4">
        <v>11000000</v>
      </c>
      <c r="Q148" s="4">
        <v>-343000000</v>
      </c>
      <c r="R148" s="4">
        <v>631000000</v>
      </c>
      <c r="S148" s="4">
        <v>134000000</v>
      </c>
    </row>
    <row r="149" spans="1:19" ht="16" x14ac:dyDescent="0.2">
      <c r="A149" s="3" t="s">
        <v>151</v>
      </c>
      <c r="B149" s="4">
        <v>-166454000</v>
      </c>
      <c r="C149" s="4">
        <v>162019000</v>
      </c>
      <c r="D149" s="4">
        <v>69800000</v>
      </c>
      <c r="E149" s="4">
        <v>62900000</v>
      </c>
      <c r="F149" s="4">
        <v>50600000</v>
      </c>
      <c r="G149" s="4">
        <v>119700000</v>
      </c>
      <c r="H149" s="4">
        <v>9400000</v>
      </c>
      <c r="I149" s="4">
        <v>-27400000</v>
      </c>
      <c r="J149" s="4">
        <v>-143300000</v>
      </c>
      <c r="K149" s="4">
        <v>-21900000</v>
      </c>
      <c r="L149" s="4">
        <v>-123000000</v>
      </c>
      <c r="M149" s="4">
        <v>-502000000</v>
      </c>
      <c r="N149" s="4">
        <v>-486000000</v>
      </c>
      <c r="O149" s="5">
        <v>54000000</v>
      </c>
      <c r="P149" s="4">
        <v>-61000000</v>
      </c>
      <c r="Q149" s="4">
        <v>243000000</v>
      </c>
      <c r="R149" s="4">
        <v>-257000000</v>
      </c>
      <c r="S149" s="4">
        <v>129000000</v>
      </c>
    </row>
    <row r="150" spans="1:19" ht="16" x14ac:dyDescent="0.2">
      <c r="A150" s="3" t="s">
        <v>152</v>
      </c>
      <c r="B150" s="4">
        <v>70715000</v>
      </c>
      <c r="C150" s="4">
        <v>-111010000</v>
      </c>
      <c r="D150" s="4">
        <v>-100300000</v>
      </c>
      <c r="E150" s="4">
        <v>-120200000</v>
      </c>
      <c r="F150" s="4">
        <v>-125600000</v>
      </c>
      <c r="G150" s="4">
        <v>-86700000</v>
      </c>
      <c r="H150" s="4">
        <v>-62400000</v>
      </c>
      <c r="I150" s="4">
        <v>4400000</v>
      </c>
      <c r="J150" s="4">
        <v>89700000</v>
      </c>
      <c r="K150" s="4">
        <v>47700000</v>
      </c>
      <c r="L150" s="4">
        <v>102000000</v>
      </c>
      <c r="M150" s="4">
        <v>-4000000</v>
      </c>
      <c r="N150" s="4">
        <v>-78000000</v>
      </c>
      <c r="O150" s="5">
        <v>417000000</v>
      </c>
      <c r="P150" s="4">
        <v>-5000000</v>
      </c>
      <c r="Q150" s="4">
        <v>26000000</v>
      </c>
      <c r="R150" s="4">
        <v>30000000</v>
      </c>
      <c r="S150" s="4">
        <v>366000000</v>
      </c>
    </row>
    <row r="151" spans="1:19" ht="16" x14ac:dyDescent="0.2">
      <c r="A151" s="3" t="s">
        <v>153</v>
      </c>
      <c r="B151" s="4">
        <v>434461000</v>
      </c>
      <c r="C151" s="4">
        <v>-102500000</v>
      </c>
      <c r="D151" s="4">
        <v>203800000</v>
      </c>
      <c r="E151" s="4">
        <v>93700000</v>
      </c>
      <c r="F151" s="4">
        <v>296800000</v>
      </c>
      <c r="G151" s="4">
        <v>221800000</v>
      </c>
      <c r="H151" s="4">
        <v>340800000</v>
      </c>
      <c r="I151" s="4">
        <v>258300000</v>
      </c>
      <c r="J151" s="4">
        <v>216900000</v>
      </c>
      <c r="K151" s="4">
        <v>422600000</v>
      </c>
      <c r="L151" s="4">
        <v>372000000</v>
      </c>
      <c r="M151" s="4">
        <v>688000000</v>
      </c>
      <c r="N151" s="4">
        <v>81000000</v>
      </c>
      <c r="O151" s="5">
        <v>-1007000000</v>
      </c>
      <c r="P151" s="4">
        <v>-200000000</v>
      </c>
      <c r="Q151" s="4">
        <v>226000000</v>
      </c>
      <c r="R151" s="4">
        <v>-521000000</v>
      </c>
      <c r="S151" s="4">
        <v>-512000000</v>
      </c>
    </row>
    <row r="152" spans="1:19" ht="16" x14ac:dyDescent="0.2">
      <c r="A152" s="3" t="s">
        <v>154</v>
      </c>
      <c r="B152" s="4">
        <v>43353000</v>
      </c>
      <c r="C152" s="4">
        <v>271395000</v>
      </c>
      <c r="D152" s="4">
        <v>184900000</v>
      </c>
      <c r="E152" s="4">
        <v>254600000</v>
      </c>
      <c r="F152" s="4">
        <v>177300000</v>
      </c>
      <c r="G152" s="4">
        <v>-151300000</v>
      </c>
      <c r="H152" s="4">
        <v>-383900000</v>
      </c>
      <c r="I152" s="4">
        <v>-426900000</v>
      </c>
      <c r="J152" s="4">
        <v>-195100000</v>
      </c>
      <c r="K152" s="4">
        <v>-415200000</v>
      </c>
      <c r="L152" s="4">
        <v>518000000</v>
      </c>
      <c r="M152" s="4">
        <v>-229000000</v>
      </c>
      <c r="N152" s="4">
        <v>-559000000</v>
      </c>
      <c r="O152" s="5">
        <v>-559000000</v>
      </c>
      <c r="P152" s="4" t="s">
        <v>24</v>
      </c>
      <c r="Q152" s="4">
        <v>-559000000</v>
      </c>
      <c r="R152" s="4" t="s">
        <v>24</v>
      </c>
      <c r="S152" s="4" t="s">
        <v>24</v>
      </c>
    </row>
    <row r="153" spans="1:19" ht="16" x14ac:dyDescent="0.2">
      <c r="A153" s="3" t="s">
        <v>155</v>
      </c>
      <c r="B153" s="4">
        <v>65700000</v>
      </c>
      <c r="C153" s="4">
        <v>-105769000</v>
      </c>
      <c r="D153" s="4">
        <v>-87100000</v>
      </c>
      <c r="E153" s="4">
        <v>117900000</v>
      </c>
      <c r="F153" s="4">
        <v>1087200000</v>
      </c>
      <c r="G153" s="4">
        <v>-26200000</v>
      </c>
      <c r="H153" s="4">
        <v>434300000</v>
      </c>
      <c r="I153" s="4">
        <v>355600000</v>
      </c>
      <c r="J153" s="4">
        <v>378000000</v>
      </c>
      <c r="K153" s="4">
        <v>294200000</v>
      </c>
      <c r="L153" s="4">
        <v>-7000000</v>
      </c>
      <c r="M153" s="4" t="s">
        <v>24</v>
      </c>
      <c r="N153" s="4" t="s">
        <v>24</v>
      </c>
      <c r="O153" s="5" t="s">
        <v>24</v>
      </c>
      <c r="P153" s="4" t="s">
        <v>24</v>
      </c>
      <c r="Q153" s="4" t="s">
        <v>24</v>
      </c>
      <c r="R153" s="4" t="s">
        <v>24</v>
      </c>
      <c r="S153" s="4" t="s">
        <v>24</v>
      </c>
    </row>
    <row r="154" spans="1:19" ht="16" x14ac:dyDescent="0.2">
      <c r="A154" s="3" t="s">
        <v>156</v>
      </c>
      <c r="B154" s="4">
        <v>2084351000</v>
      </c>
      <c r="C154" s="4">
        <v>2626267000</v>
      </c>
      <c r="D154" s="4">
        <v>3415000000</v>
      </c>
      <c r="E154" s="4">
        <v>3585300000</v>
      </c>
      <c r="F154" s="4">
        <v>3758400000</v>
      </c>
      <c r="G154" s="4">
        <v>3801800000</v>
      </c>
      <c r="H154" s="4">
        <v>3521800000</v>
      </c>
      <c r="I154" s="4">
        <v>3477800000</v>
      </c>
      <c r="J154" s="4">
        <v>4022000000</v>
      </c>
      <c r="K154" s="4">
        <v>3951600000</v>
      </c>
      <c r="L154" s="4">
        <v>6208000000</v>
      </c>
      <c r="M154" s="4">
        <v>8358000000</v>
      </c>
      <c r="N154" s="4">
        <v>8519000000</v>
      </c>
      <c r="O154" s="5">
        <v>8424000000</v>
      </c>
      <c r="P154" s="4">
        <v>2010000000</v>
      </c>
      <c r="Q154" s="4">
        <v>2541000000</v>
      </c>
      <c r="R154" s="4">
        <v>1947000000</v>
      </c>
      <c r="S154" s="4">
        <v>1926000000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1559000</v>
      </c>
      <c r="C156" s="4">
        <v>8645000</v>
      </c>
      <c r="D156" s="4">
        <v>30000000</v>
      </c>
      <c r="E156" s="4" t="s">
        <v>24</v>
      </c>
      <c r="F156" s="4" t="s">
        <v>24</v>
      </c>
      <c r="G156" s="4">
        <v>60400000</v>
      </c>
      <c r="H156" s="4">
        <v>9800000</v>
      </c>
      <c r="I156" s="4">
        <v>32600000</v>
      </c>
      <c r="J156" s="4">
        <v>6300000</v>
      </c>
      <c r="K156" s="4">
        <v>12800000</v>
      </c>
      <c r="L156" s="4">
        <v>2000000</v>
      </c>
      <c r="M156" s="4">
        <v>13000000</v>
      </c>
      <c r="N156" s="4">
        <v>9000000</v>
      </c>
      <c r="O156" s="5">
        <v>4000000</v>
      </c>
      <c r="P156" s="4" t="s">
        <v>24</v>
      </c>
      <c r="Q156" s="4" t="s">
        <v>24</v>
      </c>
      <c r="R156" s="4" t="s">
        <v>24</v>
      </c>
      <c r="S156" s="4">
        <v>4000000</v>
      </c>
    </row>
    <row r="157" spans="1:19" ht="16" x14ac:dyDescent="0.2">
      <c r="A157" s="3" t="s">
        <v>159</v>
      </c>
      <c r="B157" s="4">
        <v>1559000</v>
      </c>
      <c r="C157" s="4">
        <v>8645000</v>
      </c>
      <c r="D157" s="4">
        <v>30000000</v>
      </c>
      <c r="E157" s="4" t="s">
        <v>24</v>
      </c>
      <c r="F157" s="4" t="s">
        <v>24</v>
      </c>
      <c r="G157" s="4">
        <v>60400000</v>
      </c>
      <c r="H157" s="4">
        <v>9800000</v>
      </c>
      <c r="I157" s="4">
        <v>32600000</v>
      </c>
      <c r="J157" s="4">
        <v>6300000</v>
      </c>
      <c r="K157" s="4">
        <v>12800000</v>
      </c>
      <c r="L157" s="4">
        <v>2000000</v>
      </c>
      <c r="M157" s="4">
        <v>13000000</v>
      </c>
      <c r="N157" s="4">
        <v>9000000</v>
      </c>
      <c r="O157" s="5">
        <v>4000000</v>
      </c>
      <c r="P157" s="4" t="s">
        <v>24</v>
      </c>
      <c r="Q157" s="4" t="s">
        <v>24</v>
      </c>
      <c r="R157" s="4" t="s">
        <v>24</v>
      </c>
      <c r="S157" s="4">
        <v>4000000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-217328000</v>
      </c>
      <c r="C159" s="4">
        <v>-334471000</v>
      </c>
      <c r="D159" s="4">
        <v>-458300000</v>
      </c>
      <c r="E159" s="4">
        <v>-551500000</v>
      </c>
      <c r="F159" s="4">
        <v>-597500000</v>
      </c>
      <c r="G159" s="4">
        <v>-633000000</v>
      </c>
      <c r="H159" s="4">
        <v>-589600000</v>
      </c>
      <c r="I159" s="4">
        <v>-619600000</v>
      </c>
      <c r="J159" s="4">
        <v>-655700000</v>
      </c>
      <c r="K159" s="4">
        <v>-635500000</v>
      </c>
      <c r="L159" s="4">
        <v>-791000000</v>
      </c>
      <c r="M159" s="4">
        <v>-1294000000</v>
      </c>
      <c r="N159" s="4">
        <v>-1152000000</v>
      </c>
      <c r="O159" s="5">
        <v>-1222000000</v>
      </c>
      <c r="P159" s="4">
        <v>-277000000</v>
      </c>
      <c r="Q159" s="4">
        <v>-329000000</v>
      </c>
      <c r="R159" s="4">
        <v>-275000000</v>
      </c>
      <c r="S159" s="4">
        <v>-341000000</v>
      </c>
    </row>
    <row r="160" spans="1:19" ht="16" x14ac:dyDescent="0.2">
      <c r="A160" s="3" t="s">
        <v>162</v>
      </c>
      <c r="B160" s="4">
        <v>-217328000</v>
      </c>
      <c r="C160" s="4">
        <v>-334471000</v>
      </c>
      <c r="D160" s="4">
        <v>-458300000</v>
      </c>
      <c r="E160" s="4">
        <v>-551500000</v>
      </c>
      <c r="F160" s="4">
        <v>-597500000</v>
      </c>
      <c r="G160" s="4">
        <v>-633000000</v>
      </c>
      <c r="H160" s="4">
        <v>-589600000</v>
      </c>
      <c r="I160" s="4">
        <v>-619600000</v>
      </c>
      <c r="J160" s="4">
        <v>-655700000</v>
      </c>
      <c r="K160" s="4">
        <v>-635500000</v>
      </c>
      <c r="L160" s="4">
        <v>-791000000</v>
      </c>
      <c r="M160" s="4">
        <v>-1294000000</v>
      </c>
      <c r="N160" s="4">
        <v>-1152000000</v>
      </c>
      <c r="O160" s="5">
        <v>-1222000000</v>
      </c>
      <c r="P160" s="4">
        <v>-277000000</v>
      </c>
      <c r="Q160" s="4">
        <v>-329000000</v>
      </c>
      <c r="R160" s="4">
        <v>-275000000</v>
      </c>
      <c r="S160" s="4">
        <v>-341000000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v>251200000</v>
      </c>
      <c r="F162" s="4">
        <v>253800000</v>
      </c>
      <c r="G162" s="4">
        <v>-44100000</v>
      </c>
      <c r="H162" s="4">
        <v>264800000</v>
      </c>
      <c r="I162" s="4">
        <v>137900000</v>
      </c>
      <c r="J162" s="4">
        <v>-126700000</v>
      </c>
      <c r="K162" s="4">
        <v>-241000000</v>
      </c>
      <c r="L162" s="4">
        <v>-329000000</v>
      </c>
      <c r="M162" s="4">
        <v>-808000000</v>
      </c>
      <c r="N162" s="4">
        <v>-505000000</v>
      </c>
      <c r="O162" s="5">
        <v>-334000000</v>
      </c>
      <c r="P162" s="4">
        <v>-25000000</v>
      </c>
      <c r="Q162" s="4">
        <v>-169000000</v>
      </c>
      <c r="R162" s="4">
        <v>-42000000</v>
      </c>
      <c r="S162" s="4">
        <v>-98000000</v>
      </c>
    </row>
    <row r="163" spans="1:19" ht="16" x14ac:dyDescent="0.2">
      <c r="A163" s="3" t="s">
        <v>165</v>
      </c>
      <c r="B163" s="4" t="s">
        <v>24</v>
      </c>
      <c r="C163" s="4" t="s">
        <v>24</v>
      </c>
      <c r="D163" s="4" t="s">
        <v>24</v>
      </c>
      <c r="E163" s="4">
        <v>251200000</v>
      </c>
      <c r="F163" s="4">
        <v>253800000</v>
      </c>
      <c r="G163" s="4">
        <v>43000000</v>
      </c>
      <c r="H163" s="4">
        <v>264800000</v>
      </c>
      <c r="I163" s="4">
        <v>137900000</v>
      </c>
      <c r="J163" s="4">
        <v>22200000</v>
      </c>
      <c r="K163" s="4" t="s">
        <v>24</v>
      </c>
      <c r="L163" s="4">
        <v>13000000</v>
      </c>
      <c r="M163" s="4">
        <v>126000000</v>
      </c>
      <c r="N163" s="4">
        <v>18000000</v>
      </c>
      <c r="O163" s="5">
        <v>5000000</v>
      </c>
      <c r="P163" s="4">
        <v>1000000</v>
      </c>
      <c r="Q163" s="4" t="s">
        <v>24</v>
      </c>
      <c r="R163" s="4">
        <v>1000000</v>
      </c>
      <c r="S163" s="4">
        <v>3000000</v>
      </c>
    </row>
    <row r="164" spans="1:19" ht="16" x14ac:dyDescent="0.2">
      <c r="A164" s="3" t="s">
        <v>166</v>
      </c>
      <c r="B164" s="4" t="s">
        <v>24</v>
      </c>
      <c r="C164" s="4" t="s">
        <v>24</v>
      </c>
      <c r="D164" s="4" t="s">
        <v>24</v>
      </c>
      <c r="E164" s="4" t="s">
        <v>24</v>
      </c>
      <c r="F164" s="4" t="s">
        <v>24</v>
      </c>
      <c r="G164" s="4">
        <v>-87100000</v>
      </c>
      <c r="H164" s="4" t="s">
        <v>24</v>
      </c>
      <c r="I164" s="4" t="s">
        <v>24</v>
      </c>
      <c r="J164" s="4">
        <v>-148900000</v>
      </c>
      <c r="K164" s="4">
        <v>-241000000</v>
      </c>
      <c r="L164" s="4">
        <v>-342000000</v>
      </c>
      <c r="M164" s="4">
        <v>-934000000</v>
      </c>
      <c r="N164" s="4">
        <v>-523000000</v>
      </c>
      <c r="O164" s="5">
        <v>-339000000</v>
      </c>
      <c r="P164" s="4">
        <v>-26000000</v>
      </c>
      <c r="Q164" s="4">
        <v>-169000000</v>
      </c>
      <c r="R164" s="4">
        <v>-43000000</v>
      </c>
      <c r="S164" s="4">
        <v>-101000000</v>
      </c>
    </row>
    <row r="165" spans="1:19" ht="16" x14ac:dyDescent="0.2">
      <c r="A165" s="3" t="s">
        <v>167</v>
      </c>
      <c r="B165" s="4">
        <v>-2073110000</v>
      </c>
      <c r="C165" s="4">
        <v>-6196067000</v>
      </c>
      <c r="D165" s="4">
        <v>-1796800000</v>
      </c>
      <c r="E165" s="4">
        <v>-249800000</v>
      </c>
      <c r="F165" s="4">
        <v>-3130900000</v>
      </c>
      <c r="G165" s="4">
        <v>-14305000000</v>
      </c>
      <c r="H165" s="4">
        <v>-4880100000</v>
      </c>
      <c r="I165" s="4">
        <v>-385800000</v>
      </c>
      <c r="J165" s="4">
        <v>-2173300000</v>
      </c>
      <c r="K165" s="4">
        <v>-331300000</v>
      </c>
      <c r="L165" s="4">
        <v>-20145000000</v>
      </c>
      <c r="M165" s="4">
        <v>-10935000000</v>
      </c>
      <c r="N165" s="4">
        <v>-637000000</v>
      </c>
      <c r="O165" s="5">
        <v>-560000000</v>
      </c>
      <c r="P165" s="4">
        <v>-227000000</v>
      </c>
      <c r="Q165" s="4">
        <v>-333000000</v>
      </c>
      <c r="R165" s="4" t="s">
        <v>24</v>
      </c>
      <c r="S165" s="4" t="s">
        <v>24</v>
      </c>
    </row>
    <row r="166" spans="1:19" ht="16" x14ac:dyDescent="0.2">
      <c r="A166" s="3" t="s">
        <v>168</v>
      </c>
      <c r="B166" s="4">
        <v>56542000</v>
      </c>
      <c r="C166" s="4" t="s">
        <v>24</v>
      </c>
      <c r="D166" s="4" t="s">
        <v>24</v>
      </c>
      <c r="E166" s="4">
        <v>707400000</v>
      </c>
      <c r="F166" s="4" t="s">
        <v>24</v>
      </c>
      <c r="G166" s="4" t="s">
        <v>24</v>
      </c>
      <c r="H166" s="4" t="s">
        <v>24</v>
      </c>
      <c r="I166" s="4" t="s">
        <v>24</v>
      </c>
      <c r="J166" s="4" t="s">
        <v>24</v>
      </c>
      <c r="K166" s="4" t="s">
        <v>24</v>
      </c>
      <c r="L166" s="4">
        <v>826000000</v>
      </c>
      <c r="M166" s="4">
        <v>26000000</v>
      </c>
      <c r="N166" s="4" t="s">
        <v>24</v>
      </c>
      <c r="O166" s="5" t="s">
        <v>24</v>
      </c>
      <c r="P166" s="4" t="s">
        <v>24</v>
      </c>
      <c r="Q166" s="4" t="s">
        <v>24</v>
      </c>
      <c r="R166" s="4" t="s">
        <v>24</v>
      </c>
      <c r="S166" s="4" t="s">
        <v>24</v>
      </c>
    </row>
    <row r="167" spans="1:19" ht="16" x14ac:dyDescent="0.2">
      <c r="A167" s="3" t="s">
        <v>169</v>
      </c>
      <c r="B167" s="4">
        <v>-2129652000</v>
      </c>
      <c r="C167" s="4">
        <v>-6196067000</v>
      </c>
      <c r="D167" s="4">
        <v>-1796800000</v>
      </c>
      <c r="E167" s="4">
        <v>-957200000</v>
      </c>
      <c r="F167" s="4">
        <v>-3130900000</v>
      </c>
      <c r="G167" s="4">
        <v>-14305000000</v>
      </c>
      <c r="H167" s="4">
        <v>-4880100000</v>
      </c>
      <c r="I167" s="4">
        <v>-385800000</v>
      </c>
      <c r="J167" s="4">
        <v>-2173300000</v>
      </c>
      <c r="K167" s="4">
        <v>-331300000</v>
      </c>
      <c r="L167" s="4">
        <v>-20971000000</v>
      </c>
      <c r="M167" s="4">
        <v>-10961000000</v>
      </c>
      <c r="N167" s="4">
        <v>-637000000</v>
      </c>
      <c r="O167" s="5">
        <v>-560000000</v>
      </c>
      <c r="P167" s="4">
        <v>-227000000</v>
      </c>
      <c r="Q167" s="4">
        <v>-333000000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v>674639000</v>
      </c>
      <c r="D169" s="4">
        <v>337500000</v>
      </c>
      <c r="E169" s="4">
        <v>-2400000</v>
      </c>
      <c r="F169" s="4">
        <v>30300000</v>
      </c>
      <c r="G169" s="4">
        <v>-29300000</v>
      </c>
      <c r="H169" s="4">
        <v>-47900000</v>
      </c>
      <c r="I169" s="4">
        <v>-8500000</v>
      </c>
      <c r="J169" s="4" t="s">
        <v>24</v>
      </c>
      <c r="K169" s="4">
        <v>-43100000</v>
      </c>
      <c r="L169" s="4">
        <v>24000000</v>
      </c>
      <c r="M169" s="4">
        <v>37000000</v>
      </c>
      <c r="N169" s="4">
        <v>51000000</v>
      </c>
      <c r="O169" s="5">
        <v>46000000</v>
      </c>
      <c r="P169" s="4">
        <v>14000000</v>
      </c>
      <c r="Q169" s="4">
        <v>15000000</v>
      </c>
      <c r="R169" s="4">
        <v>13000000</v>
      </c>
      <c r="S169" s="4">
        <v>4000000</v>
      </c>
    </row>
    <row r="170" spans="1:19" ht="16" x14ac:dyDescent="0.2">
      <c r="A170" s="3" t="s">
        <v>155</v>
      </c>
      <c r="B170" s="4">
        <v>-26200000</v>
      </c>
      <c r="C170" s="4">
        <v>674639000</v>
      </c>
      <c r="D170" s="4">
        <v>337500000</v>
      </c>
      <c r="E170" s="4">
        <v>-88100000</v>
      </c>
      <c r="F170" s="4">
        <v>-323100000</v>
      </c>
      <c r="G170" s="4">
        <v>-38800000</v>
      </c>
      <c r="H170" s="4">
        <v>-69800000</v>
      </c>
      <c r="I170" s="4">
        <v>-54900000</v>
      </c>
      <c r="J170" s="4">
        <v>-75000000</v>
      </c>
      <c r="K170" s="4">
        <v>-72000000</v>
      </c>
      <c r="L170" s="4" t="s">
        <v>24</v>
      </c>
      <c r="M170" s="4" t="s">
        <v>24</v>
      </c>
      <c r="N170" s="4" t="s">
        <v>24</v>
      </c>
      <c r="O170" s="5" t="s">
        <v>24</v>
      </c>
      <c r="P170" s="4" t="s">
        <v>24</v>
      </c>
      <c r="Q170" s="4" t="s">
        <v>24</v>
      </c>
      <c r="R170" s="4" t="s">
        <v>24</v>
      </c>
      <c r="S170" s="4" t="s">
        <v>24</v>
      </c>
    </row>
    <row r="171" spans="1:19" ht="16" x14ac:dyDescent="0.2">
      <c r="A171" s="3" t="s">
        <v>172</v>
      </c>
      <c r="B171" s="4">
        <v>-2288879000</v>
      </c>
      <c r="C171" s="4">
        <v>-5847254000</v>
      </c>
      <c r="D171" s="4">
        <v>-1887600000</v>
      </c>
      <c r="E171" s="4">
        <v>-552500000</v>
      </c>
      <c r="F171" s="4">
        <v>-3444300000</v>
      </c>
      <c r="G171" s="4">
        <v>-14951000000</v>
      </c>
      <c r="H171" s="4">
        <v>-5243000000</v>
      </c>
      <c r="I171" s="4">
        <v>-843400000</v>
      </c>
      <c r="J171" s="4">
        <v>-2949400000</v>
      </c>
      <c r="K171" s="4">
        <v>-1238100000</v>
      </c>
      <c r="L171" s="4">
        <v>-21239000000</v>
      </c>
      <c r="M171" s="4">
        <v>-12987000000</v>
      </c>
      <c r="N171" s="4">
        <v>-2234000000</v>
      </c>
      <c r="O171" s="5">
        <v>-2066000000</v>
      </c>
      <c r="P171" s="4">
        <v>-515000000</v>
      </c>
      <c r="Q171" s="4">
        <v>-816000000</v>
      </c>
      <c r="R171" s="4">
        <v>-304000000</v>
      </c>
      <c r="S171" s="4">
        <v>-431000000</v>
      </c>
    </row>
    <row r="172" spans="1:19" ht="16" x14ac:dyDescent="0.2">
      <c r="A172" s="3" t="s">
        <v>173</v>
      </c>
      <c r="B172" s="4">
        <v>-52214000</v>
      </c>
      <c r="C172" s="4">
        <v>-61323000</v>
      </c>
      <c r="D172" s="4">
        <v>-86400000</v>
      </c>
      <c r="E172" s="4">
        <v>-52100000</v>
      </c>
      <c r="F172" s="4">
        <v>-227700000</v>
      </c>
      <c r="G172" s="4">
        <v>-354100000</v>
      </c>
      <c r="H172" s="4">
        <v>-885100000</v>
      </c>
      <c r="I172" s="4">
        <v>-378300000</v>
      </c>
      <c r="J172" s="4">
        <v>-433400000</v>
      </c>
      <c r="K172" s="4">
        <v>-750700000</v>
      </c>
      <c r="L172" s="4">
        <v>-615000000</v>
      </c>
      <c r="M172" s="4">
        <v>-742000000</v>
      </c>
      <c r="N172" s="4">
        <v>-818000000</v>
      </c>
      <c r="O172" s="5">
        <v>-829000000</v>
      </c>
      <c r="P172" s="4">
        <v>-204000000</v>
      </c>
      <c r="Q172" s="4">
        <v>-203000000</v>
      </c>
      <c r="R172" s="4">
        <v>-204000000</v>
      </c>
      <c r="S172" s="4">
        <v>-218000000</v>
      </c>
    </row>
    <row r="173" spans="1:19" ht="16" x14ac:dyDescent="0.2">
      <c r="A173" s="3" t="s">
        <v>174</v>
      </c>
      <c r="B173" s="4">
        <v>-9388000</v>
      </c>
      <c r="C173" s="4">
        <v>1037406000</v>
      </c>
      <c r="D173" s="4">
        <v>-61500000</v>
      </c>
      <c r="E173" s="4">
        <v>-967800000</v>
      </c>
      <c r="F173" s="4">
        <v>-414700000</v>
      </c>
      <c r="G173" s="4">
        <v>5647400000</v>
      </c>
      <c r="H173" s="4">
        <v>572200000</v>
      </c>
      <c r="I173" s="4">
        <v>1113700000</v>
      </c>
      <c r="J173" s="4">
        <v>-507800000</v>
      </c>
      <c r="K173" s="4">
        <v>10541800000</v>
      </c>
      <c r="L173" s="4">
        <v>2708000000</v>
      </c>
      <c r="M173" s="4">
        <v>-298000000</v>
      </c>
      <c r="N173" s="4">
        <v>-965000000</v>
      </c>
      <c r="O173" s="5">
        <v>-700000000</v>
      </c>
      <c r="P173" s="4" t="s">
        <v>24</v>
      </c>
      <c r="Q173" s="4">
        <v>-700000000</v>
      </c>
      <c r="R173" s="4" t="s">
        <v>24</v>
      </c>
      <c r="S173" s="4" t="s">
        <v>24</v>
      </c>
    </row>
    <row r="174" spans="1:19" ht="16" x14ac:dyDescent="0.2">
      <c r="A174" s="3" t="s">
        <v>175</v>
      </c>
      <c r="B174" s="4" t="s">
        <v>24</v>
      </c>
      <c r="C174" s="4">
        <v>2639785000</v>
      </c>
      <c r="D174" s="4" t="s">
        <v>24</v>
      </c>
      <c r="E174" s="4" t="s">
        <v>24</v>
      </c>
      <c r="F174" s="4" t="s">
        <v>24</v>
      </c>
      <c r="G174" s="4">
        <v>5682900000</v>
      </c>
      <c r="H174" s="4">
        <v>3240900000</v>
      </c>
      <c r="I174" s="4">
        <v>1782100000</v>
      </c>
      <c r="J174" s="4" t="s">
        <v>24</v>
      </c>
      <c r="K174" s="4">
        <v>12112800000</v>
      </c>
      <c r="L174" s="4">
        <v>8670000000</v>
      </c>
      <c r="M174" s="4">
        <v>984000000</v>
      </c>
      <c r="N174" s="4" t="s">
        <v>24</v>
      </c>
      <c r="O174" s="5" t="s">
        <v>24</v>
      </c>
      <c r="P174" s="4" t="s">
        <v>24</v>
      </c>
      <c r="Q174" s="4" t="s">
        <v>24</v>
      </c>
      <c r="R174" s="4" t="s">
        <v>24</v>
      </c>
      <c r="S174" s="4" t="s">
        <v>24</v>
      </c>
    </row>
    <row r="175" spans="1:19" ht="16" x14ac:dyDescent="0.2">
      <c r="A175" s="3" t="s">
        <v>176</v>
      </c>
      <c r="B175" s="4">
        <v>-9388000</v>
      </c>
      <c r="C175" s="4">
        <v>-1602379000</v>
      </c>
      <c r="D175" s="4">
        <v>-61500000</v>
      </c>
      <c r="E175" s="4">
        <v>-967800000</v>
      </c>
      <c r="F175" s="4">
        <v>-414700000</v>
      </c>
      <c r="G175" s="4">
        <v>-35500000</v>
      </c>
      <c r="H175" s="4">
        <v>-2668700000</v>
      </c>
      <c r="I175" s="4">
        <v>-668400000</v>
      </c>
      <c r="J175" s="4">
        <v>-507800000</v>
      </c>
      <c r="K175" s="4">
        <v>-1571000000</v>
      </c>
      <c r="L175" s="4">
        <v>-5962000000</v>
      </c>
      <c r="M175" s="4">
        <v>-1282000000</v>
      </c>
      <c r="N175" s="4">
        <v>-965000000</v>
      </c>
      <c r="O175" s="5">
        <v>-700000000</v>
      </c>
      <c r="P175" s="4" t="s">
        <v>24</v>
      </c>
      <c r="Q175" s="4">
        <v>-700000000</v>
      </c>
      <c r="R175" s="4" t="s">
        <v>24</v>
      </c>
      <c r="S175" s="4" t="s">
        <v>24</v>
      </c>
    </row>
    <row r="176" spans="1:19" ht="16" x14ac:dyDescent="0.2">
      <c r="A176" s="3" t="s">
        <v>177</v>
      </c>
      <c r="B176" s="4">
        <v>178406000</v>
      </c>
      <c r="C176" s="4">
        <v>1112551000</v>
      </c>
      <c r="D176" s="4">
        <v>-436400000</v>
      </c>
      <c r="E176" s="4">
        <v>177400000</v>
      </c>
      <c r="F176" s="4">
        <v>132900000</v>
      </c>
      <c r="G176" s="4">
        <v>249000000</v>
      </c>
      <c r="H176" s="4">
        <v>164500000</v>
      </c>
      <c r="I176" s="4">
        <v>68800000</v>
      </c>
      <c r="J176" s="4">
        <v>96000000</v>
      </c>
      <c r="K176" s="4">
        <v>2216700000</v>
      </c>
      <c r="L176" s="4">
        <v>1882000000</v>
      </c>
      <c r="M176" s="4">
        <v>86000000</v>
      </c>
      <c r="N176" s="4">
        <v>31000000</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178406000</v>
      </c>
      <c r="C177" s="4">
        <v>1112551000</v>
      </c>
      <c r="D177" s="4">
        <v>212000000</v>
      </c>
      <c r="E177" s="4">
        <v>177400000</v>
      </c>
      <c r="F177" s="4">
        <v>132900000</v>
      </c>
      <c r="G177" s="4">
        <v>249000000</v>
      </c>
      <c r="H177" s="4">
        <v>164500000</v>
      </c>
      <c r="I177" s="4">
        <v>68800000</v>
      </c>
      <c r="J177" s="4">
        <v>96000000</v>
      </c>
      <c r="K177" s="4">
        <v>2216700000</v>
      </c>
      <c r="L177" s="4">
        <v>1882000000</v>
      </c>
      <c r="M177" s="4">
        <v>86000000</v>
      </c>
      <c r="N177" s="4">
        <v>31000000</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-648400000</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t="s">
        <v>24</v>
      </c>
      <c r="C179" s="4" t="s">
        <v>24</v>
      </c>
      <c r="D179" s="4">
        <v>195900000</v>
      </c>
      <c r="E179" s="4">
        <v>-763300000</v>
      </c>
      <c r="F179" s="4">
        <v>291300000</v>
      </c>
      <c r="G179" s="4">
        <v>3507900000</v>
      </c>
      <c r="H179" s="4">
        <v>2191100000</v>
      </c>
      <c r="I179" s="4">
        <v>-3902700000</v>
      </c>
      <c r="J179" s="4">
        <v>47800000</v>
      </c>
      <c r="K179" s="4">
        <v>4358100000</v>
      </c>
      <c r="L179" s="4">
        <v>-2969000000</v>
      </c>
      <c r="M179" s="4">
        <v>2249000000</v>
      </c>
      <c r="N179" s="4">
        <v>-818000000</v>
      </c>
      <c r="O179" s="5">
        <v>-77000000</v>
      </c>
      <c r="P179" s="4">
        <v>-26000000</v>
      </c>
      <c r="Q179" s="4">
        <v>-3000000</v>
      </c>
      <c r="R179" s="4">
        <v>-58000000</v>
      </c>
      <c r="S179" s="4">
        <v>10000000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116804000</v>
      </c>
      <c r="C181" s="4">
        <v>2088634000</v>
      </c>
      <c r="D181" s="4">
        <v>-388400000</v>
      </c>
      <c r="E181" s="4">
        <v>-1605800000</v>
      </c>
      <c r="F181" s="4">
        <v>-218200000</v>
      </c>
      <c r="G181" s="4">
        <v>9050200000</v>
      </c>
      <c r="H181" s="4">
        <v>2042700000</v>
      </c>
      <c r="I181" s="4">
        <v>-3098500000</v>
      </c>
      <c r="J181" s="4">
        <v>-797400000</v>
      </c>
      <c r="K181" s="4">
        <v>16365900000</v>
      </c>
      <c r="L181" s="4">
        <v>1006000000</v>
      </c>
      <c r="M181" s="4">
        <v>1295000000</v>
      </c>
      <c r="N181" s="4">
        <v>-2570000000</v>
      </c>
      <c r="O181" s="5">
        <v>-1606000000</v>
      </c>
      <c r="P181" s="4">
        <v>-230000000</v>
      </c>
      <c r="Q181" s="4">
        <v>-906000000</v>
      </c>
      <c r="R181" s="4">
        <v>-262000000</v>
      </c>
      <c r="S181" s="4">
        <v>-208000000</v>
      </c>
    </row>
    <row r="182" spans="1:1022 1027:2048 2053:3060 3074:4086 4100:5112 5126:6138 6152:7164 7178:8190 8204:9216 9230:10237 10242:11263 11268:12275 12289:13301 13315:14327 14341:15353 15367:16379" ht="16" x14ac:dyDescent="0.2">
      <c r="A182" s="3" t="s">
        <v>182</v>
      </c>
      <c r="B182" s="4">
        <v>-1216000</v>
      </c>
      <c r="C182" s="4">
        <v>36374000</v>
      </c>
      <c r="D182" s="4">
        <v>2700000</v>
      </c>
      <c r="E182" s="4">
        <v>9500000</v>
      </c>
      <c r="F182" s="4">
        <v>-205500000</v>
      </c>
      <c r="G182" s="4">
        <v>-115800000</v>
      </c>
      <c r="H182" s="4">
        <v>-148600000</v>
      </c>
      <c r="I182" s="4">
        <v>130700000</v>
      </c>
      <c r="J182" s="4">
        <v>-117700000</v>
      </c>
      <c r="K182" s="4">
        <v>45100000</v>
      </c>
      <c r="L182" s="4">
        <v>148000000</v>
      </c>
      <c r="M182" s="4">
        <v>-115000000</v>
      </c>
      <c r="N182" s="4">
        <v>-306000000</v>
      </c>
      <c r="O182" s="5">
        <v>-161000000</v>
      </c>
      <c r="P182" s="4">
        <v>-99000000</v>
      </c>
      <c r="Q182" s="4">
        <v>26000000</v>
      </c>
      <c r="R182" s="4">
        <v>3000000</v>
      </c>
      <c r="S182" s="4">
        <v>-91000000</v>
      </c>
    </row>
    <row r="183" spans="1:1022 1027:2048 2053:3060 3074:4086 4100:5112 5126:6138 6152:7164 7178:8190 8204:9216 9230:10237 10242:11263 11268:12275 12289:13301 13315:14327 14341:15353 15367:16379" ht="16" x14ac:dyDescent="0.2">
      <c r="A183" s="3" t="s">
        <v>183</v>
      </c>
      <c r="B183" s="4">
        <v>-87724000</v>
      </c>
      <c r="C183" s="4">
        <v>-1132353000</v>
      </c>
      <c r="D183" s="4">
        <v>1139000000</v>
      </c>
      <c r="E183" s="4">
        <v>1427000000</v>
      </c>
      <c r="F183" s="4">
        <v>95900000</v>
      </c>
      <c r="G183" s="4">
        <v>-2099000000</v>
      </c>
      <c r="H183" s="4">
        <v>321500000</v>
      </c>
      <c r="I183" s="4">
        <v>-464100000</v>
      </c>
      <c r="J183" s="4">
        <v>275200000</v>
      </c>
      <c r="K183" s="4">
        <v>19079400000</v>
      </c>
      <c r="L183" s="4">
        <v>-14025000000</v>
      </c>
      <c r="M183" s="4">
        <v>-3334000000</v>
      </c>
      <c r="N183" s="4">
        <v>3715000000</v>
      </c>
      <c r="O183" s="5">
        <v>4752000000</v>
      </c>
      <c r="P183" s="4">
        <v>1265000000</v>
      </c>
      <c r="Q183" s="4">
        <v>819000000</v>
      </c>
      <c r="R183" s="4">
        <v>1381000000</v>
      </c>
      <c r="S183" s="4">
        <v>1287000000</v>
      </c>
    </row>
    <row r="184" spans="1:1022 1027:2048 2053:3060 3074:4086 4100:5112 5126:6138 6152:7164 7178:8190 8204:9216 9230:10237 10242:11263 11268:12275 12289:13301 13315:14327 14341:15353 15367:16379" ht="16" x14ac:dyDescent="0.2">
      <c r="A184" s="3" t="s">
        <v>54</v>
      </c>
      <c r="B184" s="4">
        <v>2540688000</v>
      </c>
      <c r="C184" s="4">
        <v>3252160000</v>
      </c>
      <c r="D184" s="4">
        <v>3935000000</v>
      </c>
      <c r="E184" s="4">
        <v>4169900000</v>
      </c>
      <c r="F184" s="4">
        <v>4369800000</v>
      </c>
      <c r="G184" s="4">
        <v>4520400000</v>
      </c>
      <c r="H184" s="4">
        <v>3879000000</v>
      </c>
      <c r="I184" s="4">
        <v>4259500000</v>
      </c>
      <c r="J184" s="4">
        <v>4711500000</v>
      </c>
      <c r="K184" s="4">
        <v>4458900000</v>
      </c>
      <c r="L184" s="4">
        <v>6006000000</v>
      </c>
      <c r="M184" s="4">
        <v>9633000000</v>
      </c>
      <c r="N184" s="4">
        <v>10910000000</v>
      </c>
      <c r="O184" s="5">
        <v>9758000000</v>
      </c>
      <c r="P184" s="4">
        <v>2555000000</v>
      </c>
      <c r="Q184" s="4">
        <v>2861000000</v>
      </c>
      <c r="R184" s="4">
        <v>2351000000</v>
      </c>
      <c r="S184" s="4">
        <v>1991000000</v>
      </c>
    </row>
    <row r="185" spans="1:1022 1027:2048 2053:3060 3074:4086 4100:5112 5126:6138 6152:7164 7178:8190 8204:9216 9230:10237 10242:11263 11268:12275 12289:13301 13315:14327 14341:15353 15367:16379" ht="16" x14ac:dyDescent="0.2">
      <c r="A185" s="3" t="s">
        <v>55</v>
      </c>
      <c r="B185" s="6">
        <v>19.239999999999998</v>
      </c>
      <c r="C185" s="6">
        <v>20.21</v>
      </c>
      <c r="D185" s="6">
        <v>21.55</v>
      </c>
      <c r="E185" s="6">
        <v>21.81</v>
      </c>
      <c r="F185" s="6">
        <v>21.94</v>
      </c>
      <c r="G185" s="6">
        <v>21.98</v>
      </c>
      <c r="H185" s="6">
        <v>22.98</v>
      </c>
      <c r="I185" s="6">
        <v>23.24</v>
      </c>
      <c r="J185" s="6">
        <v>23.68</v>
      </c>
      <c r="K185" s="6">
        <v>24.89</v>
      </c>
      <c r="L185" s="6">
        <v>26.95</v>
      </c>
      <c r="M185" s="6">
        <v>32.71</v>
      </c>
      <c r="N185" s="6">
        <v>34.67</v>
      </c>
      <c r="O185" s="7">
        <v>32.15</v>
      </c>
      <c r="P185" s="6">
        <v>34.53</v>
      </c>
      <c r="Q185" s="6">
        <v>34.67</v>
      </c>
      <c r="R185" s="4">
        <v>34</v>
      </c>
      <c r="S185" s="6">
        <v>32.15</v>
      </c>
    </row>
    <row r="186" spans="1:1022 1027:2048 2053:3060 3074:4086 4100:5112 5126:6138 6152:7164 7178:8190 8204:9216 9230:10237 10242:11263 11268:12275 12289:13301 13315:14327 14341:15353 15367:16379" ht="16" x14ac:dyDescent="0.2">
      <c r="A186" s="3" t="s">
        <v>184</v>
      </c>
      <c r="B186" s="4">
        <v>2073110000</v>
      </c>
      <c r="C186" s="4">
        <v>6196067000</v>
      </c>
      <c r="D186" s="4">
        <v>1796800000</v>
      </c>
      <c r="E186" s="4">
        <v>249800000</v>
      </c>
      <c r="F186" s="4">
        <v>3130900000</v>
      </c>
      <c r="G186" s="4">
        <v>14305000000</v>
      </c>
      <c r="H186" s="4">
        <v>4880100000</v>
      </c>
      <c r="I186" s="4">
        <v>385800000</v>
      </c>
      <c r="J186" s="4">
        <v>2173300000</v>
      </c>
      <c r="K186" s="4">
        <v>331300000</v>
      </c>
      <c r="L186" s="4">
        <v>20145000000</v>
      </c>
      <c r="M186" s="4">
        <v>10935000000</v>
      </c>
      <c r="N186" s="4">
        <v>637000000</v>
      </c>
      <c r="O186" s="5">
        <v>560000000</v>
      </c>
      <c r="P186" s="4">
        <v>227000000</v>
      </c>
      <c r="Q186" s="4">
        <v>333000000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1867023000</v>
      </c>
      <c r="C187" s="4">
        <v>2291796000</v>
      </c>
      <c r="D187" s="4">
        <v>2956700000</v>
      </c>
      <c r="E187" s="4">
        <v>3033800000</v>
      </c>
      <c r="F187" s="4">
        <v>3160900000</v>
      </c>
      <c r="G187" s="4">
        <v>3168800000</v>
      </c>
      <c r="H187" s="4">
        <v>2932200000</v>
      </c>
      <c r="I187" s="4">
        <v>2858200000</v>
      </c>
      <c r="J187" s="4">
        <v>3366300000</v>
      </c>
      <c r="K187" s="4">
        <v>3316100000</v>
      </c>
      <c r="L187" s="4">
        <v>5417000000</v>
      </c>
      <c r="M187" s="4">
        <v>7064000000</v>
      </c>
      <c r="N187" s="4">
        <v>7367000000</v>
      </c>
      <c r="O187" s="5">
        <v>7202000000</v>
      </c>
      <c r="P187" s="4">
        <v>1733000000</v>
      </c>
      <c r="Q187" s="4">
        <v>2212000000</v>
      </c>
      <c r="R187" s="4">
        <v>1672000000</v>
      </c>
      <c r="S187" s="4">
        <v>1585000000</v>
      </c>
    </row>
    <row r="188" spans="1:1022 1027:2048 2053:3060 3074:4086 4100:5112 5126:6138 6152:7164 7178:8190 8204:9216 9230:10237 10242:11263 11268:12275 12289:13301 13315:14327 14341:15353 15367:16379" ht="16" x14ac:dyDescent="0.2">
      <c r="A188" s="32" t="s">
        <v>186</v>
      </c>
      <c r="B188" s="30">
        <v>1959458699</v>
      </c>
      <c r="C188" s="30">
        <v>2403775229</v>
      </c>
      <c r="D188" s="30">
        <v>3076980241</v>
      </c>
      <c r="E188" s="30">
        <v>3144063741</v>
      </c>
      <c r="F188" s="30">
        <v>3252468637</v>
      </c>
      <c r="G188" s="30">
        <v>3296076883</v>
      </c>
      <c r="H188" s="30">
        <v>3084264857</v>
      </c>
      <c r="I188" s="30">
        <v>2994934878</v>
      </c>
      <c r="J188" s="30">
        <v>3493016369</v>
      </c>
      <c r="K188" s="30">
        <v>3396016431</v>
      </c>
      <c r="L188" s="30">
        <v>5640058954</v>
      </c>
      <c r="M188" s="30">
        <v>7262813635</v>
      </c>
      <c r="N188" s="30">
        <v>7550441751</v>
      </c>
      <c r="O188" s="31">
        <v>7411565217</v>
      </c>
      <c r="P188" s="30">
        <v>1767191611</v>
      </c>
      <c r="Q188" s="30">
        <v>2212000000</v>
      </c>
      <c r="R188" s="30">
        <v>1726838710</v>
      </c>
      <c r="S188" s="30">
        <v>1638234195</v>
      </c>
    </row>
    <row r="189" spans="1:1022 1027:2048 2053:3060 3074:4086 4100:5112 5126:6138 6152:7164 7178:8190 8204:9216 9230:10237 10242:11263 11268:12275 12289:13301 13315:14327 14341:15353 15367:16379" ht="19" x14ac:dyDescent="0.25">
      <c r="A189" s="22" t="s">
        <v>199</v>
      </c>
      <c r="B189" s="23"/>
      <c r="C189" s="24">
        <f>(C188/B188)-1</f>
        <v>0.22675473089928078</v>
      </c>
      <c r="D189" s="24">
        <f>(D188/C188)-1</f>
        <v>0.28006154813404138</v>
      </c>
      <c r="E189" s="24">
        <f>(E188/D188)-1</f>
        <v>2.1801732460328793E-2</v>
      </c>
      <c r="F189" s="24">
        <f t="shared" ref="F189:N189" si="8">(F188/E188)-1</f>
        <v>3.4479229726277927E-2</v>
      </c>
      <c r="G189" s="24">
        <f t="shared" si="8"/>
        <v>1.3407737588585489E-2</v>
      </c>
      <c r="H189" s="24">
        <f t="shared" si="8"/>
        <v>-6.4261858420976647E-2</v>
      </c>
      <c r="I189" s="24">
        <f t="shared" si="8"/>
        <v>-2.8963134860891748E-2</v>
      </c>
      <c r="J189" s="24">
        <f t="shared" si="8"/>
        <v>0.16630795369167295</v>
      </c>
      <c r="K189" s="24">
        <f t="shared" si="8"/>
        <v>-2.7769677480145805E-2</v>
      </c>
      <c r="L189" s="24">
        <f t="shared" si="8"/>
        <v>0.66078670954463359</v>
      </c>
      <c r="M189" s="24">
        <f t="shared" si="8"/>
        <v>0.2877194536856964</v>
      </c>
      <c r="N189" s="24">
        <f t="shared" si="8"/>
        <v>3.9602849591775291E-2</v>
      </c>
      <c r="O189" s="24">
        <f>(O188/N188)-1</f>
        <v>-1.8393166728503885E-2</v>
      </c>
      <c r="P189" s="24"/>
      <c r="Q189" s="24">
        <f>(Q188/P188)-1</f>
        <v>0.25170354263298966</v>
      </c>
      <c r="R189" s="24">
        <f>(R188/Q188)-1</f>
        <v>-0.21933150542495483</v>
      </c>
      <c r="S189" s="24">
        <f>(S188/R188)-1</f>
        <v>-5.1310243676434664E-2</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0.14841458517040806</v>
      </c>
      <c r="C190" s="26">
        <f t="shared" si="9"/>
        <v>0.14939058782365292</v>
      </c>
      <c r="D190" s="26">
        <f t="shared" si="9"/>
        <v>0.16850563191386825</v>
      </c>
      <c r="E190" s="26">
        <f t="shared" si="9"/>
        <v>0.16445568265508945</v>
      </c>
      <c r="F190" s="26">
        <f t="shared" si="9"/>
        <v>0.16332737282688387</v>
      </c>
      <c r="G190" s="26">
        <f t="shared" si="9"/>
        <v>0.16029085512398422</v>
      </c>
      <c r="H190" s="26">
        <f t="shared" si="9"/>
        <v>0.18269113733829315</v>
      </c>
      <c r="I190" s="26">
        <f t="shared" si="9"/>
        <v>0.16339246567046925</v>
      </c>
      <c r="J190" s="26">
        <f t="shared" si="9"/>
        <v>0.17559022615995576</v>
      </c>
      <c r="K190" s="26">
        <f t="shared" si="9"/>
        <v>0.18960401265137261</v>
      </c>
      <c r="L190" s="26">
        <f t="shared" si="9"/>
        <v>0.25309903760545682</v>
      </c>
      <c r="M190" s="26">
        <f t="shared" si="9"/>
        <v>0.24658994448782806</v>
      </c>
      <c r="N190" s="26">
        <f t="shared" si="9"/>
        <v>0.23991743989704808</v>
      </c>
      <c r="O190" s="27">
        <f t="shared" si="9"/>
        <v>0.24415486944920278</v>
      </c>
      <c r="P190" s="26">
        <f t="shared" si="9"/>
        <v>0.23061354704423856</v>
      </c>
      <c r="Q190" s="26">
        <f t="shared" si="9"/>
        <v>0.26430875851356195</v>
      </c>
      <c r="R190" s="26">
        <f t="shared" si="9"/>
        <v>0.24094303195200223</v>
      </c>
      <c r="S190" s="26">
        <f t="shared" si="9"/>
        <v>0.22889956615900517</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1859194000</v>
      </c>
      <c r="C191" s="4">
        <v>3337847000</v>
      </c>
      <c r="D191" s="4">
        <v>2925200000</v>
      </c>
      <c r="E191" s="4">
        <v>2066000000</v>
      </c>
      <c r="F191" s="4">
        <v>2746200000</v>
      </c>
      <c r="G191" s="4">
        <v>8876600000</v>
      </c>
      <c r="H191" s="4">
        <v>3514200000</v>
      </c>
      <c r="I191" s="4">
        <v>4004500000</v>
      </c>
      <c r="J191" s="4">
        <v>2864800000</v>
      </c>
      <c r="K191" s="4">
        <v>15401900000</v>
      </c>
      <c r="L191" s="4">
        <v>9659400000</v>
      </c>
      <c r="M191" s="4">
        <v>6615000000</v>
      </c>
      <c r="N191" s="4">
        <v>4705000000</v>
      </c>
      <c r="O191" s="5">
        <v>4774000000</v>
      </c>
      <c r="P191" s="4">
        <v>1712000000</v>
      </c>
      <c r="Q191" s="4">
        <v>1490000000</v>
      </c>
      <c r="R191" s="4">
        <v>1651000000</v>
      </c>
      <c r="S191" s="4">
        <v>-79000000</v>
      </c>
    </row>
    <row r="192" spans="1:1022 1027:2048 2053:3060 3074:4086 4100:5112 5126:6138 6152:7164 7178:8190 8204:9216 9230:10237 10242:11263 11268:12275 12289:13301 13315:14327 14341:15353 15367:16379" ht="16" x14ac:dyDescent="0.2">
      <c r="A192" s="3" t="s">
        <v>188</v>
      </c>
      <c r="B192" s="6">
        <v>2.86</v>
      </c>
      <c r="C192" s="6">
        <v>3.39</v>
      </c>
      <c r="D192" s="6">
        <v>4.26</v>
      </c>
      <c r="E192" s="6">
        <v>4.3600000000000003</v>
      </c>
      <c r="F192" s="6">
        <v>4.5</v>
      </c>
      <c r="G192" s="6">
        <v>4.54</v>
      </c>
      <c r="H192" s="6">
        <v>4.24</v>
      </c>
      <c r="I192" s="6">
        <v>4.1100000000000003</v>
      </c>
      <c r="J192" s="6">
        <v>4.8</v>
      </c>
      <c r="K192" s="6">
        <v>4.6399999999999997</v>
      </c>
      <c r="L192" s="6">
        <v>7.67</v>
      </c>
      <c r="M192" s="6">
        <v>9.89</v>
      </c>
      <c r="N192" s="6">
        <v>10.16</v>
      </c>
      <c r="O192" s="7">
        <v>9.85</v>
      </c>
      <c r="P192" s="6">
        <v>2.38</v>
      </c>
      <c r="Q192" s="6">
        <v>3.03</v>
      </c>
      <c r="R192" s="6">
        <v>2.29</v>
      </c>
      <c r="S192" s="6">
        <v>2.15</v>
      </c>
    </row>
    <row r="193" spans="1:19" ht="16" x14ac:dyDescent="0.2">
      <c r="A193" s="3" t="s">
        <v>189</v>
      </c>
      <c r="B193" s="6">
        <v>10.61</v>
      </c>
      <c r="C193" s="6">
        <v>8.44</v>
      </c>
      <c r="D193" s="6">
        <v>7.8</v>
      </c>
      <c r="E193" s="6">
        <v>10.06</v>
      </c>
      <c r="F193" s="6">
        <v>10.68</v>
      </c>
      <c r="G193" s="6">
        <v>11.25</v>
      </c>
      <c r="H193" s="6">
        <v>13.25</v>
      </c>
      <c r="I193" s="4">
        <v>16</v>
      </c>
      <c r="J193" s="6">
        <v>15.66</v>
      </c>
      <c r="K193" s="6">
        <v>24.27</v>
      </c>
      <c r="L193" s="6">
        <v>22.81</v>
      </c>
      <c r="M193" s="6">
        <v>25.12</v>
      </c>
      <c r="N193" s="6">
        <v>20.23</v>
      </c>
      <c r="O193" s="7">
        <v>18.39</v>
      </c>
      <c r="P193" s="6">
        <v>20.85</v>
      </c>
      <c r="Q193" s="6">
        <v>20.77</v>
      </c>
      <c r="R193" s="6">
        <v>19.809999999999999</v>
      </c>
      <c r="S193" s="6">
        <v>18.93</v>
      </c>
    </row>
    <row r="194" spans="1:19" ht="16" x14ac:dyDescent="0.2">
      <c r="A194" s="3" t="s">
        <v>190</v>
      </c>
      <c r="B194" s="6">
        <v>1.1599999999999999</v>
      </c>
      <c r="C194" s="6">
        <v>1.21</v>
      </c>
      <c r="D194" s="6">
        <v>1.43</v>
      </c>
      <c r="E194" s="6">
        <v>1.33</v>
      </c>
      <c r="F194" s="6">
        <v>1.45</v>
      </c>
      <c r="G194" s="6">
        <v>1.1299999999999999</v>
      </c>
      <c r="H194" s="6">
        <v>1.38</v>
      </c>
      <c r="I194" s="6">
        <v>1.4</v>
      </c>
      <c r="J194" s="6">
        <v>1.52</v>
      </c>
      <c r="K194" s="6">
        <v>1.31</v>
      </c>
      <c r="L194" s="6">
        <v>1.7</v>
      </c>
      <c r="M194" s="6">
        <v>1.3</v>
      </c>
      <c r="N194" s="6">
        <v>1.18</v>
      </c>
      <c r="O194" s="7">
        <v>1.32</v>
      </c>
      <c r="P194" s="6">
        <v>1.28</v>
      </c>
      <c r="Q194" s="6">
        <v>1.1399999999999999</v>
      </c>
      <c r="R194" s="6">
        <v>1.34</v>
      </c>
      <c r="S194" s="6">
        <v>1.74</v>
      </c>
    </row>
    <row r="196" spans="1:19" ht="16" x14ac:dyDescent="0.2">
      <c r="A196" s="8"/>
    </row>
  </sheetData>
  <pageMargins left="0.7" right="0.7" top="0.75" bottom="0.75" header="0.3" footer="0.3"/>
  <ignoredErrors>
    <ignoredError sqref="B1:S1 A4:S7 A15:S16 A19:S33 A191:S195 A2:S2 A9:S11 A13:S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DBCE-55B5-D547-969B-4D266F8E443F}">
  <dimension ref="A1:P110"/>
  <sheetViews>
    <sheetView tabSelected="1" topLeftCell="H1" workbookViewId="0">
      <selection activeCell="M19" sqref="M19"/>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70" cm="1">
        <f t="array" ref="A3">_FV(A1,"Market cap",TRUE)</f>
        <v>144475026592</v>
      </c>
      <c r="B3" s="71" t="s">
        <v>201</v>
      </c>
      <c r="C3" s="72">
        <f>Financials!O8*0.01</f>
        <v>0.59079999999999999</v>
      </c>
      <c r="D3" s="71" t="s">
        <v>202</v>
      </c>
      <c r="E3" s="72">
        <f>SUM(C11:E11)/3</f>
        <v>0.21145709248573441</v>
      </c>
      <c r="F3" s="73" t="s">
        <v>203</v>
      </c>
      <c r="G3" s="74">
        <f>SUM(Financials!K129:N129)/4</f>
        <v>9.4934986773774765E-3</v>
      </c>
      <c r="H3" s="73" t="s">
        <v>204</v>
      </c>
      <c r="I3" s="75">
        <f>J15*(1+I7)/(I6-I7)</f>
        <v>191737804603.04242</v>
      </c>
      <c r="J3" s="76" t="s">
        <v>205</v>
      </c>
      <c r="K3" s="77">
        <f>(Financials!O172*-1)/Model!A3</f>
        <v>5.7380159018147166E-3</v>
      </c>
      <c r="L3" s="78" t="s">
        <v>212</v>
      </c>
      <c r="M3" s="38"/>
      <c r="N3" s="119" t="s">
        <v>206</v>
      </c>
      <c r="O3" s="120"/>
      <c r="P3" s="38"/>
    </row>
    <row r="4" spans="1:16" ht="22" customHeight="1" x14ac:dyDescent="0.2">
      <c r="A4" s="79">
        <f>Financials!O56-Financials!O96-Financials!O105</f>
        <v>-11300000000</v>
      </c>
      <c r="B4" s="80" t="s">
        <v>207</v>
      </c>
      <c r="C4" s="39">
        <f>Financials!O17*0.01</f>
        <v>0.2482</v>
      </c>
      <c r="D4" s="80" t="s">
        <v>208</v>
      </c>
      <c r="E4" s="39">
        <f>SUM(C13:E13)/3</f>
        <v>0.36568261030677945</v>
      </c>
      <c r="F4" s="81" t="s">
        <v>209</v>
      </c>
      <c r="G4" s="82">
        <f>A5*(1+(5*G3))</f>
        <v>774002117.23264194</v>
      </c>
      <c r="H4" s="81" t="s">
        <v>210</v>
      </c>
      <c r="I4" s="83">
        <f>NPV(I6,F15,G15,H15,I15,(J15+I3))</f>
        <v>166272970542.19888</v>
      </c>
      <c r="J4" s="81" t="s">
        <v>211</v>
      </c>
      <c r="K4" s="84" cm="1">
        <f t="array" ref="K4">_FV(A1,"Change (%)",TRUE)</f>
        <v>-6.6049999999999998E-3</v>
      </c>
      <c r="L4" s="85" t="s">
        <v>251</v>
      </c>
      <c r="M4" s="38"/>
      <c r="N4" s="121" t="s">
        <v>213</v>
      </c>
      <c r="O4" s="122"/>
      <c r="P4" s="38"/>
    </row>
    <row r="5" spans="1:16" ht="22" customHeight="1" x14ac:dyDescent="0.2">
      <c r="A5" s="79" cm="1">
        <f t="array" ref="A5">_FV(A1,"Shares outstanding",TRUE)</f>
        <v>738927100</v>
      </c>
      <c r="B5" s="80" t="s">
        <v>214</v>
      </c>
      <c r="C5" s="39">
        <f>F14</f>
        <v>0.22949730567653354</v>
      </c>
      <c r="D5" s="86" t="s">
        <v>215</v>
      </c>
      <c r="E5" s="39">
        <f>SUM(C16:E16)/3</f>
        <v>0.32936967094070174</v>
      </c>
      <c r="F5" s="81" t="s">
        <v>216</v>
      </c>
      <c r="G5" s="82">
        <f>Financials!O56</f>
        <v>8575000000</v>
      </c>
      <c r="H5" s="81" t="s">
        <v>217</v>
      </c>
      <c r="I5" s="83">
        <f>I4+G5-G6</f>
        <v>154972970542.19888</v>
      </c>
      <c r="J5" s="81" t="s">
        <v>218</v>
      </c>
      <c r="K5" s="87" cm="1">
        <f t="array" ref="K5">_FV(A1,"Price")</f>
        <v>195.52</v>
      </c>
      <c r="L5" s="88" t="s">
        <v>219</v>
      </c>
      <c r="M5" s="38"/>
      <c r="N5" s="102" t="s">
        <v>220</v>
      </c>
      <c r="O5" s="103">
        <f>Financials!O21</f>
        <v>241000000</v>
      </c>
      <c r="P5" s="38"/>
    </row>
    <row r="6" spans="1:16" ht="22" customHeight="1" x14ac:dyDescent="0.2">
      <c r="A6" s="89">
        <f>O20/F10</f>
        <v>5.3323623899018235</v>
      </c>
      <c r="B6" s="80" t="s">
        <v>221</v>
      </c>
      <c r="C6" s="39">
        <f>F17</f>
        <v>0.22739351886026427</v>
      </c>
      <c r="D6" s="86" t="s">
        <v>200</v>
      </c>
      <c r="E6" s="39">
        <f>Financials!O33/Financials!O126</f>
        <v>0.12296032789420772</v>
      </c>
      <c r="F6" s="80" t="s">
        <v>222</v>
      </c>
      <c r="G6" s="82">
        <f>Financials!O96+Financials!O105</f>
        <v>19875000000</v>
      </c>
      <c r="H6" s="81" t="s">
        <v>223</v>
      </c>
      <c r="I6" s="84">
        <f>N25</f>
        <v>6.9010991960898299E-2</v>
      </c>
      <c r="J6" s="81" t="s">
        <v>224</v>
      </c>
      <c r="K6" s="90">
        <f>I5/G4</f>
        <v>200.22292845436576</v>
      </c>
      <c r="L6" s="91" t="s">
        <v>225</v>
      </c>
      <c r="M6" s="38"/>
      <c r="N6" s="102" t="s">
        <v>226</v>
      </c>
      <c r="O6" s="103">
        <f>Financials!O96</f>
        <v>1590000000</v>
      </c>
      <c r="P6" s="38"/>
    </row>
    <row r="7" spans="1:16" ht="22" customHeight="1" thickBot="1" x14ac:dyDescent="0.25">
      <c r="A7" s="92">
        <f>O20/F12</f>
        <v>23.234967287230621</v>
      </c>
      <c r="B7" s="93" t="s">
        <v>227</v>
      </c>
      <c r="C7" s="94">
        <f>F15/O21</f>
        <v>3.7487064211402424E-2</v>
      </c>
      <c r="D7" s="93" t="s">
        <v>228</v>
      </c>
      <c r="E7" s="95">
        <f>(Financials!O16*(1-0.25))/(Financials!O126+Financials!O105+Financials!O96)</f>
        <v>7.8918699981843324E-2</v>
      </c>
      <c r="F7" s="93" t="s">
        <v>196</v>
      </c>
      <c r="G7" s="96">
        <f>(Financials!O96+Financials!O105)/Financials!O126</f>
        <v>0.38425102466939914</v>
      </c>
      <c r="H7" s="97" t="s">
        <v>229</v>
      </c>
      <c r="I7" s="98">
        <v>0.02</v>
      </c>
      <c r="J7" s="99" t="s">
        <v>230</v>
      </c>
      <c r="K7" s="100">
        <f>K6/K5-1</f>
        <v>2.4053439312427205E-2</v>
      </c>
      <c r="L7" s="101" t="s">
        <v>231</v>
      </c>
      <c r="M7" s="38"/>
      <c r="N7" s="102" t="s">
        <v>232</v>
      </c>
      <c r="O7" s="103">
        <f>Financials!O105</f>
        <v>18285000000</v>
      </c>
      <c r="P7" s="38"/>
    </row>
    <row r="8" spans="1:16" ht="22" customHeight="1" x14ac:dyDescent="0.2">
      <c r="A8" s="40"/>
      <c r="B8" s="38"/>
      <c r="C8" s="38"/>
      <c r="D8" s="38"/>
      <c r="E8" s="38"/>
      <c r="F8" s="38"/>
      <c r="G8" s="38"/>
      <c r="H8" s="38"/>
      <c r="I8" s="38"/>
      <c r="J8" s="38"/>
      <c r="K8" s="38"/>
      <c r="L8" s="38"/>
      <c r="M8" s="38"/>
      <c r="N8" s="104" t="s">
        <v>213</v>
      </c>
      <c r="O8" s="105">
        <f>O5/(O6+O7)</f>
        <v>1.2125786163522013E-2</v>
      </c>
      <c r="P8" s="38"/>
    </row>
    <row r="9" spans="1:16" ht="22" customHeight="1" x14ac:dyDescent="0.2">
      <c r="A9" s="49"/>
      <c r="B9" s="50">
        <v>2019</v>
      </c>
      <c r="C9" s="50">
        <v>2020</v>
      </c>
      <c r="D9" s="50">
        <v>2021</v>
      </c>
      <c r="E9" s="51">
        <v>2022</v>
      </c>
      <c r="F9" s="52">
        <v>2023</v>
      </c>
      <c r="G9" s="53">
        <v>2024</v>
      </c>
      <c r="H9" s="53">
        <v>2025</v>
      </c>
      <c r="I9" s="53">
        <v>2026</v>
      </c>
      <c r="J9" s="54">
        <v>2027</v>
      </c>
      <c r="K9" s="55"/>
      <c r="L9" s="41"/>
      <c r="M9" s="41"/>
      <c r="N9" s="102" t="s">
        <v>233</v>
      </c>
      <c r="O9" s="103">
        <f>Financials!O25</f>
        <v>954000000</v>
      </c>
      <c r="P9" s="38"/>
    </row>
    <row r="10" spans="1:16" ht="22" customHeight="1" x14ac:dyDescent="0.2">
      <c r="A10" s="56" t="s">
        <v>234</v>
      </c>
      <c r="B10" s="57">
        <v>17911100000</v>
      </c>
      <c r="C10" s="57">
        <v>22284000000</v>
      </c>
      <c r="D10" s="57">
        <v>29453000000</v>
      </c>
      <c r="E10" s="58">
        <v>31471000000</v>
      </c>
      <c r="F10" s="57">
        <v>27094000000</v>
      </c>
      <c r="G10" s="57">
        <v>24287000000</v>
      </c>
      <c r="H10" s="57">
        <v>26485000000</v>
      </c>
      <c r="I10" s="57">
        <v>29636000000</v>
      </c>
      <c r="J10" s="58">
        <v>32184000000</v>
      </c>
      <c r="K10" s="59" t="s">
        <v>235</v>
      </c>
      <c r="N10" s="102" t="s">
        <v>236</v>
      </c>
      <c r="O10" s="103">
        <f>Financials!O24</f>
        <v>7314000000</v>
      </c>
      <c r="P10" s="38"/>
    </row>
    <row r="11" spans="1:16" ht="22" customHeight="1" x14ac:dyDescent="0.2">
      <c r="A11" s="60"/>
      <c r="B11" s="42"/>
      <c r="C11" s="42">
        <f t="shared" ref="C11:J11" si="0">(C10/B10)-1</f>
        <v>0.24414469239745196</v>
      </c>
      <c r="D11" s="42">
        <f t="shared" si="0"/>
        <v>0.32171064440854424</v>
      </c>
      <c r="E11" s="42">
        <f t="shared" si="0"/>
        <v>6.851594065120703E-2</v>
      </c>
      <c r="F11" s="43">
        <f t="shared" si="0"/>
        <v>-0.13908042324679859</v>
      </c>
      <c r="G11" s="42">
        <f t="shared" si="0"/>
        <v>-0.10360227356610319</v>
      </c>
      <c r="H11" s="42">
        <f t="shared" si="0"/>
        <v>9.0501091118705412E-2</v>
      </c>
      <c r="I11" s="42">
        <f t="shared" si="0"/>
        <v>0.11897300358693608</v>
      </c>
      <c r="J11" s="61">
        <f t="shared" si="0"/>
        <v>8.5976515049264401E-2</v>
      </c>
      <c r="K11" s="61">
        <f>SUM(F11:J11)/5</f>
        <v>1.0553582588400823E-2</v>
      </c>
      <c r="L11" s="41"/>
      <c r="M11" s="41"/>
      <c r="N11" s="102" t="s">
        <v>237</v>
      </c>
      <c r="O11" s="106">
        <f>O9/O10</f>
        <v>0.13043478260869565</v>
      </c>
      <c r="P11" s="38"/>
    </row>
    <row r="12" spans="1:16" ht="22" customHeight="1" x14ac:dyDescent="0.2">
      <c r="A12" s="56" t="s">
        <v>142</v>
      </c>
      <c r="B12" s="57">
        <v>3008200000</v>
      </c>
      <c r="C12" s="57">
        <v>3646000000</v>
      </c>
      <c r="D12" s="57">
        <v>6433000000</v>
      </c>
      <c r="E12" s="57">
        <v>7209000000</v>
      </c>
      <c r="F12" s="62">
        <v>6218000000</v>
      </c>
      <c r="G12" s="57">
        <v>6085000000</v>
      </c>
      <c r="H12" s="57">
        <v>6877000000</v>
      </c>
      <c r="I12" s="57">
        <v>8382000000</v>
      </c>
      <c r="J12" s="58">
        <v>9387000000</v>
      </c>
      <c r="K12" s="63" t="s">
        <v>238</v>
      </c>
      <c r="L12" s="41"/>
      <c r="M12" s="41"/>
      <c r="N12" s="102" t="s">
        <v>239</v>
      </c>
      <c r="O12" s="106">
        <f>O8*(1-O11)</f>
        <v>1.054416188132349E-2</v>
      </c>
      <c r="P12" s="38"/>
    </row>
    <row r="13" spans="1:16" ht="22" customHeight="1" x14ac:dyDescent="0.2">
      <c r="A13" s="60"/>
      <c r="B13" s="42"/>
      <c r="C13" s="42">
        <f t="shared" ref="C13:J13" si="1">(C12/B12)-1</f>
        <v>0.21202047736187746</v>
      </c>
      <c r="D13" s="42">
        <f t="shared" si="1"/>
        <v>0.76439934174437729</v>
      </c>
      <c r="E13" s="42">
        <f t="shared" si="1"/>
        <v>0.12062801181408367</v>
      </c>
      <c r="F13" s="43">
        <f t="shared" si="1"/>
        <v>-0.1374670550700513</v>
      </c>
      <c r="G13" s="42">
        <f t="shared" si="1"/>
        <v>-2.1389514313284064E-2</v>
      </c>
      <c r="H13" s="42">
        <f t="shared" si="1"/>
        <v>0.13015612161051759</v>
      </c>
      <c r="I13" s="42">
        <f t="shared" si="1"/>
        <v>0.21884542678493535</v>
      </c>
      <c r="J13" s="61">
        <f t="shared" si="1"/>
        <v>0.11989978525411593</v>
      </c>
      <c r="K13" s="61">
        <f>SUM(F13:J13)/5</f>
        <v>6.2008952853246702E-2</v>
      </c>
      <c r="L13" s="41"/>
      <c r="M13" s="41"/>
      <c r="N13" s="121" t="s">
        <v>240</v>
      </c>
      <c r="O13" s="122"/>
      <c r="P13" s="38"/>
    </row>
    <row r="14" spans="1:16" ht="22" customHeight="1" x14ac:dyDescent="0.2">
      <c r="A14" s="45" t="s">
        <v>250</v>
      </c>
      <c r="B14" s="46">
        <f>B12/B10</f>
        <v>0.16795171709163592</v>
      </c>
      <c r="C14" s="46">
        <f t="shared" ref="C14:J14" si="2">C12/C10</f>
        <v>0.16361514988332435</v>
      </c>
      <c r="D14" s="46">
        <f t="shared" si="2"/>
        <v>0.21841578107493295</v>
      </c>
      <c r="E14" s="46">
        <f t="shared" si="2"/>
        <v>0.2290680308855772</v>
      </c>
      <c r="F14" s="47">
        <f t="shared" si="2"/>
        <v>0.22949730567653354</v>
      </c>
      <c r="G14" s="46">
        <f t="shared" si="2"/>
        <v>0.25054555935274014</v>
      </c>
      <c r="H14" s="46">
        <f t="shared" si="2"/>
        <v>0.25965640928827638</v>
      </c>
      <c r="I14" s="46">
        <f t="shared" si="2"/>
        <v>0.28283169118639495</v>
      </c>
      <c r="J14" s="48">
        <f t="shared" si="2"/>
        <v>0.29166666666666669</v>
      </c>
      <c r="K14" s="48"/>
      <c r="L14" s="41"/>
      <c r="M14" s="41"/>
      <c r="N14" s="102" t="s">
        <v>242</v>
      </c>
      <c r="O14" s="106">
        <f>'[1]US Treasury Bonds'!$C$8</f>
        <v>4.8379999999999999E-2</v>
      </c>
      <c r="P14" s="38"/>
    </row>
    <row r="15" spans="1:16" ht="22" customHeight="1" x14ac:dyDescent="0.2">
      <c r="A15" s="56" t="s">
        <v>185</v>
      </c>
      <c r="B15" s="57">
        <v>3396016431</v>
      </c>
      <c r="C15" s="57">
        <v>5640058954</v>
      </c>
      <c r="D15" s="57">
        <v>7262813635</v>
      </c>
      <c r="E15" s="57">
        <v>7550441751</v>
      </c>
      <c r="F15" s="62">
        <v>6161000000</v>
      </c>
      <c r="G15" s="57">
        <v>5730000000</v>
      </c>
      <c r="H15" s="57">
        <v>6090000000</v>
      </c>
      <c r="I15" s="57">
        <v>8582000000</v>
      </c>
      <c r="J15" s="58">
        <v>9213000000</v>
      </c>
      <c r="K15" s="63" t="s">
        <v>241</v>
      </c>
      <c r="L15" s="41"/>
      <c r="M15" s="41"/>
      <c r="N15" s="102" t="s">
        <v>243</v>
      </c>
      <c r="O15" s="107" cm="1">
        <f t="array" ref="O15">_FV(A1,"Beta")</f>
        <v>0.80500000000000005</v>
      </c>
      <c r="P15" s="38"/>
    </row>
    <row r="16" spans="1:16" ht="22" customHeight="1" x14ac:dyDescent="0.2">
      <c r="A16" s="64"/>
      <c r="B16" s="42"/>
      <c r="C16" s="42">
        <f t="shared" ref="C16:J16" si="3">(C15/B15)-1</f>
        <v>0.66078670954463359</v>
      </c>
      <c r="D16" s="42">
        <f t="shared" si="3"/>
        <v>0.2877194536856964</v>
      </c>
      <c r="E16" s="42">
        <f t="shared" si="3"/>
        <v>3.9602849591775291E-2</v>
      </c>
      <c r="F16" s="43">
        <f t="shared" si="3"/>
        <v>-0.18402125290430571</v>
      </c>
      <c r="G16" s="42">
        <f t="shared" si="3"/>
        <v>-6.9956175945463439E-2</v>
      </c>
      <c r="H16" s="42">
        <f t="shared" si="3"/>
        <v>6.2827225130890119E-2</v>
      </c>
      <c r="I16" s="42">
        <f t="shared" si="3"/>
        <v>0.40919540229885065</v>
      </c>
      <c r="J16" s="61">
        <f t="shared" si="3"/>
        <v>7.3525984618969975E-2</v>
      </c>
      <c r="K16" s="61">
        <f>SUM(F16:J16)/5</f>
        <v>5.8314236639788318E-2</v>
      </c>
      <c r="L16" s="41"/>
      <c r="M16" s="41"/>
      <c r="N16" s="102" t="s">
        <v>244</v>
      </c>
      <c r="O16" s="106">
        <v>8.4000000000000005E-2</v>
      </c>
      <c r="P16" s="38"/>
    </row>
    <row r="17" spans="1:16" ht="22" customHeight="1" x14ac:dyDescent="0.2">
      <c r="A17" s="45" t="s">
        <v>200</v>
      </c>
      <c r="B17" s="46">
        <f>B15/B10</f>
        <v>0.18960401265137261</v>
      </c>
      <c r="C17" s="46">
        <f t="shared" ref="C17:J17" si="4">C15/C10</f>
        <v>0.25309903760545682</v>
      </c>
      <c r="D17" s="46">
        <f t="shared" si="4"/>
        <v>0.24658994448782806</v>
      </c>
      <c r="E17" s="48">
        <f t="shared" si="4"/>
        <v>0.23991743989704808</v>
      </c>
      <c r="F17" s="46">
        <f t="shared" si="4"/>
        <v>0.22739351886026427</v>
      </c>
      <c r="G17" s="46">
        <f t="shared" si="4"/>
        <v>0.23592868612838144</v>
      </c>
      <c r="H17" s="46">
        <f t="shared" si="4"/>
        <v>0.22994147630734377</v>
      </c>
      <c r="I17" s="46">
        <f t="shared" si="4"/>
        <v>0.28958024024834661</v>
      </c>
      <c r="J17" s="48">
        <f t="shared" si="4"/>
        <v>0.28626025354213275</v>
      </c>
      <c r="K17" s="48"/>
      <c r="L17" s="41"/>
      <c r="M17" s="41"/>
      <c r="N17" s="108" t="s">
        <v>240</v>
      </c>
      <c r="O17" s="109">
        <f>(O14)+((O15)*(O16-O14))</f>
        <v>7.7054100000000014E-2</v>
      </c>
      <c r="P17" s="38"/>
    </row>
    <row r="18" spans="1:16" ht="22" customHeight="1" x14ac:dyDescent="0.2">
      <c r="A18" s="65" t="s">
        <v>196</v>
      </c>
      <c r="B18" s="66">
        <v>4.7144834746495931E-2</v>
      </c>
      <c r="C18" s="66">
        <v>5.2036699955723915E-2</v>
      </c>
      <c r="D18" s="66">
        <v>8.3125473252861792E-2</v>
      </c>
      <c r="E18" s="66">
        <v>9.3396591511746244E-2</v>
      </c>
      <c r="F18" s="67"/>
      <c r="G18" s="66"/>
      <c r="H18" s="66"/>
      <c r="I18" s="66"/>
      <c r="J18" s="68"/>
      <c r="K18" s="69"/>
      <c r="L18" s="41"/>
      <c r="M18" s="41"/>
      <c r="N18" s="121" t="s">
        <v>245</v>
      </c>
      <c r="O18" s="122"/>
      <c r="P18" s="38"/>
    </row>
    <row r="19" spans="1:16" ht="22" customHeight="1" x14ac:dyDescent="0.2">
      <c r="A19" s="41"/>
      <c r="B19" s="41"/>
      <c r="C19" s="41"/>
      <c r="D19" s="41"/>
      <c r="E19" s="41"/>
      <c r="F19" s="41"/>
      <c r="G19" s="41"/>
      <c r="H19" s="41"/>
      <c r="I19" s="41"/>
      <c r="J19" s="41"/>
      <c r="K19" s="41"/>
      <c r="L19" s="41"/>
      <c r="M19" s="41"/>
      <c r="N19" s="102" t="s">
        <v>223</v>
      </c>
      <c r="O19" s="110">
        <f>O6+O7</f>
        <v>19875000000</v>
      </c>
      <c r="P19" s="38"/>
    </row>
    <row r="20" spans="1:16" ht="22" customHeight="1" x14ac:dyDescent="0.2">
      <c r="A20" s="41"/>
      <c r="B20" s="41"/>
      <c r="C20" s="41"/>
      <c r="D20" s="41"/>
      <c r="E20" s="41"/>
      <c r="F20" s="41"/>
      <c r="G20" s="41"/>
      <c r="H20" s="41"/>
      <c r="I20" s="41"/>
      <c r="J20" s="41"/>
      <c r="K20" s="41"/>
      <c r="L20" s="41"/>
      <c r="M20" s="41"/>
      <c r="N20" s="102" t="s">
        <v>201</v>
      </c>
      <c r="O20" s="110" cm="1">
        <f t="array" ref="O20">_FV(A1,"Market cap",TRUE)</f>
        <v>144475026592</v>
      </c>
      <c r="P20" s="38"/>
    </row>
    <row r="21" spans="1:16" ht="22" customHeight="1" x14ac:dyDescent="0.2">
      <c r="A21" s="123" t="str" cm="1">
        <f t="array" ref="A21">_FV(A1,"Industry")</f>
        <v>Healthcare Equipment &amp; Supplies</v>
      </c>
      <c r="B21" s="123"/>
      <c r="C21" s="124" cm="1">
        <f t="array" ref="C21">_FV(A1,"Year incorporated",TRUE)</f>
        <v>1986</v>
      </c>
      <c r="D21" s="124"/>
      <c r="E21" s="44"/>
      <c r="F21" s="41"/>
      <c r="G21" s="41"/>
      <c r="H21" s="41"/>
      <c r="I21" s="41"/>
      <c r="J21" s="41"/>
      <c r="K21" s="41"/>
      <c r="M21" s="41"/>
      <c r="N21" s="102" t="s">
        <v>246</v>
      </c>
      <c r="O21" s="110">
        <f>O19+O20</f>
        <v>164350026592</v>
      </c>
      <c r="P21" s="38"/>
    </row>
    <row r="22" spans="1:16" ht="22" customHeight="1" x14ac:dyDescent="0.2">
      <c r="A22" s="123" t="str" cm="1">
        <f t="array" ref="A22">_FV(A1,"Description")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B22" s="123"/>
      <c r="C22" s="123"/>
      <c r="D22" s="123"/>
      <c r="E22" s="123"/>
      <c r="F22" s="41"/>
      <c r="G22" s="41"/>
      <c r="H22" s="41"/>
      <c r="I22" s="41"/>
      <c r="J22" s="41"/>
      <c r="K22" s="41"/>
      <c r="L22" s="41"/>
      <c r="M22" s="41"/>
      <c r="N22" s="104" t="s">
        <v>247</v>
      </c>
      <c r="O22" s="111">
        <f>(O19/O21)</f>
        <v>0.12093092050018231</v>
      </c>
      <c r="P22" s="38"/>
    </row>
    <row r="23" spans="1:16" ht="22" customHeight="1" x14ac:dyDescent="0.2">
      <c r="A23" s="123"/>
      <c r="B23" s="123"/>
      <c r="C23" s="123"/>
      <c r="D23" s="123"/>
      <c r="E23" s="123"/>
      <c r="F23" s="41"/>
      <c r="G23" s="41"/>
      <c r="H23" s="41"/>
      <c r="I23" s="41"/>
      <c r="J23" s="41"/>
      <c r="K23" s="41"/>
      <c r="L23" s="41"/>
      <c r="M23" s="41"/>
      <c r="N23" s="108" t="s">
        <v>248</v>
      </c>
      <c r="O23" s="112">
        <f>O20/O21</f>
        <v>0.87906907949981772</v>
      </c>
      <c r="P23" s="38"/>
    </row>
    <row r="24" spans="1:16" ht="22" customHeight="1" x14ac:dyDescent="0.2">
      <c r="A24" s="123"/>
      <c r="B24" s="123"/>
      <c r="C24" s="123"/>
      <c r="D24" s="123"/>
      <c r="E24" s="123"/>
      <c r="F24" s="41"/>
      <c r="G24" s="41"/>
      <c r="H24" s="41"/>
      <c r="I24" s="41"/>
      <c r="J24" s="41"/>
      <c r="K24" s="41"/>
      <c r="L24" s="41"/>
      <c r="M24" s="41"/>
      <c r="N24" s="113" t="s">
        <v>249</v>
      </c>
      <c r="O24" s="114"/>
      <c r="P24" s="38"/>
    </row>
    <row r="25" spans="1:16" ht="22" customHeight="1" x14ac:dyDescent="0.2">
      <c r="A25" s="123"/>
      <c r="B25" s="123"/>
      <c r="C25" s="123"/>
      <c r="D25" s="123"/>
      <c r="E25" s="123"/>
      <c r="F25" s="41"/>
      <c r="G25" s="41"/>
      <c r="H25" s="41"/>
      <c r="I25" s="41"/>
      <c r="J25" s="41"/>
      <c r="K25" s="41"/>
      <c r="L25" s="41"/>
      <c r="M25" s="41"/>
      <c r="N25" s="115">
        <f>(O22*O12)+(O23*O17)</f>
        <v>6.9010991960898299E-2</v>
      </c>
      <c r="O25" s="116"/>
      <c r="P25" s="38"/>
    </row>
    <row r="26" spans="1:16" ht="22" customHeight="1" x14ac:dyDescent="0.2">
      <c r="A26" s="123"/>
      <c r="B26" s="123"/>
      <c r="C26" s="123"/>
      <c r="D26" s="123"/>
      <c r="E26" s="123"/>
      <c r="F26" s="41"/>
      <c r="G26" s="41"/>
      <c r="H26" s="41"/>
      <c r="I26" s="41"/>
      <c r="J26" s="41"/>
      <c r="K26" s="41"/>
      <c r="L26" s="41"/>
      <c r="M26" s="41"/>
      <c r="N26" s="41"/>
      <c r="O26" s="38"/>
      <c r="P26" s="38"/>
    </row>
    <row r="27" spans="1:16" ht="22" customHeight="1" x14ac:dyDescent="0.2">
      <c r="A27" s="123"/>
      <c r="B27" s="123"/>
      <c r="C27" s="123"/>
      <c r="D27" s="123"/>
      <c r="E27" s="123"/>
      <c r="F27" s="41"/>
      <c r="G27" s="41"/>
      <c r="H27" s="41"/>
      <c r="I27" s="41"/>
      <c r="J27" s="41"/>
      <c r="K27" s="41"/>
      <c r="L27" s="41"/>
      <c r="M27" s="41"/>
      <c r="N27" s="41"/>
      <c r="O27" s="38"/>
      <c r="P27" s="38"/>
    </row>
    <row r="28" spans="1:16" ht="22" customHeight="1" x14ac:dyDescent="0.2">
      <c r="A28" s="123"/>
      <c r="B28" s="123"/>
      <c r="C28" s="123"/>
      <c r="D28" s="123"/>
      <c r="E28" s="123"/>
      <c r="F28" s="41"/>
      <c r="G28" s="41"/>
      <c r="H28" s="41"/>
      <c r="I28" s="41"/>
      <c r="J28" s="41"/>
      <c r="K28" s="41"/>
      <c r="L28" s="41"/>
      <c r="M28" s="41"/>
      <c r="N28" s="41"/>
      <c r="O28" s="38"/>
      <c r="P28" s="38"/>
    </row>
    <row r="29" spans="1:16" ht="22" customHeight="1" x14ac:dyDescent="0.2">
      <c r="A29" s="123"/>
      <c r="B29" s="123"/>
      <c r="C29" s="123"/>
      <c r="D29" s="123"/>
      <c r="E29" s="123"/>
      <c r="F29" s="41"/>
      <c r="G29" s="41"/>
      <c r="H29" s="41"/>
      <c r="I29" s="41"/>
      <c r="J29" s="41"/>
      <c r="K29" s="41"/>
      <c r="L29" s="41"/>
      <c r="M29" s="41"/>
      <c r="N29" s="41"/>
      <c r="O29" s="38"/>
      <c r="P29" s="38"/>
    </row>
    <row r="30" spans="1:16" ht="22" customHeight="1" x14ac:dyDescent="0.2">
      <c r="A30" s="123"/>
      <c r="B30" s="123"/>
      <c r="C30" s="123"/>
      <c r="D30" s="123"/>
      <c r="E30" s="123"/>
      <c r="F30" s="41"/>
      <c r="G30" s="41"/>
      <c r="H30" s="41"/>
      <c r="I30" s="41"/>
      <c r="J30" s="41"/>
      <c r="K30" s="41"/>
      <c r="L30" s="41"/>
      <c r="M30" s="41"/>
      <c r="N30" s="41"/>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HSY/explorer/revenue_proj" xr:uid="{55C7DB6A-3213-CD4D-ADA3-FAC60DCF2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2023-11-10T08:57:35Z</dcterms:modified>
</cp:coreProperties>
</file>