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8346620B-7000-9E44-AB00-98DD9E6ED8D5}"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K4" i="2" a="1"/>
  <c r="K4" i="2" s="1"/>
  <c r="O14" i="2" l="1"/>
  <c r="G3" i="2"/>
  <c r="O10" i="2"/>
  <c r="O9" i="2"/>
  <c r="O7" i="2"/>
  <c r="G7" i="2"/>
  <c r="E7" i="2"/>
  <c r="O6" i="2"/>
  <c r="O19" i="2" s="1"/>
  <c r="G6" i="2"/>
  <c r="E6" i="2"/>
  <c r="C6" i="2"/>
  <c r="O5" i="2"/>
  <c r="G5" i="2"/>
  <c r="C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E5" i="2"/>
  <c r="K16" i="2"/>
  <c r="K13" i="2"/>
  <c r="K11"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<sst xmlns="http://schemas.openxmlformats.org/spreadsheetml/2006/main" count="1332" uniqueCount="252">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</sst>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9" fillId="0" borderId="0" applyFont="0" applyFill="0" applyBorder="0" applyAlignment="0" applyProtection="0"/>
  </cellStyleXfs>
  <cellXfs count="11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0" fontId="9" fillId="12" borderId="0" xfId="0" applyFont="1" applyFill="1"/>
    <xf numFmtId="164" fontId="3" fillId="9" borderId="0" xfId="0" applyNumberFormat="1" applyFont="1" applyFill="1" applyAlignment="1">
      <alignment horizontal="right" vertical="center" indent="1"/>
    </xf>
    <xf numFmtId="9" fontId="3" fillId="9" borderId="0" xfId="1" applyFont="1" applyFill="1" applyBorder="1" applyAlignment="1">
      <alignment horizontal="right" vertical="center" indent="1"/>
    </xf>
    <xf numFmtId="9" fontId="3" fillId="12" borderId="0" xfId="1" applyFont="1" applyFill="1" applyBorder="1" applyAlignment="1">
      <alignment horizontal="left"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9" fillId="12" borderId="0" xfId="0" applyFont="1" applyFill="1" applyAlignment="1">
      <alignment vertical="center"/>
    </xf>
    <xf numFmtId="9" fontId="3" fillId="11" borderId="0" xfId="1" applyFont="1" applyFill="1" applyBorder="1" applyAlignment="1">
      <alignment horizontal="right" vertical="center" indent="1"/>
    </xf>
    <xf numFmtId="9" fontId="3" fillId="11" borderId="4" xfId="1" applyFont="1" applyFill="1" applyBorder="1" applyAlignment="1">
      <alignment horizontal="right" vertical="center" indent="1"/>
    </xf>
    <xf numFmtId="0" fontId="11" fillId="12" borderId="0" xfId="0" applyFont="1" applyFill="1" applyAlignment="1">
      <alignment horizontal="left" vertical="center" indent="1"/>
    </xf>
    <xf numFmtId="10" fontId="3" fillId="9" borderId="5" xfId="1" applyNumberFormat="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3" fillId="9" borderId="0" xfId="1" applyNumberFormat="1" applyFont="1" applyFill="1" applyBorder="1" applyAlignment="1">
      <alignment horizontal="right" vertical="center" indent="1"/>
    </xf>
    <xf numFmtId="0" fontId="11" fillId="10" borderId="7" xfId="1" applyNumberFormat="1" applyFont="1" applyFill="1" applyBorder="1" applyAlignment="1">
      <alignment horizontal="left" vertical="center" indent="1"/>
    </xf>
    <xf numFmtId="0" fontId="11" fillId="11" borderId="8" xfId="0" applyFont="1" applyFill="1" applyBorder="1" applyAlignment="1">
      <alignment horizontal="left" vertical="center" indent="2"/>
    </xf>
    <xf numFmtId="10" fontId="11" fillId="11" borderId="9" xfId="1" applyNumberFormat="1" applyFont="1" applyFill="1" applyBorder="1" applyAlignment="1">
      <alignment horizontal="right" vertical="center" indent="1"/>
    </xf>
    <xf numFmtId="10" fontId="11" fillId="11" borderId="8" xfId="1" applyNumberFormat="1" applyFont="1" applyFill="1" applyBorder="1" applyAlignment="1">
      <alignment horizontal="right" vertical="center" indent="1"/>
    </xf>
    <xf numFmtId="10" fontId="11" fillId="11" borderId="10" xfId="1" applyNumberFormat="1" applyFont="1" applyFill="1" applyBorder="1" applyAlignment="1">
      <alignment horizontal="right" vertical="center" indent="1"/>
    </xf>
    <xf numFmtId="0" fontId="2" fillId="9" borderId="11" xfId="0" applyFont="1" applyFill="1" applyBorder="1" applyAlignment="1">
      <alignment horizontal="right" vertical="center"/>
    </xf>
    <xf numFmtId="0" fontId="18" fillId="9" borderId="12" xfId="0" applyFont="1" applyFill="1" applyBorder="1" applyAlignment="1">
      <alignment horizontal="right" vertical="center" indent="1"/>
    </xf>
    <xf numFmtId="0" fontId="18" fillId="9" borderId="13" xfId="0" applyFont="1" applyFill="1" applyBorder="1" applyAlignment="1">
      <alignment horizontal="right" vertical="center" indent="1"/>
    </xf>
    <xf numFmtId="0" fontId="20" fillId="14" borderId="14" xfId="0" applyFont="1" applyFill="1" applyBorder="1" applyAlignment="1">
      <alignment horizontal="right" vertical="center" indent="1"/>
    </xf>
    <xf numFmtId="9" fontId="18" fillId="10" borderId="8" xfId="1" applyFont="1" applyFill="1" applyBorder="1" applyAlignment="1">
      <alignment horizontal="left" vertical="center" indent="2"/>
    </xf>
    <xf numFmtId="164" fontId="3" fillId="10" borderId="9"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15" xfId="0" applyNumberFormat="1" applyFont="1" applyFill="1" applyBorder="1" applyAlignment="1">
      <alignment horizontal="right" vertical="center"/>
    </xf>
    <xf numFmtId="9" fontId="21" fillId="11" borderId="4" xfId="1" applyFont="1" applyFill="1" applyBorder="1" applyAlignment="1">
      <alignment horizontal="left" vertical="center" indent="2"/>
    </xf>
    <xf numFmtId="9" fontId="3" fillId="11" borderId="14" xfId="1" applyFont="1" applyFill="1" applyBorder="1" applyAlignment="1">
      <alignment horizontal="right" vertical="center" indent="1"/>
    </xf>
    <xf numFmtId="164" fontId="3" fillId="10" borderId="8"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22" fillId="11" borderId="4" xfId="0" applyFont="1" applyFill="1" applyBorder="1" applyAlignment="1">
      <alignment horizontal="left" vertical="center" indent="1"/>
    </xf>
    <xf numFmtId="9" fontId="18" fillId="10" borderId="16" xfId="1" applyFont="1" applyFill="1" applyBorder="1" applyAlignment="1">
      <alignment horizontal="left" vertical="center" indent="2"/>
    </xf>
    <xf numFmtId="9" fontId="3" fillId="10" borderId="17" xfId="1" applyFont="1" applyFill="1" applyBorder="1" applyAlignment="1">
      <alignment horizontal="right" vertical="center" indent="1"/>
    </xf>
    <xf numFmtId="9" fontId="3" fillId="10" borderId="16" xfId="1" applyFont="1" applyFill="1" applyBorder="1" applyAlignment="1">
      <alignment horizontal="right" vertical="center" indent="1"/>
    </xf>
    <xf numFmtId="9" fontId="3" fillId="10" borderId="18" xfId="1" applyFont="1" applyFill="1" applyBorder="1" applyAlignment="1">
      <alignment horizontal="right" vertical="center" indent="1"/>
    </xf>
    <xf numFmtId="9" fontId="3" fillId="10" borderId="18" xfId="1" applyFont="1" applyFill="1" applyBorder="1" applyAlignment="1">
      <alignment horizontal="right" vertical="center"/>
    </xf>
    <xf numFmtId="164" fontId="3" fillId="9" borderId="19" xfId="0" applyNumberFormat="1" applyFont="1" applyFill="1" applyBorder="1" applyAlignment="1">
      <alignment horizontal="right" vertical="center" indent="1"/>
    </xf>
    <xf numFmtId="9" fontId="11" fillId="10" borderId="20" xfId="1" applyFont="1" applyFill="1" applyBorder="1" applyAlignment="1">
      <alignment horizontal="left" vertical="center" indent="1"/>
    </xf>
    <xf numFmtId="9" fontId="3" fillId="9" borderId="21" xfId="1" applyFont="1" applyFill="1" applyBorder="1" applyAlignment="1">
      <alignment horizontal="right" vertical="center" indent="1"/>
    </xf>
    <xf numFmtId="0" fontId="11" fillId="10" borderId="20" xfId="1" applyNumberFormat="1" applyFont="1" applyFill="1" applyBorder="1" applyAlignment="1">
      <alignment horizontal="left" vertical="center" indent="1"/>
    </xf>
    <xf numFmtId="165" fontId="3" fillId="9" borderId="20" xfId="1" applyNumberFormat="1" applyFont="1" applyFill="1" applyBorder="1" applyAlignment="1">
      <alignment horizontal="right" vertical="center" indent="1"/>
    </xf>
    <xf numFmtId="164" fontId="3" fillId="9" borderId="21" xfId="0" applyNumberFormat="1" applyFont="1" applyFill="1" applyBorder="1" applyAlignment="1">
      <alignment horizontal="right" vertical="center" indent="1"/>
    </xf>
    <xf numFmtId="9" fontId="11" fillId="10" borderId="21" xfId="1" applyFont="1" applyFill="1" applyBorder="1" applyAlignment="1">
      <alignment horizontal="left" vertical="center" indent="1"/>
    </xf>
    <xf numFmtId="164" fontId="3" fillId="9" borderId="22"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0" fontId="11" fillId="10" borderId="14" xfId="1" applyNumberFormat="1" applyFont="1" applyFill="1" applyBorder="1" applyAlignment="1">
      <alignment horizontal="left" vertical="center" indent="1"/>
    </xf>
    <xf numFmtId="164" fontId="3" fillId="9" borderId="14" xfId="0" applyNumberFormat="1" applyFont="1" applyFill="1" applyBorder="1" applyAlignment="1">
      <alignment horizontal="right" vertical="center" indent="1"/>
    </xf>
    <xf numFmtId="9" fontId="24" fillId="10" borderId="14"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7" xfId="1" applyFont="1" applyFill="1" applyBorder="1" applyAlignment="1">
      <alignment horizontal="left" vertical="center" indent="1"/>
    </xf>
    <xf numFmtId="167" fontId="3" fillId="9" borderId="22"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4" fillId="10" borderId="7" xfId="1" applyFont="1" applyFill="1" applyBorder="1" applyAlignment="1">
      <alignment horizontal="left" vertical="center" indent="1"/>
    </xf>
    <xf numFmtId="167" fontId="3" fillId="9" borderId="23" xfId="0" applyNumberFormat="1" applyFont="1" applyFill="1" applyBorder="1" applyAlignment="1">
      <alignment horizontal="right" vertical="center" indent="1"/>
    </xf>
    <xf numFmtId="9" fontId="11" fillId="10" borderId="24" xfId="1" applyFont="1" applyFill="1" applyBorder="1" applyAlignment="1">
      <alignment horizontal="left" vertical="center" indent="1"/>
    </xf>
    <xf numFmtId="165" fontId="3" fillId="9" borderId="25" xfId="1" applyNumberFormat="1" applyFont="1" applyFill="1" applyBorder="1" applyAlignment="1">
      <alignment horizontal="right" vertical="center" indent="1"/>
    </xf>
    <xf numFmtId="9" fontId="3" fillId="9" borderId="25" xfId="1" applyFont="1" applyFill="1" applyBorder="1" applyAlignment="1">
      <alignment horizontal="right" vertical="center" indent="1"/>
    </xf>
    <xf numFmtId="2" fontId="3" fillId="9" borderId="24" xfId="0" applyNumberFormat="1" applyFont="1" applyFill="1" applyBorder="1" applyAlignment="1">
      <alignment horizontal="right" vertical="center" indent="1"/>
    </xf>
    <xf numFmtId="0" fontId="11" fillId="10" borderId="24" xfId="1" applyNumberFormat="1" applyFont="1" applyFill="1" applyBorder="1" applyAlignment="1">
      <alignment horizontal="left" vertical="center" indent="1"/>
    </xf>
    <xf numFmtId="165" fontId="3" fillId="14" borderId="25" xfId="1" applyNumberFormat="1" applyFont="1" applyFill="1" applyBorder="1" applyAlignment="1">
      <alignment horizontal="right" vertical="center" indent="1"/>
    </xf>
    <xf numFmtId="9" fontId="15" fillId="10" borderId="24" xfId="1" applyFont="1" applyFill="1" applyBorder="1" applyAlignment="1">
      <alignment horizontal="left" vertical="center" indent="1"/>
    </xf>
    <xf numFmtId="9" fontId="2" fillId="13" borderId="25" xfId="1" applyFont="1" applyFill="1" applyBorder="1" applyAlignment="1">
      <alignment horizontal="right" vertical="center" indent="1"/>
    </xf>
    <xf numFmtId="9" fontId="14" fillId="10" borderId="26" xfId="1" applyFont="1" applyFill="1" applyBorder="1" applyAlignment="1">
      <alignment horizontal="left" vertical="center" indent="1"/>
    </xf>
    <xf numFmtId="0" fontId="12" fillId="11" borderId="4" xfId="0" applyFont="1" applyFill="1" applyBorder="1" applyAlignment="1">
      <alignment horizontal="left" vertical="center" wrapText="1"/>
    </xf>
    <xf numFmtId="164" fontId="13" fillId="11" borderId="14" xfId="0" applyNumberFormat="1" applyFont="1" applyFill="1" applyBorder="1" applyAlignment="1">
      <alignment vertical="center"/>
    </xf>
    <xf numFmtId="0" fontId="16" fillId="11" borderId="4" xfId="0" applyFont="1" applyFill="1" applyBorder="1" applyAlignment="1">
      <alignment horizontal="left" vertical="center" wrapText="1"/>
    </xf>
    <xf numFmtId="10" fontId="17" fillId="11" borderId="14" xfId="0" applyNumberFormat="1" applyFont="1" applyFill="1" applyBorder="1" applyAlignment="1">
      <alignment vertical="center"/>
    </xf>
    <xf numFmtId="10" fontId="13" fillId="11" borderId="14" xfId="0" applyNumberFormat="1" applyFont="1" applyFill="1" applyBorder="1" applyAlignment="1">
      <alignment vertical="center"/>
    </xf>
    <xf numFmtId="2" fontId="13" fillId="11" borderId="14" xfId="0" applyNumberFormat="1" applyFont="1" applyFill="1" applyBorder="1" applyAlignment="1">
      <alignment vertical="center"/>
    </xf>
    <xf numFmtId="0" fontId="16" fillId="11" borderId="16" xfId="0" applyFont="1" applyFill="1" applyBorder="1" applyAlignment="1">
      <alignment horizontal="left" vertical="center" wrapText="1"/>
    </xf>
    <xf numFmtId="10" fontId="17" fillId="11" borderId="18" xfId="0" applyNumberFormat="1" applyFont="1" applyFill="1" applyBorder="1" applyAlignment="1">
      <alignment vertical="center"/>
    </xf>
    <xf numFmtId="164" fontId="13" fillId="11" borderId="14" xfId="0" applyNumberFormat="1" applyFont="1" applyFill="1" applyBorder="1" applyAlignment="1">
      <alignment horizontal="right" vertical="center"/>
    </xf>
    <xf numFmtId="10" fontId="17" fillId="11" borderId="14" xfId="0" applyNumberFormat="1" applyFont="1" applyFill="1" applyBorder="1" applyAlignment="1">
      <alignment horizontal="right" vertical="center"/>
    </xf>
    <xf numFmtId="10" fontId="17" fillId="11" borderId="18" xfId="0" applyNumberFormat="1" applyFont="1" applyFill="1" applyBorder="1" applyAlignment="1">
      <alignment horizontal="right" vertical="center"/>
    </xf>
    <xf numFmtId="9" fontId="3" fillId="10" borderId="16" xfId="1" applyFont="1" applyFill="1" applyBorder="1" applyAlignment="1">
      <alignment horizontal="center" vertical="center"/>
    </xf>
    <xf numFmtId="9" fontId="3" fillId="10" borderId="18" xfId="1" applyFont="1" applyFill="1" applyBorder="1" applyAlignment="1">
      <alignment horizontal="center" vertical="center"/>
    </xf>
    <xf numFmtId="10" fontId="18" fillId="9" borderId="16" xfId="1" applyNumberFormat="1" applyFont="1" applyFill="1" applyBorder="1" applyAlignment="1">
      <alignment horizontal="center" vertical="center"/>
    </xf>
    <xf numFmtId="10" fontId="18" fillId="9" borderId="18" xfId="1" applyNumberFormat="1" applyFont="1" applyFill="1" applyBorder="1" applyAlignment="1">
      <alignment horizontal="center" vertical="center"/>
    </xf>
    <xf numFmtId="0" fontId="23" fillId="0" borderId="0" xfId="0" applyFont="1" applyAlignment="1">
      <alignment horizontal="left" vertical="center" indent="2"/>
    </xf>
    <xf numFmtId="9" fontId="18" fillId="11" borderId="8" xfId="1" applyFont="1" applyFill="1" applyBorder="1" applyAlignment="1">
      <alignment horizontal="center" vertical="center"/>
    </xf>
    <xf numFmtId="9" fontId="18" fillId="11" borderId="10" xfId="1" applyFont="1" applyFill="1" applyBorder="1" applyAlignment="1">
      <alignment horizontal="center" vertical="center"/>
    </xf>
    <xf numFmtId="9" fontId="3" fillId="10" borderId="8" xfId="1" applyFont="1" applyFill="1" applyBorder="1" applyAlignment="1">
      <alignment horizontal="center" vertical="center"/>
    </xf>
    <xf numFmtId="9" fontId="3" fillId="10" borderId="10" xfId="1" applyFont="1" applyFill="1" applyBorder="1" applyAlignment="1">
      <alignment horizontal="center" vertical="center"/>
    </xf>
    <xf numFmtId="0" fontId="11" fillId="12" borderId="0" xfId="0" applyFont="1" applyFill="1" applyAlignment="1">
      <alignment horizontal="left" vertical="center" wrapText="1" indent="3"/>
    </xf>
    <xf numFmtId="0" fontId="11"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https://www.bing.com/financeapi/forcetrigger?t=a21uim&amp;q=XNAS%3aREGN&amp;form=skydnc</v>
    <v>Learn more on Bing</v>
  </rv>
  <rv s="1">
    <v>0</v>
    <v>REGENERON PHARMACEUTICALS, INC. (XNAS:REGN)</v>
    <v>2</v>
    <v>3</v>
    <v>Finance</v>
    <v>4</v>
    <v>en-US</v>
    <v>a21uim</v>
    <v>268435456</v>
    <v>1</v>
    <v>Powered by Refinitiv</v>
    <v>853.97</v>
    <v>668</v>
    <v>0.12970000000000001</v>
    <v>-22.53</v>
    <v>-2.7382E-2</v>
    <v>3.27</v>
    <v>4.0860000000000002E-3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816.68</v>
    <v>Biotechnology &amp; Medical Research</v>
    <v>Stock</v>
    <v>45240.018701191409</v>
    <v>0</v>
    <v>796.41</v>
    <v>87185926220</v>
    <v>REGENERON PHARMACEUTICALS, INC.</v>
    <v>REGENERON PHARMACEUTICALS, INC.</v>
    <v>815.49</v>
    <v>22.831299999999999</v>
    <v>822.79</v>
    <v>800.26</v>
    <v>803.53</v>
    <v>108947000</v>
    <v>REGN</v>
    <v>REGENERON PHARMACEUTICALS, INC. (XNAS:REGN)</v>
    <v>622240</v>
    <v>431995</v>
    <v>1988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REG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7" workbookViewId="0">
      <pane xSplit="1" topLeftCell="J1" activePane="topRight" state="frozen"/>
      <selection pane="topRight" activeCell="J196" sqref="J196"/>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459074000</v>
      </c>
      <c r="C2" s="26">
        <v>445824000</v>
      </c>
      <c r="D2" s="26">
        <v>1378477000</v>
      </c>
      <c r="E2" s="26">
        <v>2104745000</v>
      </c>
      <c r="F2" s="26">
        <v>2819557000</v>
      </c>
      <c r="G2" s="26">
        <v>4103728000</v>
      </c>
      <c r="H2" s="26">
        <v>4860427000</v>
      </c>
      <c r="I2" s="26">
        <v>5872227000</v>
      </c>
      <c r="J2" s="26">
        <v>6710800000</v>
      </c>
      <c r="K2" s="26">
        <v>7863400000</v>
      </c>
      <c r="L2" s="26">
        <v>8497100000</v>
      </c>
      <c r="M2" s="26">
        <v>16071700000</v>
      </c>
      <c r="N2" s="26">
        <v>12172900000</v>
      </c>
      <c r="O2" s="27">
        <v>12670800000</v>
      </c>
      <c r="P2" s="26">
        <v>2936200000</v>
      </c>
      <c r="Q2" s="26">
        <v>3414400000</v>
      </c>
      <c r="R2" s="26">
        <v>3162100000</v>
      </c>
      <c r="S2" s="26">
        <v>3158100000</v>
      </c>
    </row>
    <row r="3" spans="1:19" ht="16" x14ac:dyDescent="0.2">
      <c r="A3" s="9" t="s">
        <v>191</v>
      </c>
      <c r="B3" s="10"/>
      <c r="C3" s="11">
        <f t="shared" ref="C3:O3" si="0">(C2/B2)-1</f>
        <v>-2.8862449191197959E-2</v>
      </c>
      <c r="D3" s="11">
        <f t="shared" si="0"/>
        <v>2.0919757572494975</v>
      </c>
      <c r="E3" s="11">
        <f t="shared" si="0"/>
        <v>0.52686261722175987</v>
      </c>
      <c r="F3" s="11">
        <f t="shared" si="0"/>
        <v>0.33961928879745518</v>
      </c>
      <c r="G3" s="11">
        <f t="shared" si="0"/>
        <v>0.45545133508561797</v>
      </c>
      <c r="H3" s="11">
        <f t="shared" si="0"/>
        <v>0.18439306893634266</v>
      </c>
      <c r="I3" s="11">
        <f t="shared" si="0"/>
        <v>0.20817101048940767</v>
      </c>
      <c r="J3" s="11">
        <f t="shared" si="0"/>
        <v>0.14280323291316899</v>
      </c>
      <c r="K3" s="11">
        <f t="shared" si="0"/>
        <v>0.17175299517196163</v>
      </c>
      <c r="L3" s="11">
        <f t="shared" si="0"/>
        <v>8.058854948241212E-2</v>
      </c>
      <c r="M3" s="11">
        <f t="shared" si="0"/>
        <v>0.89143354791634799</v>
      </c>
      <c r="N3" s="11">
        <f t="shared" si="0"/>
        <v>-0.2425879029598611</v>
      </c>
      <c r="O3" s="11">
        <f t="shared" si="0"/>
        <v>4.0902332229789229E-2</v>
      </c>
      <c r="P3" s="11"/>
      <c r="Q3" s="11">
        <f>(Q2/P2)-1</f>
        <v>0.16286356515223765</v>
      </c>
      <c r="R3" s="11">
        <f>(R2/Q2)-1</f>
        <v>-7.3892924086223055E-2</v>
      </c>
      <c r="S3" s="11">
        <f>(S2/R2)-1</f>
        <v>-1.2649821321273347E-3</v>
      </c>
    </row>
    <row r="4" spans="1:19" ht="16" x14ac:dyDescent="0.2">
      <c r="A4" s="2" t="s">
        <v>19</v>
      </c>
      <c r="B4" s="3">
        <v>459074000</v>
      </c>
      <c r="C4" s="3">
        <v>445824000</v>
      </c>
      <c r="D4" s="3">
        <v>1378477000</v>
      </c>
      <c r="E4" s="3">
        <v>2104745000</v>
      </c>
      <c r="F4" s="3">
        <v>2819557000</v>
      </c>
      <c r="G4" s="3">
        <v>4103728000</v>
      </c>
      <c r="H4" s="3">
        <v>4860427000</v>
      </c>
      <c r="I4" s="3">
        <v>5872227000</v>
      </c>
      <c r="J4" s="3">
        <v>6710800000</v>
      </c>
      <c r="K4" s="3">
        <v>7863400000</v>
      </c>
      <c r="L4" s="3">
        <v>8497100000</v>
      </c>
      <c r="M4" s="3">
        <v>16071700000</v>
      </c>
      <c r="N4" s="3">
        <v>12172900000</v>
      </c>
      <c r="O4" s="4">
        <v>12670800000</v>
      </c>
      <c r="P4" s="3">
        <v>2936200000</v>
      </c>
      <c r="Q4" s="3">
        <v>3414400000</v>
      </c>
      <c r="R4" s="3">
        <v>3162100000</v>
      </c>
      <c r="S4" s="3">
        <v>3158100000</v>
      </c>
    </row>
    <row r="5" spans="1:19" ht="16" x14ac:dyDescent="0.2">
      <c r="A5" s="2" t="s">
        <v>20</v>
      </c>
      <c r="B5" s="3">
        <v>2093000</v>
      </c>
      <c r="C5" s="3">
        <v>4216000</v>
      </c>
      <c r="D5" s="3">
        <v>84455000</v>
      </c>
      <c r="E5" s="3">
        <v>155355000</v>
      </c>
      <c r="F5" s="3">
        <v>205018000</v>
      </c>
      <c r="G5" s="3">
        <v>392709000</v>
      </c>
      <c r="H5" s="3">
        <v>299694000</v>
      </c>
      <c r="I5" s="3">
        <v>397061000</v>
      </c>
      <c r="J5" s="3">
        <v>434100000</v>
      </c>
      <c r="K5" s="3">
        <v>782200000</v>
      </c>
      <c r="L5" s="3">
        <v>1119900000</v>
      </c>
      <c r="M5" s="3">
        <v>2437500000</v>
      </c>
      <c r="N5" s="3">
        <v>1560400000</v>
      </c>
      <c r="O5" s="4">
        <v>1720800000</v>
      </c>
      <c r="P5" s="3">
        <v>317800000</v>
      </c>
      <c r="Q5" s="3">
        <v>540600000</v>
      </c>
      <c r="R5" s="3">
        <v>457500000</v>
      </c>
      <c r="S5" s="3">
        <v>404900000</v>
      </c>
    </row>
    <row r="6" spans="1:19" ht="16" x14ac:dyDescent="0.2">
      <c r="A6" s="2" t="s">
        <v>21</v>
      </c>
      <c r="B6" s="3">
        <v>2093000</v>
      </c>
      <c r="C6" s="3">
        <v>4216000</v>
      </c>
      <c r="D6" s="3">
        <v>84455000</v>
      </c>
      <c r="E6" s="3">
        <v>155355000</v>
      </c>
      <c r="F6" s="3">
        <v>205018000</v>
      </c>
      <c r="G6" s="3">
        <v>392709000</v>
      </c>
      <c r="H6" s="3">
        <v>299694000</v>
      </c>
      <c r="I6" s="3">
        <v>397061000</v>
      </c>
      <c r="J6" s="3">
        <v>434100000</v>
      </c>
      <c r="K6" s="3">
        <v>782200000</v>
      </c>
      <c r="L6" s="3">
        <v>1119900000</v>
      </c>
      <c r="M6" s="3">
        <v>2437500000</v>
      </c>
      <c r="N6" s="3">
        <v>1560400000</v>
      </c>
      <c r="O6" s="4">
        <v>1720800000</v>
      </c>
      <c r="P6" s="3">
        <v>317800000</v>
      </c>
      <c r="Q6" s="3">
        <v>540600000</v>
      </c>
      <c r="R6" s="3">
        <v>457500000</v>
      </c>
      <c r="S6" s="3">
        <v>404900000</v>
      </c>
    </row>
    <row r="7" spans="1:19" ht="16" x14ac:dyDescent="0.2">
      <c r="A7" s="28" t="s">
        <v>22</v>
      </c>
      <c r="B7" s="26">
        <v>456981000</v>
      </c>
      <c r="C7" s="26">
        <v>441608000</v>
      </c>
      <c r="D7" s="26">
        <v>1294022000</v>
      </c>
      <c r="E7" s="26">
        <v>1949390000</v>
      </c>
      <c r="F7" s="26">
        <v>2614539000</v>
      </c>
      <c r="G7" s="26">
        <v>3711019000</v>
      </c>
      <c r="H7" s="26">
        <v>4560733000</v>
      </c>
      <c r="I7" s="26">
        <v>5475166000</v>
      </c>
      <c r="J7" s="26">
        <v>6276700000</v>
      </c>
      <c r="K7" s="26">
        <v>7081200000</v>
      </c>
      <c r="L7" s="26">
        <v>7377200000</v>
      </c>
      <c r="M7" s="26">
        <v>13634200000</v>
      </c>
      <c r="N7" s="26">
        <v>10612500000</v>
      </c>
      <c r="O7" s="27">
        <v>10950000000</v>
      </c>
      <c r="P7" s="26">
        <v>2618400000</v>
      </c>
      <c r="Q7" s="26">
        <v>2873800000</v>
      </c>
      <c r="R7" s="26">
        <v>2704600000</v>
      </c>
      <c r="S7" s="26">
        <v>2753200000</v>
      </c>
    </row>
    <row r="8" spans="1:19" ht="16" x14ac:dyDescent="0.2">
      <c r="A8" s="31" t="s">
        <v>58</v>
      </c>
      <c r="B8" s="32">
        <v>99.54</v>
      </c>
      <c r="C8" s="32">
        <v>99.05</v>
      </c>
      <c r="D8" s="32">
        <v>93.87</v>
      </c>
      <c r="E8" s="32">
        <v>92.62</v>
      </c>
      <c r="F8" s="32">
        <v>92.73</v>
      </c>
      <c r="G8" s="32">
        <v>90.43</v>
      </c>
      <c r="H8" s="32">
        <v>93.83</v>
      </c>
      <c r="I8" s="32">
        <v>93.24</v>
      </c>
      <c r="J8" s="32">
        <v>93.53</v>
      </c>
      <c r="K8" s="32">
        <v>90.05</v>
      </c>
      <c r="L8" s="32">
        <v>86.82</v>
      </c>
      <c r="M8" s="32">
        <v>84.83</v>
      </c>
      <c r="N8" s="32">
        <v>87.18</v>
      </c>
      <c r="O8" s="33">
        <v>86.42</v>
      </c>
      <c r="P8" s="32">
        <v>89.18</v>
      </c>
      <c r="Q8" s="32">
        <v>84.17</v>
      </c>
      <c r="R8" s="32">
        <v>85.53</v>
      </c>
      <c r="S8" s="32">
        <v>87.18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554453000</v>
      </c>
      <c r="C10" s="3">
        <v>646767000</v>
      </c>
      <c r="D10" s="3">
        <v>836309000</v>
      </c>
      <c r="E10" s="3">
        <v>1189362000</v>
      </c>
      <c r="F10" s="3">
        <v>1776108000</v>
      </c>
      <c r="G10" s="3">
        <v>2459103000</v>
      </c>
      <c r="H10" s="3">
        <v>3229992000</v>
      </c>
      <c r="I10" s="3">
        <v>3395575000</v>
      </c>
      <c r="J10" s="3">
        <v>3742300000</v>
      </c>
      <c r="K10" s="3">
        <v>4871400000</v>
      </c>
      <c r="L10" s="3">
        <v>3800600000</v>
      </c>
      <c r="M10" s="3">
        <v>4687400000</v>
      </c>
      <c r="N10" s="3">
        <v>5618500000</v>
      </c>
      <c r="O10" s="4">
        <v>6530200000</v>
      </c>
      <c r="P10" s="3">
        <v>1394700000</v>
      </c>
      <c r="Q10" s="3">
        <v>1697000000</v>
      </c>
      <c r="R10" s="3">
        <v>1701800000</v>
      </c>
      <c r="S10" s="3">
        <v>1736700000</v>
      </c>
    </row>
    <row r="11" spans="1:19" ht="16" x14ac:dyDescent="0.2">
      <c r="A11" s="2" t="s">
        <v>26</v>
      </c>
      <c r="B11" s="3">
        <v>65201000</v>
      </c>
      <c r="C11" s="3">
        <v>117261000</v>
      </c>
      <c r="D11" s="3">
        <v>210755000</v>
      </c>
      <c r="E11" s="3">
        <v>329415000</v>
      </c>
      <c r="F11" s="3">
        <v>504755000</v>
      </c>
      <c r="G11" s="3">
        <v>838526000</v>
      </c>
      <c r="H11" s="3">
        <v>1177697000</v>
      </c>
      <c r="I11" s="3">
        <v>1320433000</v>
      </c>
      <c r="J11" s="3">
        <v>1556200000</v>
      </c>
      <c r="K11" s="3">
        <v>1834800000</v>
      </c>
      <c r="L11" s="3">
        <v>1346000000</v>
      </c>
      <c r="M11" s="3">
        <v>1824900000</v>
      </c>
      <c r="N11" s="3">
        <v>2115900000</v>
      </c>
      <c r="O11" s="4">
        <v>2442700000</v>
      </c>
      <c r="P11" s="3">
        <v>529100000</v>
      </c>
      <c r="Q11" s="3">
        <v>660500000</v>
      </c>
      <c r="R11" s="3">
        <v>601100000</v>
      </c>
      <c r="S11" s="3">
        <v>652000000</v>
      </c>
    </row>
    <row r="12" spans="1:19" ht="16" x14ac:dyDescent="0.2">
      <c r="A12" s="12" t="s">
        <v>192</v>
      </c>
      <c r="B12" s="11">
        <f t="shared" ref="B12:S12" si="1">B11/B2</f>
        <v>0.14202721129926765</v>
      </c>
      <c r="C12" s="11">
        <f t="shared" si="1"/>
        <v>0.26302083333333331</v>
      </c>
      <c r="D12" s="11">
        <f t="shared" si="1"/>
        <v>0.1528897471629922</v>
      </c>
      <c r="E12" s="11">
        <f t="shared" si="1"/>
        <v>0.15651064618279173</v>
      </c>
      <c r="F12" s="11">
        <f t="shared" si="1"/>
        <v>0.17901925728048768</v>
      </c>
      <c r="G12" s="11">
        <f t="shared" si="1"/>
        <v>0.20433274330072559</v>
      </c>
      <c r="H12" s="11">
        <f t="shared" si="1"/>
        <v>0.24230319681789275</v>
      </c>
      <c r="I12" s="11">
        <f t="shared" si="1"/>
        <v>0.22486068743595913</v>
      </c>
      <c r="J12" s="11">
        <f t="shared" si="1"/>
        <v>0.23189485605292962</v>
      </c>
      <c r="K12" s="11">
        <f t="shared" si="1"/>
        <v>0.23333418114301702</v>
      </c>
      <c r="L12" s="11">
        <f t="shared" si="1"/>
        <v>0.15840698591284086</v>
      </c>
      <c r="M12" s="11">
        <f t="shared" si="1"/>
        <v>0.11354741564364691</v>
      </c>
      <c r="N12" s="11">
        <f t="shared" si="1"/>
        <v>0.17382053578029885</v>
      </c>
      <c r="O12" s="11">
        <f t="shared" si="1"/>
        <v>0.19278182908735045</v>
      </c>
      <c r="P12" s="11">
        <f t="shared" si="1"/>
        <v>0.18019889653293372</v>
      </c>
      <c r="Q12" s="11">
        <f t="shared" si="1"/>
        <v>0.19344540768509841</v>
      </c>
      <c r="R12" s="11">
        <f t="shared" si="1"/>
        <v>0.19009518990544258</v>
      </c>
      <c r="S12" s="11">
        <f t="shared" si="1"/>
        <v>0.20645324720559829</v>
      </c>
    </row>
    <row r="13" spans="1:19" ht="16" x14ac:dyDescent="0.2">
      <c r="A13" s="2" t="s">
        <v>27</v>
      </c>
      <c r="B13" s="3">
        <v>489252000</v>
      </c>
      <c r="C13" s="3">
        <v>529506000</v>
      </c>
      <c r="D13" s="3">
        <v>625554000</v>
      </c>
      <c r="E13" s="3">
        <v>859947000</v>
      </c>
      <c r="F13" s="3">
        <v>1271353000</v>
      </c>
      <c r="G13" s="3">
        <v>1620577000</v>
      </c>
      <c r="H13" s="3">
        <v>2052295000</v>
      </c>
      <c r="I13" s="3">
        <v>2075142000</v>
      </c>
      <c r="J13" s="3">
        <v>2186100000</v>
      </c>
      <c r="K13" s="3">
        <v>3036600000</v>
      </c>
      <c r="L13" s="3">
        <v>2735000000</v>
      </c>
      <c r="M13" s="3">
        <v>2908100000</v>
      </c>
      <c r="N13" s="3">
        <v>3592500000</v>
      </c>
      <c r="O13" s="4">
        <v>4140900000</v>
      </c>
      <c r="P13" s="3">
        <v>911300000</v>
      </c>
      <c r="Q13" s="3">
        <v>1043100000</v>
      </c>
      <c r="R13" s="3">
        <v>1101200000</v>
      </c>
      <c r="S13" s="3">
        <v>1085300000</v>
      </c>
    </row>
    <row r="14" spans="1:19" ht="16" x14ac:dyDescent="0.2">
      <c r="A14" s="12" t="s">
        <v>193</v>
      </c>
      <c r="B14" s="11">
        <f t="shared" ref="B14:S14" si="2">B13/B2</f>
        <v>1.065736678618262</v>
      </c>
      <c r="C14" s="11">
        <f t="shared" si="2"/>
        <v>1.1877018733850129</v>
      </c>
      <c r="D14" s="11">
        <f t="shared" si="2"/>
        <v>0.45380082511351294</v>
      </c>
      <c r="E14" s="11">
        <f t="shared" si="2"/>
        <v>0.40857538561678491</v>
      </c>
      <c r="F14" s="11">
        <f t="shared" si="2"/>
        <v>0.45090523085718787</v>
      </c>
      <c r="G14" s="11">
        <f t="shared" si="2"/>
        <v>0.39490360959595761</v>
      </c>
      <c r="H14" s="11">
        <f t="shared" si="2"/>
        <v>0.42224582325791543</v>
      </c>
      <c r="I14" s="11">
        <f t="shared" si="2"/>
        <v>0.35338245609374436</v>
      </c>
      <c r="J14" s="11">
        <f t="shared" si="2"/>
        <v>0.32575847886988141</v>
      </c>
      <c r="K14" s="11">
        <f t="shared" si="2"/>
        <v>0.38616883282040848</v>
      </c>
      <c r="L14" s="11">
        <f t="shared" si="2"/>
        <v>0.32187452189570559</v>
      </c>
      <c r="M14" s="11">
        <f t="shared" si="2"/>
        <v>0.1809453884778835</v>
      </c>
      <c r="N14" s="11">
        <f t="shared" si="2"/>
        <v>0.29512277271644388</v>
      </c>
      <c r="O14" s="11">
        <f t="shared" si="2"/>
        <v>0.3268065157685387</v>
      </c>
      <c r="P14" s="11">
        <f t="shared" si="2"/>
        <v>0.31036714120291531</v>
      </c>
      <c r="Q14" s="11">
        <f t="shared" si="2"/>
        <v>0.30550023430178069</v>
      </c>
      <c r="R14" s="11">
        <f t="shared" si="2"/>
        <v>0.34824958097466874</v>
      </c>
      <c r="S14" s="11">
        <f t="shared" si="2"/>
        <v>0.34365599569361327</v>
      </c>
    </row>
    <row r="15" spans="1:19" ht="16" x14ac:dyDescent="0.2">
      <c r="A15" s="2" t="s">
        <v>28</v>
      </c>
      <c r="B15" s="3" t="s">
        <v>24</v>
      </c>
      <c r="C15" s="3" t="s">
        <v>24</v>
      </c>
      <c r="D15" s="3" t="s">
        <v>24</v>
      </c>
      <c r="E15" s="3" t="s">
        <v>24</v>
      </c>
      <c r="F15" s="3" t="s">
        <v>24</v>
      </c>
      <c r="G15" s="3" t="s">
        <v>24</v>
      </c>
      <c r="H15" s="3" t="s">
        <v>24</v>
      </c>
      <c r="I15" s="3" t="s">
        <v>24</v>
      </c>
      <c r="J15" s="3" t="s">
        <v>24</v>
      </c>
      <c r="K15" s="3" t="s">
        <v>24</v>
      </c>
      <c r="L15" s="3">
        <v>-280400000</v>
      </c>
      <c r="M15" s="3">
        <v>-45600000</v>
      </c>
      <c r="N15" s="3">
        <v>-89900000</v>
      </c>
      <c r="O15" s="4">
        <v>-53400000</v>
      </c>
      <c r="P15" s="3">
        <v>-45700000</v>
      </c>
      <c r="Q15" s="3">
        <v>-6600000</v>
      </c>
      <c r="R15" s="3">
        <v>-500000</v>
      </c>
      <c r="S15" s="3">
        <v>-600000</v>
      </c>
    </row>
    <row r="16" spans="1:19" ht="16" x14ac:dyDescent="0.2">
      <c r="A16" s="28" t="s">
        <v>29</v>
      </c>
      <c r="B16" s="26">
        <v>-97472000</v>
      </c>
      <c r="C16" s="26">
        <v>-205159000</v>
      </c>
      <c r="D16" s="26">
        <v>457713000</v>
      </c>
      <c r="E16" s="26">
        <v>760028000</v>
      </c>
      <c r="F16" s="26">
        <v>838431000</v>
      </c>
      <c r="G16" s="26">
        <v>1251916000</v>
      </c>
      <c r="H16" s="26">
        <v>1330741000</v>
      </c>
      <c r="I16" s="26">
        <v>2079591000</v>
      </c>
      <c r="J16" s="26">
        <v>2534400000</v>
      </c>
      <c r="K16" s="26">
        <v>2209800000</v>
      </c>
      <c r="L16" s="26">
        <v>3576600000</v>
      </c>
      <c r="M16" s="26">
        <v>8946800000</v>
      </c>
      <c r="N16" s="26">
        <v>4994000000</v>
      </c>
      <c r="O16" s="27">
        <v>4419800000</v>
      </c>
      <c r="P16" s="26">
        <v>1223700000</v>
      </c>
      <c r="Q16" s="26">
        <v>1176800000</v>
      </c>
      <c r="R16" s="26">
        <v>1002800000</v>
      </c>
      <c r="S16" s="26">
        <v>1016500000</v>
      </c>
    </row>
    <row r="17" spans="1:19" ht="16" x14ac:dyDescent="0.2">
      <c r="A17" s="23" t="s">
        <v>59</v>
      </c>
      <c r="B17" s="29">
        <v>-21.23</v>
      </c>
      <c r="C17" s="29">
        <v>-46.02</v>
      </c>
      <c r="D17" s="29">
        <v>33.200000000000003</v>
      </c>
      <c r="E17" s="29">
        <v>36.11</v>
      </c>
      <c r="F17" s="29">
        <v>29.74</v>
      </c>
      <c r="G17" s="29">
        <v>30.51</v>
      </c>
      <c r="H17" s="29">
        <v>27.38</v>
      </c>
      <c r="I17" s="29">
        <v>35.409999999999997</v>
      </c>
      <c r="J17" s="29">
        <v>37.770000000000003</v>
      </c>
      <c r="K17" s="29">
        <v>28.1</v>
      </c>
      <c r="L17" s="29">
        <v>42.09</v>
      </c>
      <c r="M17" s="29">
        <v>55.67</v>
      </c>
      <c r="N17" s="29">
        <v>41.03</v>
      </c>
      <c r="O17" s="30">
        <v>34.880000000000003</v>
      </c>
      <c r="P17" s="29">
        <v>41.68</v>
      </c>
      <c r="Q17" s="29">
        <v>34.47</v>
      </c>
      <c r="R17" s="29">
        <v>31.71</v>
      </c>
      <c r="S17" s="29">
        <v>32.19</v>
      </c>
    </row>
    <row r="18" spans="1:19" ht="16" x14ac:dyDescent="0.2">
      <c r="A18" s="13" t="s">
        <v>194</v>
      </c>
      <c r="B18" s="10"/>
      <c r="C18" s="11">
        <f>(C16/B16)-1</f>
        <v>1.1047993269862113</v>
      </c>
      <c r="D18" s="11">
        <f>(D16/C16)-1</f>
        <v>-3.2310159437314474</v>
      </c>
      <c r="E18" s="11">
        <f>(E16/D16)-1</f>
        <v>0.66049030724493285</v>
      </c>
      <c r="F18" s="11">
        <f t="shared" ref="F18:N18" si="3">(F16/E16)-1</f>
        <v>0.10315804154583774</v>
      </c>
      <c r="G18" s="11">
        <f t="shared" si="3"/>
        <v>0.49316520977874156</v>
      </c>
      <c r="H18" s="11">
        <f t="shared" si="3"/>
        <v>6.2963489563197639E-2</v>
      </c>
      <c r="I18" s="11">
        <f t="shared" si="3"/>
        <v>0.56273159089559877</v>
      </c>
      <c r="J18" s="11">
        <f t="shared" si="3"/>
        <v>0.21870117729880545</v>
      </c>
      <c r="K18" s="11">
        <f t="shared" si="3"/>
        <v>-0.12807765151515149</v>
      </c>
      <c r="L18" s="11">
        <f t="shared" si="3"/>
        <v>0.61851751289709478</v>
      </c>
      <c r="M18" s="11">
        <f t="shared" si="3"/>
        <v>1.5014818542750099</v>
      </c>
      <c r="N18" s="11">
        <f t="shared" si="3"/>
        <v>-0.44181159744266107</v>
      </c>
      <c r="O18" s="11">
        <f>(O16/N16)-1</f>
        <v>-0.11497797356828199</v>
      </c>
      <c r="P18" s="11"/>
      <c r="Q18" s="11">
        <f>(Q16/P16)-1</f>
        <v>-3.8326387186401911E-2</v>
      </c>
      <c r="R18" s="11">
        <f>(R16/Q16)-1</f>
        <v>-0.14785859959211423</v>
      </c>
      <c r="S18" s="11">
        <f>(S16/R16)-1</f>
        <v>1.3661747108097311E-2</v>
      </c>
    </row>
    <row r="19" spans="1:19" ht="16" x14ac:dyDescent="0.2">
      <c r="A19" s="2" t="s">
        <v>30</v>
      </c>
      <c r="B19" s="3">
        <v>6996000</v>
      </c>
      <c r="C19" s="3">
        <v>17733000</v>
      </c>
      <c r="D19" s="3">
        <v>43292000</v>
      </c>
      <c r="E19" s="3">
        <v>46668000</v>
      </c>
      <c r="F19" s="3">
        <v>62684000</v>
      </c>
      <c r="G19" s="3">
        <v>26819000</v>
      </c>
      <c r="H19" s="3">
        <v>926000</v>
      </c>
      <c r="I19" s="3">
        <v>1080000</v>
      </c>
      <c r="J19" s="3">
        <v>-19100000</v>
      </c>
      <c r="K19" s="3">
        <v>-219300000</v>
      </c>
      <c r="L19" s="3">
        <v>-233800000</v>
      </c>
      <c r="M19" s="3">
        <v>-379000000</v>
      </c>
      <c r="N19" s="3">
        <v>135200000</v>
      </c>
      <c r="O19" s="4">
        <v>-355600000</v>
      </c>
      <c r="P19" s="3">
        <v>-286100000</v>
      </c>
      <c r="Q19" s="3">
        <v>-147900000</v>
      </c>
      <c r="R19" s="3">
        <v>144800000</v>
      </c>
      <c r="S19" s="3">
        <v>-66400000</v>
      </c>
    </row>
    <row r="20" spans="1:19" ht="16" x14ac:dyDescent="0.2">
      <c r="A20" s="2" t="s">
        <v>31</v>
      </c>
      <c r="B20" s="3">
        <v>9118000</v>
      </c>
      <c r="C20" s="3">
        <v>21282000</v>
      </c>
      <c r="D20" s="3">
        <v>45304000</v>
      </c>
      <c r="E20" s="3">
        <v>46437000</v>
      </c>
      <c r="F20" s="3">
        <v>37372000</v>
      </c>
      <c r="G20" s="3">
        <v>14241000</v>
      </c>
      <c r="H20" s="3">
        <v>7195000</v>
      </c>
      <c r="I20" s="3">
        <v>25119000</v>
      </c>
      <c r="J20" s="3">
        <v>28200000</v>
      </c>
      <c r="K20" s="3">
        <v>30200000</v>
      </c>
      <c r="L20" s="3">
        <v>56900000</v>
      </c>
      <c r="M20" s="3">
        <v>11500000</v>
      </c>
      <c r="N20" s="3">
        <v>-100700000</v>
      </c>
      <c r="O20" s="4">
        <v>69600000</v>
      </c>
      <c r="P20" s="3">
        <v>15300000</v>
      </c>
      <c r="Q20" s="3">
        <v>17400000</v>
      </c>
      <c r="R20" s="3">
        <v>18000000</v>
      </c>
      <c r="S20" s="3">
        <v>18900000</v>
      </c>
    </row>
    <row r="21" spans="1:19" ht="16" x14ac:dyDescent="0.2">
      <c r="A21" s="2" t="s">
        <v>32</v>
      </c>
      <c r="B21" s="3">
        <v>9118000</v>
      </c>
      <c r="C21" s="3">
        <v>21282000</v>
      </c>
      <c r="D21" s="3">
        <v>45304000</v>
      </c>
      <c r="E21" s="3">
        <v>46437000</v>
      </c>
      <c r="F21" s="3">
        <v>37372000</v>
      </c>
      <c r="G21" s="3">
        <v>14241000</v>
      </c>
      <c r="H21" s="3">
        <v>7195000</v>
      </c>
      <c r="I21" s="3">
        <v>25119000</v>
      </c>
      <c r="J21" s="3">
        <v>28200000</v>
      </c>
      <c r="K21" s="3">
        <v>30200000</v>
      </c>
      <c r="L21" s="3">
        <v>56900000</v>
      </c>
      <c r="M21" s="3">
        <v>57300000</v>
      </c>
      <c r="N21" s="3">
        <v>59400000</v>
      </c>
      <c r="O21" s="4">
        <v>69600000</v>
      </c>
      <c r="P21" s="3">
        <v>15300000</v>
      </c>
      <c r="Q21" s="3">
        <v>17400000</v>
      </c>
      <c r="R21" s="3">
        <v>18000000</v>
      </c>
      <c r="S21" s="3">
        <v>18900000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v>45800000</v>
      </c>
      <c r="N22" s="3">
        <v>160100000</v>
      </c>
      <c r="O22" s="4" t="s">
        <v>24</v>
      </c>
      <c r="P22" s="3" t="s">
        <v>24</v>
      </c>
      <c r="Q22" s="3" t="s">
        <v>24</v>
      </c>
      <c r="R22" s="3" t="s">
        <v>24</v>
      </c>
      <c r="S22" s="3" t="s">
        <v>24</v>
      </c>
    </row>
    <row r="23" spans="1:19" ht="16" x14ac:dyDescent="0.2">
      <c r="A23" s="2" t="s">
        <v>34</v>
      </c>
      <c r="B23" s="3">
        <v>-2122000</v>
      </c>
      <c r="C23" s="3">
        <v>-3549000</v>
      </c>
      <c r="D23" s="3">
        <v>-2012000</v>
      </c>
      <c r="E23" s="3">
        <v>231000</v>
      </c>
      <c r="F23" s="3">
        <v>25312000</v>
      </c>
      <c r="G23" s="3">
        <v>12578000</v>
      </c>
      <c r="H23" s="3">
        <v>-6269000</v>
      </c>
      <c r="I23" s="3">
        <v>-24039000</v>
      </c>
      <c r="J23" s="3">
        <v>-47300000</v>
      </c>
      <c r="K23" s="3">
        <v>-249500000</v>
      </c>
      <c r="L23" s="3">
        <v>-290700000</v>
      </c>
      <c r="M23" s="3">
        <v>-390500000</v>
      </c>
      <c r="N23" s="3">
        <v>235900000</v>
      </c>
      <c r="O23" s="4">
        <v>-425200000</v>
      </c>
      <c r="P23" s="3">
        <v>-301400000</v>
      </c>
      <c r="Q23" s="3">
        <v>-165300000</v>
      </c>
      <c r="R23" s="3">
        <v>126800000</v>
      </c>
      <c r="S23" s="3">
        <v>-85300000</v>
      </c>
    </row>
    <row r="24" spans="1:19" ht="16" x14ac:dyDescent="0.2">
      <c r="A24" s="2" t="s">
        <v>35</v>
      </c>
      <c r="B24" s="3">
        <v>-104468000</v>
      </c>
      <c r="C24" s="3">
        <v>-222892000</v>
      </c>
      <c r="D24" s="3">
        <v>414421000</v>
      </c>
      <c r="E24" s="3">
        <v>713360000</v>
      </c>
      <c r="F24" s="3">
        <v>775747000</v>
      </c>
      <c r="G24" s="3">
        <v>1225097000</v>
      </c>
      <c r="H24" s="3">
        <v>1329815000</v>
      </c>
      <c r="I24" s="3">
        <v>2078511000</v>
      </c>
      <c r="J24" s="3">
        <v>2553500000</v>
      </c>
      <c r="K24" s="3">
        <v>2429100000</v>
      </c>
      <c r="L24" s="3">
        <v>3810400000</v>
      </c>
      <c r="M24" s="3">
        <v>9325800000</v>
      </c>
      <c r="N24" s="3">
        <v>4858800000</v>
      </c>
      <c r="O24" s="4">
        <v>4775400000</v>
      </c>
      <c r="P24" s="3">
        <v>1509800000</v>
      </c>
      <c r="Q24" s="3">
        <v>1324700000</v>
      </c>
      <c r="R24" s="3">
        <v>858000000</v>
      </c>
      <c r="S24" s="3">
        <v>1082900000</v>
      </c>
    </row>
    <row r="25" spans="1:19" ht="16" x14ac:dyDescent="0.2">
      <c r="A25" s="2" t="s">
        <v>36</v>
      </c>
      <c r="B25" s="3" t="s">
        <v>24</v>
      </c>
      <c r="C25" s="3">
        <v>-1132000</v>
      </c>
      <c r="D25" s="3">
        <v>-335848000</v>
      </c>
      <c r="E25" s="3">
        <v>288998000</v>
      </c>
      <c r="F25" s="3">
        <v>427673000</v>
      </c>
      <c r="G25" s="3">
        <v>589041000</v>
      </c>
      <c r="H25" s="3">
        <v>434293000</v>
      </c>
      <c r="I25" s="3">
        <v>880000000</v>
      </c>
      <c r="J25" s="3">
        <v>109100000</v>
      </c>
      <c r="K25" s="3">
        <v>313300000</v>
      </c>
      <c r="L25" s="3">
        <v>297200000</v>
      </c>
      <c r="M25" s="3">
        <v>1250500000</v>
      </c>
      <c r="N25" s="3">
        <v>520400000</v>
      </c>
      <c r="O25" s="4">
        <v>476400000</v>
      </c>
      <c r="P25" s="3">
        <v>194100000</v>
      </c>
      <c r="Q25" s="3">
        <v>127600000</v>
      </c>
      <c r="R25" s="3">
        <v>40200000</v>
      </c>
      <c r="S25" s="3">
        <v>114500000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-104468000</v>
      </c>
      <c r="C27" s="3">
        <v>-221760000</v>
      </c>
      <c r="D27" s="3">
        <v>750269000</v>
      </c>
      <c r="E27" s="3">
        <v>424362000</v>
      </c>
      <c r="F27" s="3">
        <v>348074000</v>
      </c>
      <c r="G27" s="3">
        <v>636056000</v>
      </c>
      <c r="H27" s="3">
        <v>895522000</v>
      </c>
      <c r="I27" s="3">
        <v>1198511000</v>
      </c>
      <c r="J27" s="3">
        <v>2444400000</v>
      </c>
      <c r="K27" s="3">
        <v>2115800000</v>
      </c>
      <c r="L27" s="3">
        <v>3513200000</v>
      </c>
      <c r="M27" s="3">
        <v>8075300000</v>
      </c>
      <c r="N27" s="3">
        <v>4338400000</v>
      </c>
      <c r="O27" s="4">
        <v>4299000000</v>
      </c>
      <c r="P27" s="3">
        <v>1315700000</v>
      </c>
      <c r="Q27" s="3">
        <v>1197100000</v>
      </c>
      <c r="R27" s="3">
        <v>817800000</v>
      </c>
      <c r="S27" s="3">
        <v>968400000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-104468000</v>
      </c>
      <c r="C31" s="3">
        <v>-221760000</v>
      </c>
      <c r="D31" s="3">
        <v>750269000</v>
      </c>
      <c r="E31" s="3">
        <v>424362000</v>
      </c>
      <c r="F31" s="3">
        <v>348074000</v>
      </c>
      <c r="G31" s="3">
        <v>636056000</v>
      </c>
      <c r="H31" s="3">
        <v>895522000</v>
      </c>
      <c r="I31" s="3">
        <v>1198511000</v>
      </c>
      <c r="J31" s="3">
        <v>2444400000</v>
      </c>
      <c r="K31" s="3">
        <v>2115800000</v>
      </c>
      <c r="L31" s="3">
        <v>3513200000</v>
      </c>
      <c r="M31" s="3">
        <v>8075300000</v>
      </c>
      <c r="N31" s="3">
        <v>4338400000</v>
      </c>
      <c r="O31" s="4">
        <v>4299000000</v>
      </c>
      <c r="P31" s="3">
        <v>1315700000</v>
      </c>
      <c r="Q31" s="3">
        <v>1197100000</v>
      </c>
      <c r="R31" s="3">
        <v>817800000</v>
      </c>
      <c r="S31" s="3">
        <v>968400000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-104468000</v>
      </c>
      <c r="C33" s="26">
        <v>-221760000</v>
      </c>
      <c r="D33" s="26">
        <v>750269000</v>
      </c>
      <c r="E33" s="26">
        <v>424362000</v>
      </c>
      <c r="F33" s="26">
        <v>348074000</v>
      </c>
      <c r="G33" s="26">
        <v>636056000</v>
      </c>
      <c r="H33" s="26">
        <v>895522000</v>
      </c>
      <c r="I33" s="26">
        <v>1198511000</v>
      </c>
      <c r="J33" s="26">
        <v>2444400000</v>
      </c>
      <c r="K33" s="26">
        <v>2115800000</v>
      </c>
      <c r="L33" s="26">
        <v>3513200000</v>
      </c>
      <c r="M33" s="26">
        <v>8075300000</v>
      </c>
      <c r="N33" s="26">
        <v>4338400000</v>
      </c>
      <c r="O33" s="27">
        <v>4299000000</v>
      </c>
      <c r="P33" s="26">
        <v>1315700000</v>
      </c>
      <c r="Q33" s="26">
        <v>1197100000</v>
      </c>
      <c r="R33" s="26">
        <v>817800000</v>
      </c>
      <c r="S33" s="26">
        <v>968400000</v>
      </c>
    </row>
    <row r="34" spans="1:19" ht="16" x14ac:dyDescent="0.2">
      <c r="A34" s="23" t="s">
        <v>60</v>
      </c>
      <c r="B34" s="29">
        <v>-22.76</v>
      </c>
      <c r="C34" s="29">
        <v>-49.74</v>
      </c>
      <c r="D34" s="29">
        <v>54.43</v>
      </c>
      <c r="E34" s="29">
        <v>20.16</v>
      </c>
      <c r="F34" s="29">
        <v>12.34</v>
      </c>
      <c r="G34" s="29">
        <v>15.5</v>
      </c>
      <c r="H34" s="29">
        <v>18.420000000000002</v>
      </c>
      <c r="I34" s="29">
        <v>20.41</v>
      </c>
      <c r="J34" s="29">
        <v>36.42</v>
      </c>
      <c r="K34" s="29">
        <v>26.91</v>
      </c>
      <c r="L34" s="29">
        <v>41.35</v>
      </c>
      <c r="M34" s="29">
        <v>50.25</v>
      </c>
      <c r="N34" s="29">
        <v>35.64</v>
      </c>
      <c r="O34" s="30">
        <v>33.93</v>
      </c>
      <c r="P34" s="29">
        <v>44.81</v>
      </c>
      <c r="Q34" s="29">
        <v>35.06</v>
      </c>
      <c r="R34" s="29">
        <v>25.86</v>
      </c>
      <c r="S34" s="29">
        <v>30.66</v>
      </c>
    </row>
    <row r="35" spans="1:19" ht="16" x14ac:dyDescent="0.2">
      <c r="A35" s="14" t="s">
        <v>195</v>
      </c>
      <c r="B35" s="15"/>
      <c r="C35" s="16">
        <f>(C33/B33)-1</f>
        <v>1.1227552934870006</v>
      </c>
      <c r="D35" s="16">
        <f>(D33/C33)-1</f>
        <v>-4.3832476551226556</v>
      </c>
      <c r="E35" s="16">
        <f>(E33/D33)-1</f>
        <v>-0.43438686657718761</v>
      </c>
      <c r="F35" s="16">
        <f t="shared" ref="F35:N35" si="4">(F33/E33)-1</f>
        <v>-0.17977104453273385</v>
      </c>
      <c r="G35" s="16">
        <f t="shared" si="4"/>
        <v>0.82735855019334958</v>
      </c>
      <c r="H35" s="16">
        <f t="shared" si="4"/>
        <v>0.40792949048511451</v>
      </c>
      <c r="I35" s="16">
        <f t="shared" si="4"/>
        <v>0.33833786327974069</v>
      </c>
      <c r="J35" s="16">
        <f t="shared" si="4"/>
        <v>1.0395307176988782</v>
      </c>
      <c r="K35" s="16">
        <f t="shared" si="4"/>
        <v>-0.13442971690394367</v>
      </c>
      <c r="L35" s="16">
        <f t="shared" si="4"/>
        <v>0.66045940069949904</v>
      </c>
      <c r="M35" s="16">
        <f t="shared" si="4"/>
        <v>1.2985597176363428</v>
      </c>
      <c r="N35" s="16">
        <f t="shared" si="4"/>
        <v>-0.46275680160489396</v>
      </c>
      <c r="O35" s="16">
        <f>(O33/N33)-1</f>
        <v>-9.081689101973045E-3</v>
      </c>
      <c r="P35" s="16"/>
      <c r="Q35" s="16">
        <f>(Q33/P33)-1</f>
        <v>-9.0142129664817161E-2</v>
      </c>
      <c r="R35" s="16">
        <f>(R33/Q33)-1</f>
        <v>-0.31684905187536549</v>
      </c>
      <c r="S35" s="16">
        <f>(S33/R33)-1</f>
        <v>0.18415260454878934</v>
      </c>
    </row>
    <row r="36" spans="1:19" ht="16" x14ac:dyDescent="0.2">
      <c r="A36" s="17" t="s">
        <v>196</v>
      </c>
      <c r="B36" s="18">
        <f t="shared" ref="B36:S36" si="5">(B16*(1-0.25))/(B126+B105+B96)</f>
        <v>-0.106175564979957</v>
      </c>
      <c r="C36" s="18">
        <f t="shared" si="5"/>
        <v>-0.16683735041002049</v>
      </c>
      <c r="D36" s="18">
        <f t="shared" si="5"/>
        <v>0.20144790142756797</v>
      </c>
      <c r="E36" s="18">
        <f t="shared" si="5"/>
        <v>0.2318546837191538</v>
      </c>
      <c r="F36" s="18" t="e">
        <f t="shared" si="5"/>
        <v>#VALUE!</v>
      </c>
      <c r="G36" s="18" t="e">
        <f t="shared" si="5"/>
        <v>#VALUE!</v>
      </c>
      <c r="H36" s="18">
        <f t="shared" si="5"/>
        <v>0.19733606253503361</v>
      </c>
      <c r="I36" s="18">
        <f t="shared" si="5"/>
        <v>0.22777454384653389</v>
      </c>
      <c r="J36" s="18">
        <f t="shared" si="5"/>
        <v>0.20080711614443575</v>
      </c>
      <c r="K36" s="18">
        <f t="shared" si="5"/>
        <v>0.1404105527127317</v>
      </c>
      <c r="L36" s="18">
        <f t="shared" si="5"/>
        <v>0.19549959915458057</v>
      </c>
      <c r="M36" s="18">
        <f t="shared" si="5"/>
        <v>0.30241750119432853</v>
      </c>
      <c r="N36" s="18">
        <f t="shared" si="5"/>
        <v>0.14358606730201567</v>
      </c>
      <c r="O36" s="18">
        <f t="shared" si="5"/>
        <v>0.12405829319501049</v>
      </c>
      <c r="P36" s="18">
        <f t="shared" si="5"/>
        <v>3.8019005878234792E-2</v>
      </c>
      <c r="Q36" s="18">
        <f t="shared" si="5"/>
        <v>3.3835018822789761E-2</v>
      </c>
      <c r="R36" s="18">
        <f t="shared" si="5"/>
        <v>2.870939420544337E-2</v>
      </c>
      <c r="S36" s="18">
        <f t="shared" si="5"/>
        <v>2.8531891721962119E-2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-104468000</v>
      </c>
      <c r="C39" s="3">
        <v>-221760000</v>
      </c>
      <c r="D39" s="3">
        <v>750269000</v>
      </c>
      <c r="E39" s="3">
        <v>424362000</v>
      </c>
      <c r="F39" s="3">
        <v>348074000</v>
      </c>
      <c r="G39" s="3">
        <v>636056000</v>
      </c>
      <c r="H39" s="3">
        <v>895522000</v>
      </c>
      <c r="I39" s="3">
        <v>1198511000</v>
      </c>
      <c r="J39" s="3">
        <v>2444400000</v>
      </c>
      <c r="K39" s="3">
        <v>2115800000</v>
      </c>
      <c r="L39" s="3">
        <v>3513200000</v>
      </c>
      <c r="M39" s="3">
        <v>8075300000</v>
      </c>
      <c r="N39" s="3">
        <v>4338400000</v>
      </c>
      <c r="O39" s="4">
        <v>4299000000</v>
      </c>
      <c r="P39" s="3">
        <v>1315700000</v>
      </c>
      <c r="Q39" s="3">
        <v>1197100000</v>
      </c>
      <c r="R39" s="3">
        <v>817800000</v>
      </c>
      <c r="S39" s="3">
        <v>968400000</v>
      </c>
    </row>
    <row r="40" spans="1:19" ht="16" x14ac:dyDescent="0.2">
      <c r="A40" s="2" t="s">
        <v>48</v>
      </c>
      <c r="B40" s="3">
        <v>82926000</v>
      </c>
      <c r="C40" s="3">
        <v>90610000</v>
      </c>
      <c r="D40" s="3">
        <v>94685000</v>
      </c>
      <c r="E40" s="3">
        <v>97917000</v>
      </c>
      <c r="F40" s="3">
        <v>100612000</v>
      </c>
      <c r="G40" s="3">
        <v>103061000</v>
      </c>
      <c r="H40" s="3">
        <v>104700000</v>
      </c>
      <c r="I40" s="3">
        <v>106300000</v>
      </c>
      <c r="J40" s="3">
        <v>107900000</v>
      </c>
      <c r="K40" s="3">
        <v>109200000</v>
      </c>
      <c r="L40" s="3">
        <v>107600000</v>
      </c>
      <c r="M40" s="3">
        <v>105700000</v>
      </c>
      <c r="N40" s="3">
        <v>107100000</v>
      </c>
      <c r="O40" s="4">
        <v>107000001</v>
      </c>
      <c r="P40" s="3">
        <v>106900002</v>
      </c>
      <c r="Q40" s="3">
        <v>107000000</v>
      </c>
      <c r="R40" s="3">
        <v>107100000</v>
      </c>
      <c r="S40" s="3">
        <v>107000000</v>
      </c>
    </row>
    <row r="41" spans="1:19" ht="16" x14ac:dyDescent="0.2">
      <c r="A41" s="2" t="s">
        <v>49</v>
      </c>
      <c r="B41" s="5">
        <v>-1.26</v>
      </c>
      <c r="C41" s="5">
        <v>-2.4500000000000002</v>
      </c>
      <c r="D41" s="5">
        <v>7.92</v>
      </c>
      <c r="E41" s="5">
        <v>4.33</v>
      </c>
      <c r="F41" s="5">
        <v>3.46</v>
      </c>
      <c r="G41" s="5">
        <v>6.17</v>
      </c>
      <c r="H41" s="5">
        <v>8.5500000000000007</v>
      </c>
      <c r="I41" s="5">
        <v>11.27</v>
      </c>
      <c r="J41" s="5">
        <v>22.65</v>
      </c>
      <c r="K41" s="5">
        <v>19.38</v>
      </c>
      <c r="L41" s="5">
        <v>32.65</v>
      </c>
      <c r="M41" s="5">
        <v>76.400000000000006</v>
      </c>
      <c r="N41" s="5">
        <v>40.51</v>
      </c>
      <c r="O41" s="6">
        <v>40.18</v>
      </c>
      <c r="P41" s="5">
        <v>12.31</v>
      </c>
      <c r="Q41" s="5">
        <v>11.19</v>
      </c>
      <c r="R41" s="5">
        <v>7.64</v>
      </c>
      <c r="S41" s="5">
        <v>9.0500000000000007</v>
      </c>
    </row>
    <row r="42" spans="1:19" ht="16" x14ac:dyDescent="0.2">
      <c r="A42" s="2" t="s">
        <v>50</v>
      </c>
      <c r="B42" s="5">
        <v>-1.26</v>
      </c>
      <c r="C42" s="5">
        <v>-2.4500000000000002</v>
      </c>
      <c r="D42" s="5">
        <v>7.92</v>
      </c>
      <c r="E42" s="5">
        <v>4.33</v>
      </c>
      <c r="F42" s="5">
        <v>3.46</v>
      </c>
      <c r="G42" s="5">
        <v>6.17</v>
      </c>
      <c r="H42" s="5">
        <v>8.5500000000000007</v>
      </c>
      <c r="I42" s="5">
        <v>11.27</v>
      </c>
      <c r="J42" s="5">
        <v>22.65</v>
      </c>
      <c r="K42" s="5">
        <v>19.38</v>
      </c>
      <c r="L42" s="5">
        <v>32.65</v>
      </c>
      <c r="M42" s="5">
        <v>76.400000000000006</v>
      </c>
      <c r="N42" s="5">
        <v>40.51</v>
      </c>
      <c r="O42" s="6">
        <v>40.18</v>
      </c>
      <c r="P42" s="5">
        <v>12.31</v>
      </c>
      <c r="Q42" s="5">
        <v>11.19</v>
      </c>
      <c r="R42" s="5">
        <v>7.64</v>
      </c>
      <c r="S42" s="5">
        <v>9.0500000000000007</v>
      </c>
    </row>
    <row r="43" spans="1:19" ht="16" x14ac:dyDescent="0.2">
      <c r="A43" s="2" t="s">
        <v>51</v>
      </c>
      <c r="B43" s="3">
        <v>82926000</v>
      </c>
      <c r="C43" s="3">
        <v>90610000</v>
      </c>
      <c r="D43" s="3">
        <v>115382000</v>
      </c>
      <c r="E43" s="3">
        <v>111290000</v>
      </c>
      <c r="F43" s="3">
        <v>113413000</v>
      </c>
      <c r="G43" s="3">
        <v>115230000</v>
      </c>
      <c r="H43" s="3">
        <v>116300000</v>
      </c>
      <c r="I43" s="3">
        <v>115900000</v>
      </c>
      <c r="J43" s="3">
        <v>114800000</v>
      </c>
      <c r="K43" s="3">
        <v>114600000</v>
      </c>
      <c r="L43" s="3">
        <v>115100000</v>
      </c>
      <c r="M43" s="3">
        <v>112200000</v>
      </c>
      <c r="N43" s="3">
        <v>113500000</v>
      </c>
      <c r="O43" s="4">
        <v>113675001</v>
      </c>
      <c r="P43" s="3">
        <v>112800002</v>
      </c>
      <c r="Q43" s="3">
        <v>114000000</v>
      </c>
      <c r="R43" s="3">
        <v>114000000</v>
      </c>
      <c r="S43" s="3">
        <v>113900000</v>
      </c>
    </row>
    <row r="44" spans="1:19" ht="16" x14ac:dyDescent="0.2">
      <c r="A44" s="2" t="s">
        <v>52</v>
      </c>
      <c r="B44" s="5">
        <v>-1.26</v>
      </c>
      <c r="C44" s="5">
        <v>-2.4500000000000002</v>
      </c>
      <c r="D44" s="5">
        <v>6.5</v>
      </c>
      <c r="E44" s="5">
        <v>3.81</v>
      </c>
      <c r="F44" s="5">
        <v>3.07</v>
      </c>
      <c r="G44" s="5">
        <v>5.52</v>
      </c>
      <c r="H44" s="5">
        <v>7.7</v>
      </c>
      <c r="I44" s="5">
        <v>10.34</v>
      </c>
      <c r="J44" s="5">
        <v>21.29</v>
      </c>
      <c r="K44" s="5">
        <v>18.46</v>
      </c>
      <c r="L44" s="5">
        <v>30.52</v>
      </c>
      <c r="M44" s="5">
        <v>71.97</v>
      </c>
      <c r="N44" s="5">
        <v>38.22</v>
      </c>
      <c r="O44" s="6">
        <v>37.82</v>
      </c>
      <c r="P44" s="5">
        <v>11.66</v>
      </c>
      <c r="Q44" s="5">
        <v>10.5</v>
      </c>
      <c r="R44" s="5">
        <v>7.17</v>
      </c>
      <c r="S44" s="5">
        <v>8.5</v>
      </c>
    </row>
    <row r="45" spans="1:19" ht="16" x14ac:dyDescent="0.2">
      <c r="A45" s="2" t="s">
        <v>53</v>
      </c>
      <c r="B45" s="5">
        <v>-1.26</v>
      </c>
      <c r="C45" s="5">
        <v>-2.4500000000000002</v>
      </c>
      <c r="D45" s="5">
        <v>6.5</v>
      </c>
      <c r="E45" s="5">
        <v>3.81</v>
      </c>
      <c r="F45" s="5">
        <v>3.07</v>
      </c>
      <c r="G45" s="5">
        <v>5.52</v>
      </c>
      <c r="H45" s="5">
        <v>7.7</v>
      </c>
      <c r="I45" s="5">
        <v>10.34</v>
      </c>
      <c r="J45" s="5">
        <v>21.29</v>
      </c>
      <c r="K45" s="5">
        <v>18.46</v>
      </c>
      <c r="L45" s="5">
        <v>30.52</v>
      </c>
      <c r="M45" s="5">
        <v>71.97</v>
      </c>
      <c r="N45" s="5">
        <v>38.22</v>
      </c>
      <c r="O45" s="6">
        <v>37.82</v>
      </c>
      <c r="P45" s="5">
        <v>11.66</v>
      </c>
      <c r="Q45" s="5">
        <v>10.5</v>
      </c>
      <c r="R45" s="5">
        <v>7.17</v>
      </c>
      <c r="S45" s="5">
        <v>8.5</v>
      </c>
    </row>
    <row r="46" spans="1:19" ht="16" x14ac:dyDescent="0.2">
      <c r="A46" s="2" t="s">
        <v>54</v>
      </c>
      <c r="B46" s="3">
        <v>-77785000</v>
      </c>
      <c r="C46" s="3">
        <v>-174077000</v>
      </c>
      <c r="D46" s="3">
        <v>494653000</v>
      </c>
      <c r="E46" s="3">
        <v>801232000</v>
      </c>
      <c r="F46" s="3">
        <v>891117000</v>
      </c>
      <c r="G46" s="3">
        <v>1326825000</v>
      </c>
      <c r="H46" s="3">
        <v>1435486000</v>
      </c>
      <c r="I46" s="3">
        <v>2225058000</v>
      </c>
      <c r="J46" s="3">
        <v>2682600000</v>
      </c>
      <c r="K46" s="3">
        <v>2420100000</v>
      </c>
      <c r="L46" s="3">
        <v>3812500000</v>
      </c>
      <c r="M46" s="3">
        <v>9233000000</v>
      </c>
      <c r="N46" s="3">
        <v>5335400000</v>
      </c>
      <c r="O46" s="4">
        <v>4815100000</v>
      </c>
      <c r="P46" s="3">
        <v>1316300000</v>
      </c>
      <c r="Q46" s="3">
        <v>1276900000</v>
      </c>
      <c r="R46" s="3">
        <v>1102300000</v>
      </c>
      <c r="S46" s="3">
        <v>1119600000</v>
      </c>
    </row>
    <row r="47" spans="1:19" ht="16" x14ac:dyDescent="0.2">
      <c r="A47" s="2" t="s">
        <v>55</v>
      </c>
      <c r="B47" s="5">
        <v>-16.940000000000001</v>
      </c>
      <c r="C47" s="5">
        <v>-39.049999999999997</v>
      </c>
      <c r="D47" s="5">
        <v>35.880000000000003</v>
      </c>
      <c r="E47" s="5">
        <v>38.07</v>
      </c>
      <c r="F47" s="5">
        <v>31.6</v>
      </c>
      <c r="G47" s="5">
        <v>32.33</v>
      </c>
      <c r="H47" s="5">
        <v>29.53</v>
      </c>
      <c r="I47" s="5">
        <v>37.89</v>
      </c>
      <c r="J47" s="5">
        <v>39.97</v>
      </c>
      <c r="K47" s="5">
        <v>30.78</v>
      </c>
      <c r="L47" s="5">
        <v>44.87</v>
      </c>
      <c r="M47" s="5">
        <v>57.45</v>
      </c>
      <c r="N47" s="5">
        <v>43.83</v>
      </c>
      <c r="O47" s="4">
        <v>38</v>
      </c>
      <c r="P47" s="5">
        <v>49.4</v>
      </c>
      <c r="Q47" s="5">
        <v>43.83</v>
      </c>
      <c r="R47" s="5">
        <v>41.04</v>
      </c>
      <c r="S47" s="3">
        <v>38</v>
      </c>
    </row>
    <row r="48" spans="1:19" ht="16" x14ac:dyDescent="0.2">
      <c r="A48" s="2" t="s">
        <v>56</v>
      </c>
      <c r="B48" s="3">
        <v>-97472000</v>
      </c>
      <c r="C48" s="3">
        <v>-205159000</v>
      </c>
      <c r="D48" s="3">
        <v>457713000</v>
      </c>
      <c r="E48" s="3">
        <v>760028000</v>
      </c>
      <c r="F48" s="3">
        <v>838431000</v>
      </c>
      <c r="G48" s="3">
        <v>1251916000</v>
      </c>
      <c r="H48" s="3">
        <v>1330741000</v>
      </c>
      <c r="I48" s="3">
        <v>2079591000</v>
      </c>
      <c r="J48" s="3">
        <v>2534400000</v>
      </c>
      <c r="K48" s="3">
        <v>2209800000</v>
      </c>
      <c r="L48" s="3">
        <v>3576600000</v>
      </c>
      <c r="M48" s="3">
        <v>8946800000</v>
      </c>
      <c r="N48" s="3">
        <v>4994000000</v>
      </c>
      <c r="O48" s="4">
        <v>4419800000</v>
      </c>
      <c r="P48" s="3">
        <v>1223700000</v>
      </c>
      <c r="Q48" s="3">
        <v>1176800000</v>
      </c>
      <c r="R48" s="3">
        <v>1002800000</v>
      </c>
      <c r="S48" s="3">
        <v>1016500000</v>
      </c>
    </row>
    <row r="49" spans="1:19" ht="16" x14ac:dyDescent="0.2">
      <c r="A49" s="2" t="s">
        <v>57</v>
      </c>
      <c r="B49" s="3">
        <v>-97472000</v>
      </c>
      <c r="C49" s="3">
        <v>-205159000</v>
      </c>
      <c r="D49" s="3">
        <v>457713000</v>
      </c>
      <c r="E49" s="3">
        <v>760028000</v>
      </c>
      <c r="F49" s="3">
        <v>838431000</v>
      </c>
      <c r="G49" s="3">
        <v>1251916000</v>
      </c>
      <c r="H49" s="3">
        <v>1330741000</v>
      </c>
      <c r="I49" s="3">
        <v>2079591000</v>
      </c>
      <c r="J49" s="3">
        <v>2534400000</v>
      </c>
      <c r="K49" s="3">
        <v>2209800000</v>
      </c>
      <c r="L49" s="3">
        <v>3576600000</v>
      </c>
      <c r="M49" s="3">
        <v>8946800000</v>
      </c>
      <c r="N49" s="3">
        <v>4994000000</v>
      </c>
      <c r="O49" s="4">
        <v>4419800000</v>
      </c>
      <c r="P49" s="3">
        <v>1223700000</v>
      </c>
      <c r="Q49" s="3">
        <v>1176800000</v>
      </c>
      <c r="R49" s="3">
        <v>1002800000</v>
      </c>
      <c r="S49" s="3">
        <v>1016500000</v>
      </c>
    </row>
    <row r="50" spans="1:19" ht="16" x14ac:dyDescent="0.2">
      <c r="A50" s="2" t="s">
        <v>61</v>
      </c>
      <c r="B50" s="3">
        <v>329085</v>
      </c>
      <c r="C50" s="3">
        <v>261634</v>
      </c>
      <c r="D50" s="3">
        <v>706911</v>
      </c>
      <c r="E50" s="3">
        <v>899464</v>
      </c>
      <c r="F50" s="3">
        <v>963951</v>
      </c>
      <c r="G50" s="3">
        <v>954355</v>
      </c>
      <c r="H50" s="3">
        <v>900079</v>
      </c>
      <c r="I50" s="3">
        <v>947133</v>
      </c>
      <c r="J50" s="3">
        <v>906865</v>
      </c>
      <c r="K50" s="3">
        <v>970790</v>
      </c>
      <c r="L50" s="3">
        <v>931393</v>
      </c>
      <c r="M50" s="3">
        <v>1550125</v>
      </c>
      <c r="N50" s="3">
        <v>1027162</v>
      </c>
      <c r="O50" s="4">
        <v>1069176</v>
      </c>
      <c r="P50" s="3">
        <v>283198</v>
      </c>
      <c r="Q50" s="3">
        <v>288111</v>
      </c>
      <c r="R50" s="3">
        <v>266821</v>
      </c>
      <c r="S50" s="3">
        <v>266484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19687000</v>
      </c>
      <c r="C52" s="3">
        <v>31082000</v>
      </c>
      <c r="D52" s="3">
        <v>36940000</v>
      </c>
      <c r="E52" s="3">
        <v>41204000</v>
      </c>
      <c r="F52" s="3">
        <v>52686000</v>
      </c>
      <c r="G52" s="3">
        <v>74909000</v>
      </c>
      <c r="H52" s="3">
        <v>104745000</v>
      </c>
      <c r="I52" s="3">
        <v>145467000</v>
      </c>
      <c r="J52" s="3">
        <v>148200000</v>
      </c>
      <c r="K52" s="3">
        <v>210300000</v>
      </c>
      <c r="L52" s="3">
        <v>235900000</v>
      </c>
      <c r="M52" s="3">
        <v>286200000</v>
      </c>
      <c r="N52" s="3">
        <v>341400000</v>
      </c>
      <c r="O52" s="4">
        <v>395300000</v>
      </c>
      <c r="P52" s="3">
        <v>92600000</v>
      </c>
      <c r="Q52" s="3">
        <v>100100000</v>
      </c>
      <c r="R52" s="3">
        <v>99500000</v>
      </c>
      <c r="S52" s="3">
        <v>103100000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720051000</v>
      </c>
      <c r="C55" s="3">
        <v>913585000</v>
      </c>
      <c r="D55" s="3">
        <v>1620787000</v>
      </c>
      <c r="E55" s="3">
        <v>2252208000</v>
      </c>
      <c r="F55" s="3">
        <v>2506894000</v>
      </c>
      <c r="G55" s="3">
        <v>3383756000</v>
      </c>
      <c r="H55" s="3">
        <v>3913920000</v>
      </c>
      <c r="I55" s="3">
        <v>5596552000</v>
      </c>
      <c r="J55" s="3">
        <v>7959300000</v>
      </c>
      <c r="K55" s="3">
        <v>10558800000</v>
      </c>
      <c r="L55" s="3">
        <v>12753900000</v>
      </c>
      <c r="M55" s="3">
        <v>20520500000</v>
      </c>
      <c r="N55" s="3">
        <v>22064700000</v>
      </c>
      <c r="O55" s="4">
        <v>16923000000</v>
      </c>
      <c r="P55" s="3">
        <v>15428600000</v>
      </c>
      <c r="Q55" s="3">
        <v>22064700000</v>
      </c>
      <c r="R55" s="3">
        <v>16909200000</v>
      </c>
      <c r="S55" s="3">
        <v>16923000000</v>
      </c>
    </row>
    <row r="56" spans="1:19" ht="16" x14ac:dyDescent="0.2">
      <c r="A56" s="2" t="s">
        <v>65</v>
      </c>
      <c r="B56" s="3">
        <v>249368000</v>
      </c>
      <c r="C56" s="3">
        <v>526942000</v>
      </c>
      <c r="D56" s="3">
        <v>308095000</v>
      </c>
      <c r="E56" s="3">
        <v>693984000</v>
      </c>
      <c r="F56" s="3">
        <v>900480000</v>
      </c>
      <c r="G56" s="3">
        <v>1045223000</v>
      </c>
      <c r="H56" s="3">
        <v>1038684000</v>
      </c>
      <c r="I56" s="3">
        <v>1409580000</v>
      </c>
      <c r="J56" s="3">
        <v>2809900000</v>
      </c>
      <c r="K56" s="3">
        <v>3214300000</v>
      </c>
      <c r="L56" s="3">
        <v>3587000000</v>
      </c>
      <c r="M56" s="3">
        <v>5694700000</v>
      </c>
      <c r="N56" s="3">
        <v>7742300000</v>
      </c>
      <c r="O56" s="4">
        <v>8927700000</v>
      </c>
      <c r="P56" s="3">
        <v>7021700000</v>
      </c>
      <c r="Q56" s="3">
        <v>7742300000</v>
      </c>
      <c r="R56" s="3">
        <v>8959700000</v>
      </c>
      <c r="S56" s="3">
        <v>8927700000</v>
      </c>
    </row>
    <row r="57" spans="1:19" ht="16" x14ac:dyDescent="0.2">
      <c r="A57" s="2" t="s">
        <v>66</v>
      </c>
      <c r="B57" s="3">
        <v>112572000</v>
      </c>
      <c r="C57" s="3">
        <v>483610000</v>
      </c>
      <c r="D57" s="3">
        <v>230276000</v>
      </c>
      <c r="E57" s="3">
        <v>535608000</v>
      </c>
      <c r="F57" s="3">
        <v>648719000</v>
      </c>
      <c r="G57" s="3">
        <v>809102000</v>
      </c>
      <c r="H57" s="3">
        <v>535203000</v>
      </c>
      <c r="I57" s="3">
        <v>812733000</v>
      </c>
      <c r="J57" s="3">
        <v>1467700000</v>
      </c>
      <c r="K57" s="3">
        <v>1617800000</v>
      </c>
      <c r="L57" s="3">
        <v>2193700000</v>
      </c>
      <c r="M57" s="3">
        <v>2885600000</v>
      </c>
      <c r="N57" s="3">
        <v>3105900000</v>
      </c>
      <c r="O57" s="4">
        <v>1937200000</v>
      </c>
      <c r="P57" s="3">
        <v>3491300000</v>
      </c>
      <c r="Q57" s="3">
        <v>3105900000</v>
      </c>
      <c r="R57" s="3">
        <v>3916300000</v>
      </c>
      <c r="S57" s="3">
        <v>1937200000</v>
      </c>
    </row>
    <row r="58" spans="1:19" ht="16" x14ac:dyDescent="0.2">
      <c r="A58" s="2" t="s">
        <v>67</v>
      </c>
      <c r="B58" s="3">
        <v>136796000</v>
      </c>
      <c r="C58" s="3">
        <v>43332000</v>
      </c>
      <c r="D58" s="3">
        <v>77819000</v>
      </c>
      <c r="E58" s="3">
        <v>158376000</v>
      </c>
      <c r="F58" s="3">
        <v>251761000</v>
      </c>
      <c r="G58" s="3">
        <v>236121000</v>
      </c>
      <c r="H58" s="3">
        <v>503481000</v>
      </c>
      <c r="I58" s="3">
        <v>596847000</v>
      </c>
      <c r="J58" s="3">
        <v>1342200000</v>
      </c>
      <c r="K58" s="3">
        <v>1596500000</v>
      </c>
      <c r="L58" s="3">
        <v>1393300000</v>
      </c>
      <c r="M58" s="3">
        <v>2809100000</v>
      </c>
      <c r="N58" s="3">
        <v>4636400000</v>
      </c>
      <c r="O58" s="4">
        <v>6990500000</v>
      </c>
      <c r="P58" s="3">
        <v>3530400000</v>
      </c>
      <c r="Q58" s="3">
        <v>4636400000</v>
      </c>
      <c r="R58" s="3">
        <v>5043400000</v>
      </c>
      <c r="S58" s="3">
        <v>6990500000</v>
      </c>
    </row>
    <row r="59" spans="1:19" ht="16" x14ac:dyDescent="0.2">
      <c r="A59" s="2" t="s">
        <v>68</v>
      </c>
      <c r="B59" s="3">
        <v>93112000</v>
      </c>
      <c r="C59" s="3">
        <v>103035000</v>
      </c>
      <c r="D59" s="3">
        <v>693120000</v>
      </c>
      <c r="E59" s="3">
        <v>891778000</v>
      </c>
      <c r="F59" s="3">
        <v>1017399000</v>
      </c>
      <c r="G59" s="3">
        <v>1467793000</v>
      </c>
      <c r="H59" s="3">
        <v>1611620000</v>
      </c>
      <c r="I59" s="3">
        <v>1974340000</v>
      </c>
      <c r="J59" s="3">
        <v>2243200000</v>
      </c>
      <c r="K59" s="3">
        <v>2672200000</v>
      </c>
      <c r="L59" s="3">
        <v>4114700000</v>
      </c>
      <c r="M59" s="3">
        <v>6036500000</v>
      </c>
      <c r="N59" s="3">
        <v>5328700000</v>
      </c>
      <c r="O59" s="4">
        <v>5121300000</v>
      </c>
      <c r="P59" s="3">
        <v>5548300000</v>
      </c>
      <c r="Q59" s="3">
        <v>5328700000</v>
      </c>
      <c r="R59" s="3">
        <v>5118600000</v>
      </c>
      <c r="S59" s="3">
        <v>5121300000</v>
      </c>
    </row>
    <row r="60" spans="1:19" ht="16" x14ac:dyDescent="0.2">
      <c r="A60" s="2" t="s">
        <v>69</v>
      </c>
      <c r="B60" s="3">
        <v>93112000</v>
      </c>
      <c r="C60" s="3">
        <v>103035000</v>
      </c>
      <c r="D60" s="3">
        <v>693120000</v>
      </c>
      <c r="E60" s="3">
        <v>891778000</v>
      </c>
      <c r="F60" s="3">
        <v>1017399000</v>
      </c>
      <c r="G60" s="3">
        <v>1467793000</v>
      </c>
      <c r="H60" s="3">
        <v>1611620000</v>
      </c>
      <c r="I60" s="3">
        <v>1974340000</v>
      </c>
      <c r="J60" s="3">
        <v>2243200000</v>
      </c>
      <c r="K60" s="3">
        <v>2672200000</v>
      </c>
      <c r="L60" s="3">
        <v>4114700000</v>
      </c>
      <c r="M60" s="3">
        <v>6036500000</v>
      </c>
      <c r="N60" s="3">
        <v>5328700000</v>
      </c>
      <c r="O60" s="4">
        <v>5121300000</v>
      </c>
      <c r="P60" s="3">
        <v>5548300000</v>
      </c>
      <c r="Q60" s="3">
        <v>5328700000</v>
      </c>
      <c r="R60" s="3">
        <v>5118600000</v>
      </c>
      <c r="S60" s="3">
        <v>5121300000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1423000</v>
      </c>
      <c r="C64" s="3">
        <v>13556000</v>
      </c>
      <c r="D64" s="3">
        <v>28638000</v>
      </c>
      <c r="E64" s="3">
        <v>70354000</v>
      </c>
      <c r="F64" s="3">
        <v>128861000</v>
      </c>
      <c r="G64" s="3">
        <v>238578000</v>
      </c>
      <c r="H64" s="3">
        <v>399356000</v>
      </c>
      <c r="I64" s="3">
        <v>726138000</v>
      </c>
      <c r="J64" s="3">
        <v>1151200000</v>
      </c>
      <c r="K64" s="3">
        <v>1415500000</v>
      </c>
      <c r="L64" s="3">
        <v>1916600000</v>
      </c>
      <c r="M64" s="3">
        <v>1951300000</v>
      </c>
      <c r="N64" s="3">
        <v>2401900000</v>
      </c>
      <c r="O64" s="4">
        <v>2008200000</v>
      </c>
      <c r="P64" s="3">
        <v>2412200000</v>
      </c>
      <c r="Q64" s="3">
        <v>2401900000</v>
      </c>
      <c r="R64" s="3">
        <v>1869600000</v>
      </c>
      <c r="S64" s="3">
        <v>2008200000</v>
      </c>
    </row>
    <row r="65" spans="1:19" ht="16" x14ac:dyDescent="0.2">
      <c r="A65" s="2" t="s">
        <v>74</v>
      </c>
      <c r="B65" s="3">
        <v>592000</v>
      </c>
      <c r="C65" s="3">
        <v>1608000</v>
      </c>
      <c r="D65" s="3">
        <v>4862000</v>
      </c>
      <c r="E65" s="3">
        <v>9120000</v>
      </c>
      <c r="F65" s="3">
        <v>10923000</v>
      </c>
      <c r="G65" s="3">
        <v>59151000</v>
      </c>
      <c r="H65" s="3">
        <v>92287000</v>
      </c>
      <c r="I65" s="3">
        <v>190045000</v>
      </c>
      <c r="J65" s="3">
        <v>226800000</v>
      </c>
      <c r="K65" s="3">
        <v>216300000</v>
      </c>
      <c r="L65" s="3">
        <v>459400000</v>
      </c>
      <c r="M65" s="3">
        <v>721900000</v>
      </c>
      <c r="N65" s="3">
        <v>818400000</v>
      </c>
      <c r="O65" s="4">
        <v>813300000</v>
      </c>
      <c r="P65" s="3">
        <v>920900000</v>
      </c>
      <c r="Q65" s="3">
        <v>818400000</v>
      </c>
      <c r="R65" s="3">
        <v>844600000</v>
      </c>
      <c r="S65" s="3">
        <v>813300000</v>
      </c>
    </row>
    <row r="66" spans="1:19" ht="16" x14ac:dyDescent="0.2">
      <c r="A66" s="2" t="s">
        <v>75</v>
      </c>
      <c r="B66" s="3">
        <v>699000</v>
      </c>
      <c r="C66" s="3">
        <v>10806000</v>
      </c>
      <c r="D66" s="3">
        <v>14656000</v>
      </c>
      <c r="E66" s="3">
        <v>35868000</v>
      </c>
      <c r="F66" s="3">
        <v>73519000</v>
      </c>
      <c r="G66" s="3">
        <v>132068000</v>
      </c>
      <c r="H66" s="3">
        <v>202301000</v>
      </c>
      <c r="I66" s="3">
        <v>302042000</v>
      </c>
      <c r="J66" s="3">
        <v>571100000</v>
      </c>
      <c r="K66" s="3">
        <v>727700000</v>
      </c>
      <c r="L66" s="3">
        <v>904600000</v>
      </c>
      <c r="M66" s="3">
        <v>707200000</v>
      </c>
      <c r="N66" s="3">
        <v>963100000</v>
      </c>
      <c r="O66" s="4">
        <v>1069600000</v>
      </c>
      <c r="P66" s="3">
        <v>833500000</v>
      </c>
      <c r="Q66" s="3">
        <v>963100000</v>
      </c>
      <c r="R66" s="3">
        <v>855700000</v>
      </c>
      <c r="S66" s="3">
        <v>1069600000</v>
      </c>
    </row>
    <row r="67" spans="1:19" ht="16" x14ac:dyDescent="0.2">
      <c r="A67" s="2" t="s">
        <v>76</v>
      </c>
      <c r="B67" s="3">
        <v>132000</v>
      </c>
      <c r="C67" s="3">
        <v>1142000</v>
      </c>
      <c r="D67" s="3">
        <v>2570000</v>
      </c>
      <c r="E67" s="3">
        <v>14352000</v>
      </c>
      <c r="F67" s="3">
        <v>10768000</v>
      </c>
      <c r="G67" s="3">
        <v>11197000</v>
      </c>
      <c r="H67" s="3">
        <v>13334000</v>
      </c>
      <c r="I67" s="3">
        <v>21791000</v>
      </c>
      <c r="J67" s="3">
        <v>24400000</v>
      </c>
      <c r="K67" s="3">
        <v>70600000</v>
      </c>
      <c r="L67" s="3">
        <v>121700000</v>
      </c>
      <c r="M67" s="3">
        <v>73700000</v>
      </c>
      <c r="N67" s="3">
        <v>98600000</v>
      </c>
      <c r="O67" s="4">
        <v>125300000</v>
      </c>
      <c r="P67" s="3">
        <v>65000000</v>
      </c>
      <c r="Q67" s="3">
        <v>98600000</v>
      </c>
      <c r="R67" s="3">
        <v>169300000</v>
      </c>
      <c r="S67" s="3">
        <v>125300000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v>6550000</v>
      </c>
      <c r="E69" s="3">
        <v>11014000</v>
      </c>
      <c r="F69" s="3">
        <v>33651000</v>
      </c>
      <c r="G69" s="3">
        <v>36162000</v>
      </c>
      <c r="H69" s="3">
        <v>91434000</v>
      </c>
      <c r="I69" s="3">
        <v>212260000</v>
      </c>
      <c r="J69" s="3">
        <v>328900000</v>
      </c>
      <c r="K69" s="3">
        <v>400900000</v>
      </c>
      <c r="L69" s="3">
        <v>430900000</v>
      </c>
      <c r="M69" s="3">
        <v>448500000</v>
      </c>
      <c r="N69" s="3">
        <v>521800000</v>
      </c>
      <c r="O69" s="4" t="s">
        <v>24</v>
      </c>
      <c r="P69" s="3">
        <v>592800000</v>
      </c>
      <c r="Q69" s="3">
        <v>521800000</v>
      </c>
      <c r="R69" s="3" t="s">
        <v>24</v>
      </c>
      <c r="S69" s="3" t="s">
        <v>24</v>
      </c>
    </row>
    <row r="70" spans="1:19" ht="16" x14ac:dyDescent="0.2">
      <c r="A70" s="2" t="s">
        <v>79</v>
      </c>
      <c r="B70" s="3">
        <v>376148000</v>
      </c>
      <c r="C70" s="3">
        <v>270052000</v>
      </c>
      <c r="D70" s="3">
        <v>590934000</v>
      </c>
      <c r="E70" s="3">
        <v>596092000</v>
      </c>
      <c r="F70" s="3">
        <v>460154000</v>
      </c>
      <c r="G70" s="3">
        <v>632162000</v>
      </c>
      <c r="H70" s="3">
        <v>864260000</v>
      </c>
      <c r="I70" s="3">
        <v>1486494000</v>
      </c>
      <c r="J70" s="3">
        <v>1755000000</v>
      </c>
      <c r="K70" s="3">
        <v>3256800000</v>
      </c>
      <c r="L70" s="3">
        <v>3135600000</v>
      </c>
      <c r="M70" s="3">
        <v>6838000000</v>
      </c>
      <c r="N70" s="3">
        <v>6591800000</v>
      </c>
      <c r="O70" s="4">
        <v>865800000</v>
      </c>
      <c r="P70" s="3">
        <v>446400000</v>
      </c>
      <c r="Q70" s="3">
        <v>6591800000</v>
      </c>
      <c r="R70" s="3">
        <v>961300000</v>
      </c>
      <c r="S70" s="3">
        <v>865800000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369381000</v>
      </c>
      <c r="C76" s="3">
        <v>409998000</v>
      </c>
      <c r="D76" s="3">
        <v>459703000</v>
      </c>
      <c r="E76" s="3">
        <v>698805000</v>
      </c>
      <c r="F76" s="3">
        <v>1364933000</v>
      </c>
      <c r="G76" s="3">
        <v>2225376000</v>
      </c>
      <c r="H76" s="3">
        <v>3059546000</v>
      </c>
      <c r="I76" s="3">
        <v>3167734000</v>
      </c>
      <c r="J76" s="3">
        <v>3775200000</v>
      </c>
      <c r="K76" s="3">
        <v>4246400000</v>
      </c>
      <c r="L76" s="3">
        <v>4409400000</v>
      </c>
      <c r="M76" s="3">
        <v>4914300000</v>
      </c>
      <c r="N76" s="3">
        <v>7149800000</v>
      </c>
      <c r="O76" s="4">
        <v>13734500000</v>
      </c>
      <c r="P76" s="3">
        <v>12249200000</v>
      </c>
      <c r="Q76" s="3">
        <v>7149800000</v>
      </c>
      <c r="R76" s="3">
        <v>13150700000</v>
      </c>
      <c r="S76" s="3">
        <v>13734500000</v>
      </c>
    </row>
    <row r="77" spans="1:19" ht="16" x14ac:dyDescent="0.2">
      <c r="A77" s="2" t="s">
        <v>86</v>
      </c>
      <c r="B77" s="3">
        <v>347450000</v>
      </c>
      <c r="C77" s="3">
        <v>367955000</v>
      </c>
      <c r="D77" s="3">
        <v>379940000</v>
      </c>
      <c r="E77" s="3">
        <v>526983000</v>
      </c>
      <c r="F77" s="3">
        <v>974309000</v>
      </c>
      <c r="G77" s="3">
        <v>1594120000</v>
      </c>
      <c r="H77" s="3">
        <v>2083421000</v>
      </c>
      <c r="I77" s="3">
        <v>2358605000</v>
      </c>
      <c r="J77" s="3">
        <v>2575800000</v>
      </c>
      <c r="K77" s="3">
        <v>2890400000</v>
      </c>
      <c r="L77" s="3">
        <v>3221600000</v>
      </c>
      <c r="M77" s="3">
        <v>3482200000</v>
      </c>
      <c r="N77" s="3">
        <v>3763000000</v>
      </c>
      <c r="O77" s="4">
        <v>3922600000</v>
      </c>
      <c r="P77" s="3">
        <v>3704200000</v>
      </c>
      <c r="Q77" s="3">
        <v>3763000000</v>
      </c>
      <c r="R77" s="3">
        <v>3880900000</v>
      </c>
      <c r="S77" s="3">
        <v>3922600000</v>
      </c>
    </row>
    <row r="78" spans="1:19" ht="16" x14ac:dyDescent="0.2">
      <c r="A78" s="2" t="s">
        <v>87</v>
      </c>
      <c r="B78" s="3">
        <v>478757000</v>
      </c>
      <c r="C78" s="3">
        <v>526094000</v>
      </c>
      <c r="D78" s="3">
        <v>560453000</v>
      </c>
      <c r="E78" s="3">
        <v>748600000</v>
      </c>
      <c r="F78" s="3">
        <v>1228293000</v>
      </c>
      <c r="G78" s="3">
        <v>1925216000</v>
      </c>
      <c r="H78" s="3">
        <v>2508925000</v>
      </c>
      <c r="I78" s="3">
        <v>2924899000</v>
      </c>
      <c r="J78" s="3">
        <v>3304500000</v>
      </c>
      <c r="K78" s="3">
        <v>3812800000</v>
      </c>
      <c r="L78" s="3">
        <v>4352700000</v>
      </c>
      <c r="M78" s="3">
        <v>4880300000</v>
      </c>
      <c r="N78" s="3">
        <v>5432200000</v>
      </c>
      <c r="O78" s="4">
        <v>3922600000</v>
      </c>
      <c r="P78" s="3">
        <v>3704200000</v>
      </c>
      <c r="Q78" s="3">
        <v>5432200000</v>
      </c>
      <c r="R78" s="3">
        <v>3880900000</v>
      </c>
      <c r="S78" s="3">
        <v>3922600000</v>
      </c>
    </row>
    <row r="79" spans="1:19" ht="16" x14ac:dyDescent="0.2">
      <c r="A79" s="2" t="s">
        <v>88</v>
      </c>
      <c r="B79" s="3">
        <v>131307000</v>
      </c>
      <c r="C79" s="3">
        <v>158139000</v>
      </c>
      <c r="D79" s="3">
        <v>180513000</v>
      </c>
      <c r="E79" s="3">
        <v>221617000</v>
      </c>
      <c r="F79" s="3">
        <v>253984000</v>
      </c>
      <c r="G79" s="3">
        <v>331096000</v>
      </c>
      <c r="H79" s="3">
        <v>425504000</v>
      </c>
      <c r="I79" s="3">
        <v>566294000</v>
      </c>
      <c r="J79" s="3">
        <v>728700000</v>
      </c>
      <c r="K79" s="3">
        <v>922400000</v>
      </c>
      <c r="L79" s="3">
        <v>1131100000</v>
      </c>
      <c r="M79" s="3">
        <v>1398100000</v>
      </c>
      <c r="N79" s="3">
        <v>1669200000</v>
      </c>
      <c r="O79" s="4" t="s">
        <v>24</v>
      </c>
      <c r="P79" s="3" t="s">
        <v>24</v>
      </c>
      <c r="Q79" s="3">
        <v>1669200000</v>
      </c>
      <c r="R79" s="3" t="s">
        <v>24</v>
      </c>
      <c r="S79" s="3" t="s">
        <v>24</v>
      </c>
    </row>
    <row r="80" spans="1:19" ht="16" x14ac:dyDescent="0.2">
      <c r="A80" s="2" t="s">
        <v>89</v>
      </c>
      <c r="B80" s="3">
        <v>370053000</v>
      </c>
      <c r="C80" s="3">
        <v>275887000</v>
      </c>
      <c r="D80" s="3">
        <v>271230000</v>
      </c>
      <c r="E80" s="3">
        <v>389891000</v>
      </c>
      <c r="F80" s="3">
        <v>460154000</v>
      </c>
      <c r="G80" s="3">
        <v>632162000</v>
      </c>
      <c r="H80" s="3">
        <v>864260000</v>
      </c>
      <c r="I80" s="3">
        <v>1486494000</v>
      </c>
      <c r="J80" s="3">
        <v>1755000000</v>
      </c>
      <c r="K80" s="3">
        <v>3256800000</v>
      </c>
      <c r="L80" s="3">
        <v>3135600000</v>
      </c>
      <c r="M80" s="3">
        <v>6838000000</v>
      </c>
      <c r="N80" s="3">
        <v>5406400000</v>
      </c>
      <c r="O80" s="4">
        <v>6327200000</v>
      </c>
      <c r="P80" s="3">
        <v>5968600000</v>
      </c>
      <c r="Q80" s="3">
        <v>5406400000</v>
      </c>
      <c r="R80" s="3">
        <v>6066600000</v>
      </c>
      <c r="S80" s="3">
        <v>6327200000</v>
      </c>
    </row>
    <row r="81" spans="1:19" ht="16" x14ac:dyDescent="0.2">
      <c r="A81" s="2" t="s">
        <v>90</v>
      </c>
      <c r="B81" s="3">
        <v>370053000</v>
      </c>
      <c r="C81" s="3">
        <v>275887000</v>
      </c>
      <c r="D81" s="3">
        <v>271230000</v>
      </c>
      <c r="E81" s="3">
        <v>389891000</v>
      </c>
      <c r="F81" s="3">
        <v>460154000</v>
      </c>
      <c r="G81" s="3">
        <v>632162000</v>
      </c>
      <c r="H81" s="3">
        <v>864260000</v>
      </c>
      <c r="I81" s="3">
        <v>1486494000</v>
      </c>
      <c r="J81" s="3">
        <v>1755000000</v>
      </c>
      <c r="K81" s="3">
        <v>3256800000</v>
      </c>
      <c r="L81" s="3">
        <v>3135600000</v>
      </c>
      <c r="M81" s="3">
        <v>6838000000</v>
      </c>
      <c r="N81" s="3">
        <v>5406400000</v>
      </c>
      <c r="O81" s="4">
        <v>6327200000</v>
      </c>
      <c r="P81" s="3">
        <v>5968600000</v>
      </c>
      <c r="Q81" s="3">
        <v>5406400000</v>
      </c>
      <c r="R81" s="3">
        <v>6066600000</v>
      </c>
      <c r="S81" s="3">
        <v>6327200000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-348122000</v>
      </c>
      <c r="C83" s="3">
        <v>-233844000</v>
      </c>
      <c r="D83" s="3">
        <v>-191467000</v>
      </c>
      <c r="E83" s="3">
        <v>-218069000</v>
      </c>
      <c r="F83" s="3">
        <v>-69530000</v>
      </c>
      <c r="G83" s="3">
        <v>-906000</v>
      </c>
      <c r="H83" s="3">
        <v>111865000</v>
      </c>
      <c r="I83" s="3">
        <v>-677365000</v>
      </c>
      <c r="J83" s="3">
        <v>-555600000</v>
      </c>
      <c r="K83" s="3">
        <v>-1900800000</v>
      </c>
      <c r="L83" s="3">
        <v>-1947800000</v>
      </c>
      <c r="M83" s="3">
        <v>-5405900000</v>
      </c>
      <c r="N83" s="3">
        <v>-2019600000</v>
      </c>
      <c r="O83" s="4">
        <v>3484700000</v>
      </c>
      <c r="P83" s="3">
        <v>2576400000</v>
      </c>
      <c r="Q83" s="3">
        <v>-2019600000</v>
      </c>
      <c r="R83" s="3">
        <v>3203200000</v>
      </c>
      <c r="S83" s="3">
        <v>3484700000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v>6700000</v>
      </c>
      <c r="N84" s="3">
        <v>915500000</v>
      </c>
      <c r="O84" s="4">
        <v>953000000</v>
      </c>
      <c r="P84" s="3">
        <v>804100000</v>
      </c>
      <c r="Q84" s="3">
        <v>915500000</v>
      </c>
      <c r="R84" s="3">
        <v>928700000</v>
      </c>
      <c r="S84" s="3">
        <v>953000000</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v>6700000</v>
      </c>
      <c r="N86" s="3">
        <v>915500000</v>
      </c>
      <c r="O86" s="4">
        <v>953000000</v>
      </c>
      <c r="P86" s="3">
        <v>804100000</v>
      </c>
      <c r="Q86" s="3">
        <v>915500000</v>
      </c>
      <c r="R86" s="3">
        <v>928700000</v>
      </c>
      <c r="S86" s="3">
        <v>953000000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-348122000</v>
      </c>
      <c r="C89" s="3">
        <v>-233844000</v>
      </c>
      <c r="D89" s="3">
        <v>-191467000</v>
      </c>
      <c r="E89" s="3">
        <v>-218069000</v>
      </c>
      <c r="F89" s="3">
        <v>-69530000</v>
      </c>
      <c r="G89" s="3">
        <v>-906000</v>
      </c>
      <c r="H89" s="3">
        <v>111865000</v>
      </c>
      <c r="I89" s="3">
        <v>-677365000</v>
      </c>
      <c r="J89" s="3">
        <v>-555600000</v>
      </c>
      <c r="K89" s="3">
        <v>-1900800000</v>
      </c>
      <c r="L89" s="3">
        <v>-1947800000</v>
      </c>
      <c r="M89" s="3">
        <v>-5412600000</v>
      </c>
      <c r="N89" s="3">
        <v>-2935100000</v>
      </c>
      <c r="O89" s="4">
        <v>2531700000</v>
      </c>
      <c r="P89" s="3">
        <v>1772300000</v>
      </c>
      <c r="Q89" s="3">
        <v>-2935100000</v>
      </c>
      <c r="R89" s="3">
        <v>2274500000</v>
      </c>
      <c r="S89" s="3">
        <v>2531700000</v>
      </c>
    </row>
    <row r="90" spans="1:19" ht="16" x14ac:dyDescent="0.2">
      <c r="A90" s="2" t="s">
        <v>99</v>
      </c>
      <c r="B90" s="3">
        <v>1089432000</v>
      </c>
      <c r="C90" s="3">
        <v>1323583000</v>
      </c>
      <c r="D90" s="3">
        <v>2080490000</v>
      </c>
      <c r="E90" s="3">
        <v>2951013000</v>
      </c>
      <c r="F90" s="3">
        <v>3871827000</v>
      </c>
      <c r="G90" s="3">
        <v>5609132000</v>
      </c>
      <c r="H90" s="3">
        <v>6973466000</v>
      </c>
      <c r="I90" s="3">
        <v>8764286000</v>
      </c>
      <c r="J90" s="3">
        <v>11734500000</v>
      </c>
      <c r="K90" s="3">
        <v>14805200000</v>
      </c>
      <c r="L90" s="3">
        <v>17163300000</v>
      </c>
      <c r="M90" s="3">
        <v>25434800000</v>
      </c>
      <c r="N90" s="3">
        <v>29214500000</v>
      </c>
      <c r="O90" s="4">
        <v>30657500000</v>
      </c>
      <c r="P90" s="3">
        <v>27677800000</v>
      </c>
      <c r="Q90" s="3">
        <v>29214500000</v>
      </c>
      <c r="R90" s="3">
        <v>30059900000</v>
      </c>
      <c r="S90" s="3">
        <v>30657500000</v>
      </c>
    </row>
    <row r="91" spans="1:19" ht="16" x14ac:dyDescent="0.2">
      <c r="A91" s="2" t="s">
        <v>100</v>
      </c>
      <c r="B91" s="3">
        <v>61008000</v>
      </c>
      <c r="C91" s="3">
        <v>102068000</v>
      </c>
      <c r="D91" s="3">
        <v>118604000</v>
      </c>
      <c r="E91" s="3">
        <v>262226000</v>
      </c>
      <c r="F91" s="3">
        <v>620137000</v>
      </c>
      <c r="G91" s="3">
        <v>760619000</v>
      </c>
      <c r="H91" s="3">
        <v>980659000</v>
      </c>
      <c r="I91" s="3">
        <v>967418000</v>
      </c>
      <c r="J91" s="3">
        <v>1352000000</v>
      </c>
      <c r="K91" s="3">
        <v>1790900000</v>
      </c>
      <c r="L91" s="3">
        <v>2806800000</v>
      </c>
      <c r="M91" s="3">
        <v>3451000000</v>
      </c>
      <c r="N91" s="3">
        <v>3301400000</v>
      </c>
      <c r="O91" s="4">
        <v>2723300000</v>
      </c>
      <c r="P91" s="3">
        <v>2332000000</v>
      </c>
      <c r="Q91" s="3">
        <v>3301400000</v>
      </c>
      <c r="R91" s="3">
        <v>2673800000</v>
      </c>
      <c r="S91" s="3">
        <v>2723300000</v>
      </c>
    </row>
    <row r="92" spans="1:19" ht="16" x14ac:dyDescent="0.2">
      <c r="A92" s="2" t="s">
        <v>101</v>
      </c>
      <c r="B92" s="3">
        <v>15589000</v>
      </c>
      <c r="C92" s="3">
        <v>27736000</v>
      </c>
      <c r="D92" s="3">
        <v>38934000</v>
      </c>
      <c r="E92" s="3">
        <v>61936000</v>
      </c>
      <c r="F92" s="3">
        <v>99508000</v>
      </c>
      <c r="G92" s="3">
        <v>140962000</v>
      </c>
      <c r="H92" s="3">
        <v>134984000</v>
      </c>
      <c r="I92" s="3">
        <v>178183000</v>
      </c>
      <c r="J92" s="3">
        <v>218200000</v>
      </c>
      <c r="K92" s="3">
        <v>418100000</v>
      </c>
      <c r="L92" s="3">
        <v>475500000</v>
      </c>
      <c r="M92" s="3">
        <v>564000000</v>
      </c>
      <c r="N92" s="3">
        <v>589200000</v>
      </c>
      <c r="O92" s="4">
        <v>547300000</v>
      </c>
      <c r="P92" s="3">
        <v>535600000</v>
      </c>
      <c r="Q92" s="3">
        <v>589200000</v>
      </c>
      <c r="R92" s="3">
        <v>599500000</v>
      </c>
      <c r="S92" s="3">
        <v>547300000</v>
      </c>
    </row>
    <row r="93" spans="1:19" ht="16" x14ac:dyDescent="0.2">
      <c r="A93" s="2" t="s">
        <v>102</v>
      </c>
      <c r="B93" s="3" t="s">
        <v>24</v>
      </c>
      <c r="C93" s="3" t="s">
        <v>24</v>
      </c>
      <c r="D93" s="3" t="s">
        <v>24</v>
      </c>
      <c r="E93" s="3" t="s">
        <v>24</v>
      </c>
      <c r="F93" s="3" t="s">
        <v>24</v>
      </c>
      <c r="G93" s="3" t="s">
        <v>24</v>
      </c>
      <c r="H93" s="3">
        <v>235776000</v>
      </c>
      <c r="I93" s="3">
        <v>227000</v>
      </c>
      <c r="J93" s="3">
        <v>20800000</v>
      </c>
      <c r="K93" s="3">
        <v>49400000</v>
      </c>
      <c r="L93" s="3">
        <v>19500000</v>
      </c>
      <c r="M93" s="3">
        <v>326300000</v>
      </c>
      <c r="N93" s="3">
        <v>300000</v>
      </c>
      <c r="O93" s="4" t="s">
        <v>24</v>
      </c>
      <c r="P93" s="3" t="s">
        <v>24</v>
      </c>
      <c r="Q93" s="3">
        <v>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45419000</v>
      </c>
      <c r="C95" s="3">
        <v>74332000</v>
      </c>
      <c r="D95" s="3">
        <v>79670000</v>
      </c>
      <c r="E95" s="3">
        <v>200290000</v>
      </c>
      <c r="F95" s="3">
        <v>520629000</v>
      </c>
      <c r="G95" s="3">
        <v>619657000</v>
      </c>
      <c r="H95" s="3">
        <v>609899000</v>
      </c>
      <c r="I95" s="3">
        <v>789008000</v>
      </c>
      <c r="J95" s="3">
        <v>1113000000</v>
      </c>
      <c r="K95" s="3">
        <v>1323400000</v>
      </c>
      <c r="L95" s="3">
        <v>2311800000</v>
      </c>
      <c r="M95" s="3">
        <v>2560700000</v>
      </c>
      <c r="N95" s="3">
        <v>2711900000</v>
      </c>
      <c r="O95" s="4">
        <v>2176000000</v>
      </c>
      <c r="P95" s="3">
        <v>1796400000</v>
      </c>
      <c r="Q95" s="3">
        <v>2711900000</v>
      </c>
      <c r="R95" s="3">
        <v>2074300000</v>
      </c>
      <c r="S95" s="3">
        <v>2176000000</v>
      </c>
    </row>
    <row r="96" spans="1:19" ht="16" x14ac:dyDescent="0.2">
      <c r="A96" s="2" t="s">
        <v>105</v>
      </c>
      <c r="B96" s="3">
        <v>675000</v>
      </c>
      <c r="C96" s="3">
        <v>1006000</v>
      </c>
      <c r="D96" s="3">
        <v>1374000</v>
      </c>
      <c r="E96" s="3">
        <v>939000</v>
      </c>
      <c r="F96" s="3" t="s">
        <v>24</v>
      </c>
      <c r="G96" s="3" t="s">
        <v>24</v>
      </c>
      <c r="H96" s="3">
        <v>127274000</v>
      </c>
      <c r="I96" s="3">
        <v>0</v>
      </c>
      <c r="J96" s="3">
        <v>0</v>
      </c>
      <c r="K96" s="3">
        <v>0</v>
      </c>
      <c r="L96" s="3">
        <v>0</v>
      </c>
      <c r="M96" s="3">
        <v>719700000</v>
      </c>
      <c r="N96" s="3">
        <v>720000000</v>
      </c>
      <c r="O96" s="4">
        <v>0</v>
      </c>
      <c r="P96" s="3">
        <v>0</v>
      </c>
      <c r="Q96" s="3">
        <v>720000000</v>
      </c>
      <c r="R96" s="3">
        <v>0</v>
      </c>
      <c r="S96" s="3">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675000</v>
      </c>
      <c r="C98" s="3">
        <v>1006000</v>
      </c>
      <c r="D98" s="3">
        <v>1374000</v>
      </c>
      <c r="E98" s="3">
        <v>939000</v>
      </c>
      <c r="F98" s="3" t="s">
        <v>24</v>
      </c>
      <c r="G98" s="3" t="s">
        <v>24</v>
      </c>
      <c r="H98" s="3">
        <v>127274000</v>
      </c>
      <c r="I98" s="3" t="s">
        <v>24</v>
      </c>
      <c r="J98" s="3" t="s">
        <v>24</v>
      </c>
      <c r="K98" s="3" t="s">
        <v>24</v>
      </c>
      <c r="L98" s="3" t="s">
        <v>24</v>
      </c>
      <c r="M98" s="3">
        <v>719700000</v>
      </c>
      <c r="N98" s="3">
        <v>720000000</v>
      </c>
      <c r="O98" s="4" t="s">
        <v>24</v>
      </c>
      <c r="P98" s="3" t="s">
        <v>24</v>
      </c>
      <c r="Q98" s="3">
        <v>720000000</v>
      </c>
      <c r="R98" s="3" t="s">
        <v>24</v>
      </c>
      <c r="S98" s="3" t="s">
        <v>24</v>
      </c>
    </row>
    <row r="99" spans="1:19" ht="16" x14ac:dyDescent="0.2">
      <c r="A99" s="2" t="s">
        <v>108</v>
      </c>
      <c r="B99" s="3">
        <v>-675000</v>
      </c>
      <c r="C99" s="3">
        <v>299244000</v>
      </c>
      <c r="D99" s="3">
        <v>-1374000</v>
      </c>
      <c r="E99" s="3">
        <v>-939000</v>
      </c>
      <c r="F99" s="3" t="s">
        <v>24</v>
      </c>
      <c r="G99" s="3" t="s">
        <v>24</v>
      </c>
      <c r="H99" s="3">
        <v>-127274000</v>
      </c>
      <c r="I99" s="3" t="s">
        <v>24</v>
      </c>
      <c r="J99" s="3" t="s">
        <v>24</v>
      </c>
      <c r="K99" s="3" t="s">
        <v>24</v>
      </c>
      <c r="L99" s="3" t="s">
        <v>24</v>
      </c>
      <c r="M99" s="3">
        <v>-719700000</v>
      </c>
      <c r="N99" s="3">
        <v>-172300000</v>
      </c>
      <c r="O99" s="4">
        <v>381100000</v>
      </c>
      <c r="P99" s="3">
        <v>547200000</v>
      </c>
      <c r="Q99" s="3">
        <v>-172300000</v>
      </c>
      <c r="R99" s="3">
        <v>426300000</v>
      </c>
      <c r="S99" s="3">
        <v>381100000</v>
      </c>
    </row>
    <row r="100" spans="1:19" ht="16" x14ac:dyDescent="0.2">
      <c r="A100" s="2" t="s">
        <v>109</v>
      </c>
      <c r="B100" s="3">
        <v>54723000</v>
      </c>
      <c r="C100" s="3">
        <v>300250000</v>
      </c>
      <c r="D100" s="3">
        <v>50831000</v>
      </c>
      <c r="E100" s="3">
        <v>47000000</v>
      </c>
      <c r="F100" s="3">
        <v>74025000</v>
      </c>
      <c r="G100" s="3">
        <v>153487000</v>
      </c>
      <c r="H100" s="3">
        <v>231664000</v>
      </c>
      <c r="I100" s="3">
        <v>320138000</v>
      </c>
      <c r="J100" s="3">
        <v>452500000</v>
      </c>
      <c r="K100" s="3">
        <v>591700000</v>
      </c>
      <c r="L100" s="3">
        <v>577700000</v>
      </c>
      <c r="M100" s="3">
        <v>442000000</v>
      </c>
      <c r="N100" s="3">
        <v>547700000</v>
      </c>
      <c r="O100" s="4">
        <v>381100000</v>
      </c>
      <c r="P100" s="3">
        <v>547200000</v>
      </c>
      <c r="Q100" s="3">
        <v>547700000</v>
      </c>
      <c r="R100" s="3">
        <v>426300000</v>
      </c>
      <c r="S100" s="3">
        <v>381100000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-55398000</v>
      </c>
      <c r="C103" s="3">
        <v>-1006000</v>
      </c>
      <c r="D103" s="3">
        <v>-52205000</v>
      </c>
      <c r="E103" s="3">
        <v>-47939000</v>
      </c>
      <c r="F103" s="3">
        <v>-74025000</v>
      </c>
      <c r="G103" s="3">
        <v>-153487000</v>
      </c>
      <c r="H103" s="3">
        <v>-358938000</v>
      </c>
      <c r="I103" s="3">
        <v>-320138000</v>
      </c>
      <c r="J103" s="3">
        <v>-452500000</v>
      </c>
      <c r="K103" s="3">
        <v>-591700000</v>
      </c>
      <c r="L103" s="3">
        <v>-577700000</v>
      </c>
      <c r="M103" s="3">
        <v>-1161700000</v>
      </c>
      <c r="N103" s="3">
        <v>-720000000</v>
      </c>
      <c r="O103" s="4" t="s">
        <v>24</v>
      </c>
      <c r="P103" s="3" t="s">
        <v>24</v>
      </c>
      <c r="Q103" s="3">
        <v>-720000000</v>
      </c>
      <c r="R103" s="3" t="s">
        <v>24</v>
      </c>
      <c r="S103" s="3" t="s">
        <v>24</v>
      </c>
    </row>
    <row r="104" spans="1:19" ht="16" x14ac:dyDescent="0.2">
      <c r="A104" s="2" t="s">
        <v>113</v>
      </c>
      <c r="B104" s="3">
        <v>61008000</v>
      </c>
      <c r="C104" s="3">
        <v>402318000</v>
      </c>
      <c r="D104" s="3">
        <v>118604000</v>
      </c>
      <c r="E104" s="3">
        <v>262226000</v>
      </c>
      <c r="F104" s="3">
        <v>620137000</v>
      </c>
      <c r="G104" s="3">
        <v>760619000</v>
      </c>
      <c r="H104" s="3">
        <v>980659000</v>
      </c>
      <c r="I104" s="3">
        <v>967418000</v>
      </c>
      <c r="J104" s="3">
        <v>1352000000</v>
      </c>
      <c r="K104" s="3">
        <v>1790900000</v>
      </c>
      <c r="L104" s="3">
        <v>2806800000</v>
      </c>
      <c r="M104" s="3">
        <v>3451000000</v>
      </c>
      <c r="N104" s="3">
        <v>3849100000</v>
      </c>
      <c r="O104" s="4">
        <v>3104400000</v>
      </c>
      <c r="P104" s="3">
        <v>2879200000</v>
      </c>
      <c r="Q104" s="3">
        <v>3849100000</v>
      </c>
      <c r="R104" s="3">
        <v>3100100000</v>
      </c>
      <c r="S104" s="3">
        <v>3104400000</v>
      </c>
    </row>
    <row r="105" spans="1:19" ht="16" x14ac:dyDescent="0.2">
      <c r="A105" s="2" t="s">
        <v>114</v>
      </c>
      <c r="B105" s="3">
        <v>160030000</v>
      </c>
      <c r="C105" s="3">
        <v>435533000</v>
      </c>
      <c r="D105" s="3">
        <v>457328000</v>
      </c>
      <c r="E105" s="3">
        <v>505512000</v>
      </c>
      <c r="F105" s="3">
        <v>459064000</v>
      </c>
      <c r="G105" s="3">
        <v>375510000</v>
      </c>
      <c r="H105" s="3">
        <v>481126000</v>
      </c>
      <c r="I105" s="3">
        <v>703453000</v>
      </c>
      <c r="J105" s="3">
        <v>708500000</v>
      </c>
      <c r="K105" s="3">
        <v>713900000</v>
      </c>
      <c r="L105" s="3">
        <v>2695700000</v>
      </c>
      <c r="M105" s="3">
        <v>2699700000</v>
      </c>
      <c r="N105" s="3">
        <v>2701400000</v>
      </c>
      <c r="O105" s="4">
        <v>2702200000</v>
      </c>
      <c r="P105" s="3">
        <v>2701100000</v>
      </c>
      <c r="Q105" s="3">
        <v>2701400000</v>
      </c>
      <c r="R105" s="3">
        <v>2701800000</v>
      </c>
      <c r="S105" s="3">
        <v>2702200000</v>
      </c>
    </row>
    <row r="106" spans="1:19" ht="16" x14ac:dyDescent="0.2">
      <c r="A106" s="2" t="s">
        <v>115</v>
      </c>
      <c r="B106" s="3" t="s">
        <v>24</v>
      </c>
      <c r="C106" s="3">
        <v>275019000</v>
      </c>
      <c r="D106" s="3">
        <v>296518000</v>
      </c>
      <c r="E106" s="3">
        <v>320315000</v>
      </c>
      <c r="F106" s="3">
        <v>146773000</v>
      </c>
      <c r="G106" s="3">
        <v>10802000</v>
      </c>
      <c r="H106" s="3" t="s">
        <v>24</v>
      </c>
      <c r="I106" s="3" t="s">
        <v>24</v>
      </c>
      <c r="J106" s="3" t="s">
        <v>24</v>
      </c>
      <c r="K106" s="3" t="s">
        <v>24</v>
      </c>
      <c r="L106" s="3">
        <v>1978500000</v>
      </c>
      <c r="M106" s="3">
        <v>1980000000</v>
      </c>
      <c r="N106" s="3">
        <v>1981400000</v>
      </c>
      <c r="O106" s="4">
        <v>1982200000</v>
      </c>
      <c r="P106" s="3">
        <v>1981100000</v>
      </c>
      <c r="Q106" s="3">
        <v>1981400000</v>
      </c>
      <c r="R106" s="3">
        <v>1981800000</v>
      </c>
      <c r="S106" s="3">
        <v>1982200000</v>
      </c>
    </row>
    <row r="107" spans="1:19" ht="16" x14ac:dyDescent="0.2">
      <c r="A107" s="2" t="s">
        <v>116</v>
      </c>
      <c r="B107" s="3">
        <v>160030000</v>
      </c>
      <c r="C107" s="3">
        <v>160514000</v>
      </c>
      <c r="D107" s="3">
        <v>160810000</v>
      </c>
      <c r="E107" s="3">
        <v>185197000</v>
      </c>
      <c r="F107" s="3">
        <v>312291000</v>
      </c>
      <c r="G107" s="3">
        <v>364708000</v>
      </c>
      <c r="H107" s="3">
        <v>481126000</v>
      </c>
      <c r="I107" s="3">
        <v>703453000</v>
      </c>
      <c r="J107" s="3">
        <v>708500000</v>
      </c>
      <c r="K107" s="3">
        <v>713900000</v>
      </c>
      <c r="L107" s="3">
        <v>717200000</v>
      </c>
      <c r="M107" s="3">
        <v>719700000</v>
      </c>
      <c r="N107" s="3">
        <v>720000000</v>
      </c>
      <c r="O107" s="4">
        <v>720000000</v>
      </c>
      <c r="P107" s="3">
        <v>720000000</v>
      </c>
      <c r="Q107" s="3">
        <v>720000000</v>
      </c>
      <c r="R107" s="3">
        <v>720000000</v>
      </c>
      <c r="S107" s="3">
        <v>720000000</v>
      </c>
    </row>
    <row r="108" spans="1:19" ht="16" x14ac:dyDescent="0.2">
      <c r="A108" s="2" t="s">
        <v>117</v>
      </c>
      <c r="B108" s="3">
        <v>340579000</v>
      </c>
      <c r="C108" s="3" t="s">
        <v>24</v>
      </c>
      <c r="D108" s="3">
        <v>259173000</v>
      </c>
      <c r="E108" s="3">
        <v>231199000</v>
      </c>
      <c r="F108" s="3">
        <v>250301000</v>
      </c>
      <c r="G108" s="3">
        <v>818166000</v>
      </c>
      <c r="H108" s="3">
        <v>1062436000</v>
      </c>
      <c r="I108" s="3">
        <v>949337000</v>
      </c>
      <c r="J108" s="3">
        <v>916700000</v>
      </c>
      <c r="K108" s="3">
        <v>1210700000</v>
      </c>
      <c r="L108" s="3">
        <v>635500000</v>
      </c>
      <c r="M108" s="3">
        <v>515300000</v>
      </c>
      <c r="N108" s="3" t="s">
        <v>24</v>
      </c>
      <c r="O108" s="4">
        <v>833000000</v>
      </c>
      <c r="P108" s="3">
        <v>658700000</v>
      </c>
      <c r="Q108" s="3" t="s">
        <v>24</v>
      </c>
      <c r="R108" s="3">
        <v>762800000</v>
      </c>
      <c r="S108" s="3">
        <v>833000000</v>
      </c>
    </row>
    <row r="109" spans="1:19" ht="16" x14ac:dyDescent="0.2">
      <c r="A109" s="2" t="s">
        <v>118</v>
      </c>
      <c r="B109" s="3">
        <v>340579000</v>
      </c>
      <c r="C109" s="3">
        <v>248610000</v>
      </c>
      <c r="D109" s="3">
        <v>259173000</v>
      </c>
      <c r="E109" s="3">
        <v>231199000</v>
      </c>
      <c r="F109" s="3">
        <v>250301000</v>
      </c>
      <c r="G109" s="3">
        <v>818166000</v>
      </c>
      <c r="H109" s="3">
        <v>1062436000</v>
      </c>
      <c r="I109" s="3">
        <v>949337000</v>
      </c>
      <c r="J109" s="3">
        <v>916700000</v>
      </c>
      <c r="K109" s="3">
        <v>1210700000</v>
      </c>
      <c r="L109" s="3">
        <v>635500000</v>
      </c>
      <c r="M109" s="3">
        <v>515300000</v>
      </c>
      <c r="N109" s="3">
        <v>69800000</v>
      </c>
      <c r="O109" s="4">
        <v>116200000</v>
      </c>
      <c r="P109" s="3">
        <v>60100000</v>
      </c>
      <c r="Q109" s="3">
        <v>69800000</v>
      </c>
      <c r="R109" s="3">
        <v>85500000</v>
      </c>
      <c r="S109" s="3">
        <v>116200000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t="s">
        <v>24</v>
      </c>
      <c r="C114" s="3">
        <v>-248610000</v>
      </c>
      <c r="D114" s="3" t="s">
        <v>24</v>
      </c>
      <c r="E114" s="3" t="s">
        <v>24</v>
      </c>
      <c r="F114" s="3" t="s">
        <v>24</v>
      </c>
      <c r="G114" s="3" t="s">
        <v>24</v>
      </c>
      <c r="H114" s="3" t="s">
        <v>24</v>
      </c>
      <c r="I114" s="3" t="s">
        <v>24</v>
      </c>
      <c r="J114" s="3" t="s">
        <v>24</v>
      </c>
      <c r="K114" s="3" t="s">
        <v>24</v>
      </c>
      <c r="L114" s="3" t="s">
        <v>24</v>
      </c>
      <c r="M114" s="3" t="s">
        <v>24</v>
      </c>
      <c r="N114" s="3">
        <v>-69800000</v>
      </c>
      <c r="O114" s="4">
        <v>716800000</v>
      </c>
      <c r="P114" s="3">
        <v>598600000</v>
      </c>
      <c r="Q114" s="3">
        <v>-69800000</v>
      </c>
      <c r="R114" s="3">
        <v>677300000</v>
      </c>
      <c r="S114" s="3">
        <v>716800000</v>
      </c>
    </row>
    <row r="115" spans="1:19" ht="16" x14ac:dyDescent="0.2">
      <c r="A115" s="2" t="s">
        <v>121</v>
      </c>
      <c r="B115" s="3">
        <v>500609000</v>
      </c>
      <c r="C115" s="3">
        <v>435533000</v>
      </c>
      <c r="D115" s="3">
        <v>716501000</v>
      </c>
      <c r="E115" s="3">
        <v>736711000</v>
      </c>
      <c r="F115" s="3">
        <v>709365000</v>
      </c>
      <c r="G115" s="3">
        <v>1193676000</v>
      </c>
      <c r="H115" s="3">
        <v>1543562000</v>
      </c>
      <c r="I115" s="3">
        <v>1652790000</v>
      </c>
      <c r="J115" s="3">
        <v>1625200000</v>
      </c>
      <c r="K115" s="3">
        <v>1924600000</v>
      </c>
      <c r="L115" s="3">
        <v>3331200000</v>
      </c>
      <c r="M115" s="3">
        <v>3215000000</v>
      </c>
      <c r="N115" s="3">
        <v>2701400000</v>
      </c>
      <c r="O115" s="4">
        <v>3535200000</v>
      </c>
      <c r="P115" s="3">
        <v>3359800000</v>
      </c>
      <c r="Q115" s="3">
        <v>2701400000</v>
      </c>
      <c r="R115" s="3">
        <v>3464600000</v>
      </c>
      <c r="S115" s="3">
        <v>3535200000</v>
      </c>
    </row>
    <row r="116" spans="1:19" ht="16" x14ac:dyDescent="0.2">
      <c r="A116" s="2" t="s">
        <v>122</v>
      </c>
      <c r="B116" s="3">
        <v>561617000</v>
      </c>
      <c r="C116" s="3">
        <v>837851000</v>
      </c>
      <c r="D116" s="3">
        <v>835105000</v>
      </c>
      <c r="E116" s="3">
        <v>998937000</v>
      </c>
      <c r="F116" s="3">
        <v>1329502000</v>
      </c>
      <c r="G116" s="3">
        <v>1954295000</v>
      </c>
      <c r="H116" s="3">
        <v>2524221000</v>
      </c>
      <c r="I116" s="3">
        <v>2620208000</v>
      </c>
      <c r="J116" s="3">
        <v>2977200000</v>
      </c>
      <c r="K116" s="3">
        <v>3715500000</v>
      </c>
      <c r="L116" s="3">
        <v>6138000000</v>
      </c>
      <c r="M116" s="3">
        <v>6666000000</v>
      </c>
      <c r="N116" s="3">
        <v>6550500000</v>
      </c>
      <c r="O116" s="4">
        <v>6639600000</v>
      </c>
      <c r="P116" s="3">
        <v>6239000000</v>
      </c>
      <c r="Q116" s="3">
        <v>6550500000</v>
      </c>
      <c r="R116" s="3">
        <v>6564700000</v>
      </c>
      <c r="S116" s="3">
        <v>6639600000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1575869000</v>
      </c>
      <c r="C118" s="3">
        <v>1754917000</v>
      </c>
      <c r="D118" s="3">
        <v>1763605000</v>
      </c>
      <c r="E118" s="3">
        <v>2045956000</v>
      </c>
      <c r="F118" s="3">
        <v>2404222000</v>
      </c>
      <c r="G118" s="3">
        <v>3099634000</v>
      </c>
      <c r="H118" s="3">
        <v>3030103000</v>
      </c>
      <c r="I118" s="3">
        <v>3512945000</v>
      </c>
      <c r="J118" s="3">
        <v>3911700000</v>
      </c>
      <c r="K118" s="3">
        <v>4428700000</v>
      </c>
      <c r="L118" s="3">
        <v>6716300000</v>
      </c>
      <c r="M118" s="3">
        <v>8087600000</v>
      </c>
      <c r="N118" s="3">
        <v>9949400000</v>
      </c>
      <c r="O118" s="4">
        <v>10888600000</v>
      </c>
      <c r="P118" s="3">
        <v>9518300000</v>
      </c>
      <c r="Q118" s="3">
        <v>9949400000</v>
      </c>
      <c r="R118" s="3">
        <v>10597800000</v>
      </c>
      <c r="S118" s="3">
        <v>10888600000</v>
      </c>
    </row>
    <row r="119" spans="1:19" ht="16" x14ac:dyDescent="0.2">
      <c r="A119" s="2" t="s">
        <v>125</v>
      </c>
      <c r="B119" s="3">
        <v>89000</v>
      </c>
      <c r="C119" s="3">
        <v>93000</v>
      </c>
      <c r="D119" s="3">
        <v>97000</v>
      </c>
      <c r="E119" s="3">
        <v>99000</v>
      </c>
      <c r="F119" s="3">
        <v>104000</v>
      </c>
      <c r="G119" s="3">
        <v>108000</v>
      </c>
      <c r="H119" s="3">
        <v>110000</v>
      </c>
      <c r="I119" s="3">
        <v>112000</v>
      </c>
      <c r="J119" s="3">
        <v>100000</v>
      </c>
      <c r="K119" s="3">
        <v>100000</v>
      </c>
      <c r="L119" s="3">
        <v>100000</v>
      </c>
      <c r="M119" s="3">
        <v>100000</v>
      </c>
      <c r="N119" s="3">
        <v>100000</v>
      </c>
      <c r="O119" s="4">
        <v>100000</v>
      </c>
      <c r="P119" s="3">
        <v>100000</v>
      </c>
      <c r="Q119" s="3">
        <v>100000</v>
      </c>
      <c r="R119" s="3">
        <v>100000</v>
      </c>
      <c r="S119" s="3">
        <v>100000</v>
      </c>
    </row>
    <row r="120" spans="1:19" ht="16" x14ac:dyDescent="0.2">
      <c r="A120" s="2" t="s">
        <v>126</v>
      </c>
      <c r="B120" s="3">
        <v>1575780000</v>
      </c>
      <c r="C120" s="3">
        <v>1754824000</v>
      </c>
      <c r="D120" s="3">
        <v>1763508000</v>
      </c>
      <c r="E120" s="3">
        <v>2045857000</v>
      </c>
      <c r="F120" s="3">
        <v>2404118000</v>
      </c>
      <c r="G120" s="3">
        <v>3099526000</v>
      </c>
      <c r="H120" s="3">
        <v>3029993000</v>
      </c>
      <c r="I120" s="3">
        <v>3512833000</v>
      </c>
      <c r="J120" s="3">
        <v>3911600000</v>
      </c>
      <c r="K120" s="3">
        <v>4428600000</v>
      </c>
      <c r="L120" s="3">
        <v>6716200000</v>
      </c>
      <c r="M120" s="3">
        <v>8087500000</v>
      </c>
      <c r="N120" s="3">
        <v>9949300000</v>
      </c>
      <c r="O120" s="4">
        <v>10888500000</v>
      </c>
      <c r="P120" s="3">
        <v>9518200000</v>
      </c>
      <c r="Q120" s="3">
        <v>9949300000</v>
      </c>
      <c r="R120" s="3">
        <v>10597700000</v>
      </c>
      <c r="S120" s="3">
        <v>10888500000</v>
      </c>
    </row>
    <row r="121" spans="1:19" ht="16" x14ac:dyDescent="0.2">
      <c r="A121" s="2" t="s">
        <v>127</v>
      </c>
      <c r="B121" s="3" t="s">
        <v>24</v>
      </c>
      <c r="C121" s="3" t="s">
        <v>24</v>
      </c>
      <c r="D121" s="3" t="s">
        <v>24</v>
      </c>
      <c r="E121" s="3" t="s">
        <v>24</v>
      </c>
      <c r="F121" s="3">
        <v>169530000</v>
      </c>
      <c r="G121" s="3">
        <v>306069000</v>
      </c>
      <c r="H121" s="3">
        <v>316240000</v>
      </c>
      <c r="I121" s="3">
        <v>316240000</v>
      </c>
      <c r="J121" s="3">
        <v>396400000</v>
      </c>
      <c r="K121" s="3">
        <v>739900000</v>
      </c>
      <c r="L121" s="3">
        <v>6613300000</v>
      </c>
      <c r="M121" s="3">
        <v>8260900000</v>
      </c>
      <c r="N121" s="3">
        <v>10353300000</v>
      </c>
      <c r="O121" s="4">
        <v>11765900000</v>
      </c>
      <c r="P121" s="3">
        <v>9914000000</v>
      </c>
      <c r="Q121" s="3">
        <v>10353300000</v>
      </c>
      <c r="R121" s="3">
        <v>11045500000</v>
      </c>
      <c r="S121" s="3">
        <v>11765900000</v>
      </c>
    </row>
    <row r="122" spans="1:19" ht="16" x14ac:dyDescent="0.2">
      <c r="A122" s="2" t="s">
        <v>128</v>
      </c>
      <c r="B122" s="3">
        <v>-1045563000</v>
      </c>
      <c r="C122" s="3">
        <v>-1267323000</v>
      </c>
      <c r="D122" s="3">
        <v>-517054000</v>
      </c>
      <c r="E122" s="3">
        <v>-92692000</v>
      </c>
      <c r="F122" s="3">
        <v>255382000</v>
      </c>
      <c r="G122" s="3">
        <v>852700000</v>
      </c>
      <c r="H122" s="3">
        <v>1748222000</v>
      </c>
      <c r="I122" s="3">
        <v>2946733000</v>
      </c>
      <c r="J122" s="3">
        <v>5254300000</v>
      </c>
      <c r="K122" s="3">
        <v>7379800000</v>
      </c>
      <c r="L122" s="3">
        <v>10893000000</v>
      </c>
      <c r="M122" s="3">
        <v>18968300000</v>
      </c>
      <c r="N122" s="3">
        <v>23306700000</v>
      </c>
      <c r="O122" s="4">
        <v>25092900000</v>
      </c>
      <c r="P122" s="3">
        <v>22109600000</v>
      </c>
      <c r="Q122" s="3">
        <v>23306700000</v>
      </c>
      <c r="R122" s="3">
        <v>24124500000</v>
      </c>
      <c r="S122" s="3">
        <v>25092900000</v>
      </c>
    </row>
    <row r="123" spans="1:19" ht="16" x14ac:dyDescent="0.2">
      <c r="A123" s="2" t="s">
        <v>129</v>
      </c>
      <c r="B123" s="3">
        <v>-2491000</v>
      </c>
      <c r="C123" s="3">
        <v>-1862000</v>
      </c>
      <c r="D123" s="3">
        <v>-1166000</v>
      </c>
      <c r="E123" s="3">
        <v>-1188000</v>
      </c>
      <c r="F123" s="3">
        <v>52251000</v>
      </c>
      <c r="G123" s="3">
        <v>8572000</v>
      </c>
      <c r="H123" s="3">
        <v>-12840000</v>
      </c>
      <c r="I123" s="3">
        <v>640000</v>
      </c>
      <c r="J123" s="3">
        <v>-12300000</v>
      </c>
      <c r="K123" s="3">
        <v>21100000</v>
      </c>
      <c r="L123" s="3">
        <v>29300000</v>
      </c>
      <c r="M123" s="3">
        <v>-26200000</v>
      </c>
      <c r="N123" s="3">
        <v>-238800000</v>
      </c>
      <c r="O123" s="4">
        <v>-197700000</v>
      </c>
      <c r="P123" s="3">
        <v>-275100000</v>
      </c>
      <c r="Q123" s="3">
        <v>-238800000</v>
      </c>
      <c r="R123" s="3">
        <v>-181600000</v>
      </c>
      <c r="S123" s="3">
        <v>-197700000</v>
      </c>
    </row>
    <row r="124" spans="1:19" ht="16" x14ac:dyDescent="0.2">
      <c r="A124" s="2" t="s">
        <v>130</v>
      </c>
      <c r="B124" s="3">
        <v>527815000</v>
      </c>
      <c r="C124" s="3">
        <v>485732000</v>
      </c>
      <c r="D124" s="3">
        <v>1245385000</v>
      </c>
      <c r="E124" s="3">
        <v>1952076000</v>
      </c>
      <c r="F124" s="3">
        <v>2542325000</v>
      </c>
      <c r="G124" s="3">
        <v>3654837000</v>
      </c>
      <c r="H124" s="3">
        <v>4449245000</v>
      </c>
      <c r="I124" s="3">
        <v>6144078000</v>
      </c>
      <c r="J124" s="3">
        <v>8757300000</v>
      </c>
      <c r="K124" s="3">
        <v>11089700000</v>
      </c>
      <c r="L124" s="3">
        <v>11025300000</v>
      </c>
      <c r="M124" s="3">
        <v>18768800000</v>
      </c>
      <c r="N124" s="3">
        <v>22664000000</v>
      </c>
      <c r="O124" s="4">
        <v>24017900000</v>
      </c>
      <c r="P124" s="3">
        <v>21438800000</v>
      </c>
      <c r="Q124" s="3">
        <v>22664000000</v>
      </c>
      <c r="R124" s="3">
        <v>23495200000</v>
      </c>
      <c r="S124" s="3">
        <v>24017900000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527815000</v>
      </c>
      <c r="C126" s="3">
        <v>485732000</v>
      </c>
      <c r="D126" s="3">
        <v>1245385000</v>
      </c>
      <c r="E126" s="3">
        <v>1952076000</v>
      </c>
      <c r="F126" s="3">
        <v>2542325000</v>
      </c>
      <c r="G126" s="3">
        <v>3654837000</v>
      </c>
      <c r="H126" s="3">
        <v>4449245000</v>
      </c>
      <c r="I126" s="3">
        <v>6144078000</v>
      </c>
      <c r="J126" s="3">
        <v>8757300000</v>
      </c>
      <c r="K126" s="3">
        <v>11089700000</v>
      </c>
      <c r="L126" s="3">
        <v>11025300000</v>
      </c>
      <c r="M126" s="3">
        <v>18768800000</v>
      </c>
      <c r="N126" s="3">
        <v>22664000000</v>
      </c>
      <c r="O126" s="4">
        <v>24017900000</v>
      </c>
      <c r="P126" s="3">
        <v>21438800000</v>
      </c>
      <c r="Q126" s="3">
        <v>22664000000</v>
      </c>
      <c r="R126" s="3">
        <v>23495200000</v>
      </c>
      <c r="S126" s="3">
        <v>24017900000</v>
      </c>
    </row>
    <row r="127" spans="1:19" ht="16" x14ac:dyDescent="0.2">
      <c r="A127" s="2" t="s">
        <v>133</v>
      </c>
      <c r="B127" s="3">
        <v>1089432000</v>
      </c>
      <c r="C127" s="3">
        <v>1323583000</v>
      </c>
      <c r="D127" s="3">
        <v>2080490000</v>
      </c>
      <c r="E127" s="3">
        <v>2951013000</v>
      </c>
      <c r="F127" s="3">
        <v>3871827000</v>
      </c>
      <c r="G127" s="3">
        <v>5609132000</v>
      </c>
      <c r="H127" s="3">
        <v>6973466000</v>
      </c>
      <c r="I127" s="3">
        <v>8764286000</v>
      </c>
      <c r="J127" s="3">
        <v>11734500000</v>
      </c>
      <c r="K127" s="3">
        <v>14805200000</v>
      </c>
      <c r="L127" s="3">
        <v>17163300000</v>
      </c>
      <c r="M127" s="3">
        <v>25434800000</v>
      </c>
      <c r="N127" s="3">
        <v>29214500000</v>
      </c>
      <c r="O127" s="4">
        <v>30657500000</v>
      </c>
      <c r="P127" s="3">
        <v>27677800000</v>
      </c>
      <c r="Q127" s="3">
        <v>29214500000</v>
      </c>
      <c r="R127" s="3">
        <v>30059900000</v>
      </c>
      <c r="S127" s="3">
        <v>30657500000</v>
      </c>
    </row>
    <row r="128" spans="1:19" ht="16" x14ac:dyDescent="0.2">
      <c r="A128" s="28" t="s">
        <v>134</v>
      </c>
      <c r="B128" s="26">
        <v>89420337</v>
      </c>
      <c r="C128" s="26">
        <v>92801583</v>
      </c>
      <c r="D128" s="26">
        <v>97292712</v>
      </c>
      <c r="E128" s="26">
        <v>99687295</v>
      </c>
      <c r="F128" s="26">
        <v>102430790</v>
      </c>
      <c r="G128" s="26">
        <v>104648957</v>
      </c>
      <c r="H128" s="26">
        <v>106008155</v>
      </c>
      <c r="I128" s="26">
        <v>107624708</v>
      </c>
      <c r="J128" s="26">
        <v>109006284</v>
      </c>
      <c r="K128" s="26">
        <v>110276950</v>
      </c>
      <c r="L128" s="26">
        <v>106950910</v>
      </c>
      <c r="M128" s="26">
        <v>108674766</v>
      </c>
      <c r="N128" s="26">
        <v>109600000</v>
      </c>
      <c r="O128" s="27">
        <v>108900000</v>
      </c>
      <c r="P128" s="26">
        <v>108800000</v>
      </c>
      <c r="Q128" s="26">
        <v>109600000</v>
      </c>
      <c r="R128" s="26">
        <v>109700000</v>
      </c>
      <c r="S128" s="26">
        <v>108900000</v>
      </c>
    </row>
    <row r="129" spans="1:19" ht="16" x14ac:dyDescent="0.2">
      <c r="A129" s="13" t="s">
        <v>197</v>
      </c>
      <c r="B129" s="10"/>
      <c r="C129" s="19">
        <f>(C128/B128)-1</f>
        <v>3.7812941814343581E-2</v>
      </c>
      <c r="D129" s="19">
        <f>(D128/C128)-1</f>
        <v>4.8394961107506074E-2</v>
      </c>
      <c r="E129" s="19">
        <f>(E128/D128)-1</f>
        <v>2.4612151833119933E-2</v>
      </c>
      <c r="F129" s="19">
        <f t="shared" ref="F129:N129" si="6">(F128/E128)-1</f>
        <v>2.75210095729852E-2</v>
      </c>
      <c r="G129" s="19">
        <f t="shared" si="6"/>
        <v>2.1655275723246881E-2</v>
      </c>
      <c r="H129" s="19">
        <f t="shared" si="6"/>
        <v>1.2988165758785364E-2</v>
      </c>
      <c r="I129" s="19">
        <f t="shared" si="6"/>
        <v>1.5249326808866703E-2</v>
      </c>
      <c r="J129" s="19">
        <f t="shared" si="6"/>
        <v>1.2836977917747294E-2</v>
      </c>
      <c r="K129" s="19">
        <f t="shared" si="6"/>
        <v>1.1656814207151589E-2</v>
      </c>
      <c r="L129" s="19">
        <f t="shared" si="6"/>
        <v>-3.0160790627597134E-2</v>
      </c>
      <c r="M129" s="19">
        <f t="shared" si="6"/>
        <v>1.6118198526781979E-2</v>
      </c>
      <c r="N129" s="19">
        <f t="shared" si="6"/>
        <v>8.513788748346629E-3</v>
      </c>
      <c r="O129" s="19">
        <f>(O128/N128)-1</f>
        <v>-6.3868613138685637E-3</v>
      </c>
      <c r="P129" s="19"/>
      <c r="Q129" s="19">
        <f>(Q128/P128)-1</f>
        <v>7.3529411764705621E-3</v>
      </c>
      <c r="R129" s="19">
        <f>(R128/Q128)-1</f>
        <v>9.1240875912412811E-4</v>
      </c>
      <c r="S129" s="19">
        <f>(S128/R128)-1</f>
        <v>-7.2926162260711358E-3</v>
      </c>
    </row>
    <row r="130" spans="1:19" ht="16" x14ac:dyDescent="0.2">
      <c r="A130" s="2" t="s">
        <v>135</v>
      </c>
      <c r="B130" s="3">
        <v>160705000</v>
      </c>
      <c r="C130" s="3">
        <v>161520000</v>
      </c>
      <c r="D130" s="3">
        <v>162184000</v>
      </c>
      <c r="E130" s="3">
        <v>186136000</v>
      </c>
      <c r="F130" s="3">
        <v>312291000</v>
      </c>
      <c r="G130" s="3">
        <v>364708000</v>
      </c>
      <c r="H130" s="3">
        <v>608400000</v>
      </c>
      <c r="I130" s="3">
        <v>703453000</v>
      </c>
      <c r="J130" s="3">
        <v>708500000</v>
      </c>
      <c r="K130" s="3">
        <v>713900000</v>
      </c>
      <c r="L130" s="3">
        <v>717200000</v>
      </c>
      <c r="M130" s="3">
        <v>1439400000</v>
      </c>
      <c r="N130" s="3">
        <v>1440000000</v>
      </c>
      <c r="O130" s="4">
        <v>720000000</v>
      </c>
      <c r="P130" s="3">
        <v>720000000</v>
      </c>
      <c r="Q130" s="3">
        <v>1440000000</v>
      </c>
      <c r="R130" s="3">
        <v>720000000</v>
      </c>
      <c r="S130" s="3">
        <v>720000000</v>
      </c>
    </row>
    <row r="131" spans="1:19" ht="16" x14ac:dyDescent="0.2">
      <c r="A131" s="2" t="s">
        <v>136</v>
      </c>
      <c r="B131" s="3">
        <v>-112572000</v>
      </c>
      <c r="C131" s="3">
        <v>-208591000</v>
      </c>
      <c r="D131" s="3">
        <v>66242000</v>
      </c>
      <c r="E131" s="3">
        <v>-215293000</v>
      </c>
      <c r="F131" s="3">
        <v>-501946000</v>
      </c>
      <c r="G131" s="3">
        <v>-798300000</v>
      </c>
      <c r="H131" s="3">
        <v>-535203000</v>
      </c>
      <c r="I131" s="3">
        <v>-812733000</v>
      </c>
      <c r="J131" s="3">
        <v>-1467700000</v>
      </c>
      <c r="K131" s="3">
        <v>-1617800000</v>
      </c>
      <c r="L131" s="3">
        <v>-215200000</v>
      </c>
      <c r="M131" s="3">
        <v>-905600000</v>
      </c>
      <c r="N131" s="3">
        <v>-1124500000</v>
      </c>
      <c r="O131" s="4">
        <v>45000000</v>
      </c>
      <c r="P131" s="3">
        <v>-1510200000</v>
      </c>
      <c r="Q131" s="3">
        <v>-1124500000</v>
      </c>
      <c r="R131" s="3">
        <v>-1934500000</v>
      </c>
      <c r="S131" s="3">
        <v>45000000</v>
      </c>
    </row>
    <row r="132" spans="1:19" ht="16" x14ac:dyDescent="0.2">
      <c r="A132" s="2" t="s">
        <v>137</v>
      </c>
      <c r="B132" s="5">
        <v>-21.33</v>
      </c>
      <c r="C132" s="5">
        <v>-42.94</v>
      </c>
      <c r="D132" s="5">
        <v>5.32</v>
      </c>
      <c r="E132" s="5">
        <v>-11.03</v>
      </c>
      <c r="F132" s="5">
        <v>-19.739999999999998</v>
      </c>
      <c r="G132" s="5">
        <v>-21.84</v>
      </c>
      <c r="H132" s="5">
        <v>-12.03</v>
      </c>
      <c r="I132" s="5">
        <v>-13.23</v>
      </c>
      <c r="J132" s="5">
        <v>-16.760000000000002</v>
      </c>
      <c r="K132" s="5">
        <v>-14.59</v>
      </c>
      <c r="L132" s="5">
        <v>-1.95</v>
      </c>
      <c r="M132" s="5">
        <v>-4.83</v>
      </c>
      <c r="N132" s="5">
        <v>-4.96</v>
      </c>
      <c r="O132" s="6">
        <v>0.19</v>
      </c>
      <c r="P132" s="5">
        <v>-7.04</v>
      </c>
      <c r="Q132" s="5">
        <v>-4.96</v>
      </c>
      <c r="R132" s="5">
        <v>-8.23</v>
      </c>
      <c r="S132" s="5">
        <v>0.19</v>
      </c>
    </row>
    <row r="133" spans="1:19" ht="16" x14ac:dyDescent="0.2">
      <c r="A133" s="2" t="s">
        <v>138</v>
      </c>
      <c r="B133" s="5">
        <v>48.45</v>
      </c>
      <c r="C133" s="5">
        <v>36.700000000000003</v>
      </c>
      <c r="D133" s="5">
        <v>59.86</v>
      </c>
      <c r="E133" s="5">
        <v>66.150000000000006</v>
      </c>
      <c r="F133" s="5">
        <v>65.66</v>
      </c>
      <c r="G133" s="5">
        <v>65.16</v>
      </c>
      <c r="H133" s="5">
        <v>63.8</v>
      </c>
      <c r="I133" s="5">
        <v>70.099999999999994</v>
      </c>
      <c r="J133" s="5">
        <v>74.63</v>
      </c>
      <c r="K133" s="5">
        <v>74.900000000000006</v>
      </c>
      <c r="L133" s="5">
        <v>64.239999999999995</v>
      </c>
      <c r="M133" s="5">
        <v>73.78</v>
      </c>
      <c r="N133" s="5">
        <v>76.849999999999994</v>
      </c>
      <c r="O133" s="6">
        <v>77.650000000000006</v>
      </c>
      <c r="P133" s="5">
        <v>76.78</v>
      </c>
      <c r="Q133" s="5">
        <v>76.849999999999994</v>
      </c>
      <c r="R133" s="5">
        <v>77.47</v>
      </c>
      <c r="S133" s="5">
        <v>77.650000000000006</v>
      </c>
    </row>
    <row r="134" spans="1:19" ht="16" x14ac:dyDescent="0.2">
      <c r="A134" s="2" t="s">
        <v>139</v>
      </c>
      <c r="B134" s="5">
        <v>11.8</v>
      </c>
      <c r="C134" s="5">
        <v>2.27</v>
      </c>
      <c r="D134" s="5">
        <v>13.67</v>
      </c>
      <c r="E134" s="5">
        <v>8.59</v>
      </c>
      <c r="F134" s="5">
        <v>4.04</v>
      </c>
      <c r="G134" s="5">
        <v>4.45</v>
      </c>
      <c r="H134" s="5">
        <v>3.99</v>
      </c>
      <c r="I134" s="5">
        <v>5.79</v>
      </c>
      <c r="J134" s="5">
        <v>5.89</v>
      </c>
      <c r="K134" s="5">
        <v>5.9</v>
      </c>
      <c r="L134" s="5">
        <v>4.54</v>
      </c>
      <c r="M134" s="5">
        <v>5.95</v>
      </c>
      <c r="N134" s="5">
        <v>5.73</v>
      </c>
      <c r="O134" s="6">
        <v>5.45</v>
      </c>
      <c r="P134" s="5">
        <v>5.36</v>
      </c>
      <c r="Q134" s="5">
        <v>5.73</v>
      </c>
      <c r="R134" s="5">
        <v>5.45</v>
      </c>
      <c r="S134" s="5">
        <v>5.45</v>
      </c>
    </row>
    <row r="135" spans="1:19" ht="16" x14ac:dyDescent="0.2">
      <c r="A135" s="2" t="s">
        <v>140</v>
      </c>
      <c r="B135" s="5">
        <v>-1589.41</v>
      </c>
      <c r="C135" s="5">
        <v>245.07</v>
      </c>
      <c r="D135" s="5">
        <v>74.34</v>
      </c>
      <c r="E135" s="5">
        <v>160.30000000000001</v>
      </c>
      <c r="F135" s="5">
        <v>189.1</v>
      </c>
      <c r="G135" s="5">
        <v>193.93</v>
      </c>
      <c r="H135" s="5">
        <v>394.73</v>
      </c>
      <c r="I135" s="5">
        <v>549.79999999999995</v>
      </c>
      <c r="J135" s="5">
        <v>819.75</v>
      </c>
      <c r="K135" s="5">
        <v>601.97</v>
      </c>
      <c r="L135" s="5">
        <v>588.16</v>
      </c>
      <c r="M135" s="5">
        <v>328.13</v>
      </c>
      <c r="N135" s="5">
        <v>574.87</v>
      </c>
      <c r="O135" s="6">
        <v>465.7</v>
      </c>
      <c r="P135" s="5">
        <v>479.05</v>
      </c>
      <c r="Q135" s="5">
        <v>574.87</v>
      </c>
      <c r="R135" s="5">
        <v>452.83</v>
      </c>
      <c r="S135" s="5">
        <v>465.7</v>
      </c>
    </row>
    <row r="136" spans="1:19" ht="16" x14ac:dyDescent="0.2">
      <c r="A136" s="2" t="s">
        <v>141</v>
      </c>
      <c r="B136" s="3">
        <v>1395</v>
      </c>
      <c r="C136" s="3">
        <v>1704</v>
      </c>
      <c r="D136" s="3">
        <v>1950</v>
      </c>
      <c r="E136" s="3">
        <v>2340</v>
      </c>
      <c r="F136" s="3">
        <v>2925</v>
      </c>
      <c r="G136" s="3">
        <v>4300</v>
      </c>
      <c r="H136" s="3">
        <v>5400</v>
      </c>
      <c r="I136" s="3">
        <v>6200</v>
      </c>
      <c r="J136" s="3">
        <v>7400</v>
      </c>
      <c r="K136" s="3">
        <v>8100</v>
      </c>
      <c r="L136" s="3">
        <v>9123</v>
      </c>
      <c r="M136" s="3">
        <v>10368</v>
      </c>
      <c r="N136" s="3">
        <v>11851</v>
      </c>
      <c r="O136" s="4">
        <v>11851</v>
      </c>
      <c r="P136" s="3">
        <v>10368</v>
      </c>
      <c r="Q136" s="3">
        <v>11851</v>
      </c>
      <c r="R136" s="3">
        <v>11851</v>
      </c>
      <c r="S136" s="3">
        <v>11851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-104468000</v>
      </c>
      <c r="C139" s="3">
        <v>-221760000</v>
      </c>
      <c r="D139" s="3">
        <v>750269000</v>
      </c>
      <c r="E139" s="3">
        <v>424362000</v>
      </c>
      <c r="F139" s="3">
        <v>348074000</v>
      </c>
      <c r="G139" s="3">
        <v>636056000</v>
      </c>
      <c r="H139" s="3">
        <v>895522000</v>
      </c>
      <c r="I139" s="3">
        <v>1198511000</v>
      </c>
      <c r="J139" s="3">
        <v>2444400000</v>
      </c>
      <c r="K139" s="3">
        <v>2115800000</v>
      </c>
      <c r="L139" s="3">
        <v>3513200000</v>
      </c>
      <c r="M139" s="3">
        <v>8075300000</v>
      </c>
      <c r="N139" s="3">
        <v>4338400000</v>
      </c>
      <c r="O139" s="4">
        <v>4299000000</v>
      </c>
      <c r="P139" s="3">
        <v>1315700000</v>
      </c>
      <c r="Q139" s="3">
        <v>1197100000</v>
      </c>
      <c r="R139" s="3">
        <v>817800000</v>
      </c>
      <c r="S139" s="3">
        <v>968400000</v>
      </c>
    </row>
    <row r="140" spans="1:19" ht="16" x14ac:dyDescent="0.2">
      <c r="A140" s="2" t="s">
        <v>143</v>
      </c>
      <c r="B140" s="3">
        <v>19687000</v>
      </c>
      <c r="C140" s="3">
        <v>31082000</v>
      </c>
      <c r="D140" s="3">
        <v>36940000</v>
      </c>
      <c r="E140" s="3">
        <v>41204000</v>
      </c>
      <c r="F140" s="3">
        <v>52686000</v>
      </c>
      <c r="G140" s="3">
        <v>74909000</v>
      </c>
      <c r="H140" s="3">
        <v>104745000</v>
      </c>
      <c r="I140" s="3">
        <v>145467000</v>
      </c>
      <c r="J140" s="3">
        <v>148200000</v>
      </c>
      <c r="K140" s="3">
        <v>210300000</v>
      </c>
      <c r="L140" s="3">
        <v>235900000</v>
      </c>
      <c r="M140" s="3">
        <v>286200000</v>
      </c>
      <c r="N140" s="3">
        <v>341400000</v>
      </c>
      <c r="O140" s="4">
        <v>395300000</v>
      </c>
      <c r="P140" s="3">
        <v>92600000</v>
      </c>
      <c r="Q140" s="3">
        <v>100100000</v>
      </c>
      <c r="R140" s="3">
        <v>99500000</v>
      </c>
      <c r="S140" s="3">
        <v>103100000</v>
      </c>
    </row>
    <row r="141" spans="1:19" ht="16" x14ac:dyDescent="0.2">
      <c r="A141" s="2" t="s">
        <v>144</v>
      </c>
      <c r="B141" s="3">
        <v>40190000</v>
      </c>
      <c r="C141" s="3">
        <v>66460000</v>
      </c>
      <c r="D141" s="3">
        <v>-189025000</v>
      </c>
      <c r="E141" s="3">
        <v>308751000</v>
      </c>
      <c r="F141" s="3">
        <v>322158000</v>
      </c>
      <c r="G141" s="3">
        <v>389988000</v>
      </c>
      <c r="H141" s="3">
        <v>244939000</v>
      </c>
      <c r="I141" s="3">
        <v>889667000</v>
      </c>
      <c r="J141" s="3">
        <v>299500000</v>
      </c>
      <c r="K141" s="3">
        <v>304400000</v>
      </c>
      <c r="L141" s="3">
        <v>372600000</v>
      </c>
      <c r="M141" s="3">
        <v>636300000</v>
      </c>
      <c r="N141" s="3">
        <v>578400000</v>
      </c>
      <c r="O141" s="4">
        <v>170100000</v>
      </c>
      <c r="P141" s="3">
        <v>-112200000</v>
      </c>
      <c r="Q141" s="3">
        <v>40700000</v>
      </c>
      <c r="R141" s="3">
        <v>209400000</v>
      </c>
      <c r="S141" s="3">
        <v>32200000</v>
      </c>
    </row>
    <row r="142" spans="1:19" ht="16" x14ac:dyDescent="0.2">
      <c r="A142" s="28" t="s">
        <v>145</v>
      </c>
      <c r="B142" s="26">
        <v>39897000</v>
      </c>
      <c r="C142" s="26">
        <v>56094000</v>
      </c>
      <c r="D142" s="26">
        <v>94157000</v>
      </c>
      <c r="E142" s="26">
        <v>198399000</v>
      </c>
      <c r="F142" s="26">
        <v>307238000</v>
      </c>
      <c r="G142" s="26">
        <v>459049000</v>
      </c>
      <c r="H142" s="26">
        <v>559878000</v>
      </c>
      <c r="I142" s="26">
        <v>507277000</v>
      </c>
      <c r="J142" s="26">
        <v>427400000</v>
      </c>
      <c r="K142" s="26">
        <v>464300000</v>
      </c>
      <c r="L142" s="26">
        <v>432000000</v>
      </c>
      <c r="M142" s="26">
        <v>601700000</v>
      </c>
      <c r="N142" s="26">
        <v>725000000</v>
      </c>
      <c r="O142" s="27">
        <v>839000000</v>
      </c>
      <c r="P142" s="26">
        <v>166300000</v>
      </c>
      <c r="Q142" s="26">
        <v>232000000</v>
      </c>
      <c r="R142" s="26">
        <v>238700000</v>
      </c>
      <c r="S142" s="26">
        <v>202000000</v>
      </c>
    </row>
    <row r="143" spans="1:19" ht="16" x14ac:dyDescent="0.2">
      <c r="A143" s="12" t="s">
        <v>198</v>
      </c>
      <c r="B143" s="19">
        <f t="shared" ref="B143:S143" si="7">B142/B2</f>
        <v>8.6907557387262191E-2</v>
      </c>
      <c r="C143" s="19">
        <f t="shared" si="7"/>
        <v>0.1258209517657192</v>
      </c>
      <c r="D143" s="19">
        <f t="shared" si="7"/>
        <v>6.830509322970206E-2</v>
      </c>
      <c r="E143" s="19">
        <f t="shared" si="7"/>
        <v>9.426272541329235E-2</v>
      </c>
      <c r="F143" s="19">
        <f t="shared" si="7"/>
        <v>0.10896676321847723</v>
      </c>
      <c r="G143" s="19">
        <f t="shared" si="7"/>
        <v>0.1118614586541798</v>
      </c>
      <c r="H143" s="19">
        <f t="shared" si="7"/>
        <v>0.11519111386715612</v>
      </c>
      <c r="I143" s="19">
        <f t="shared" si="7"/>
        <v>8.638579537201134E-2</v>
      </c>
      <c r="J143" s="19">
        <f t="shared" si="7"/>
        <v>6.368838290516779E-2</v>
      </c>
      <c r="K143" s="19">
        <f t="shared" si="7"/>
        <v>5.9045705420047306E-2</v>
      </c>
      <c r="L143" s="19">
        <f t="shared" si="7"/>
        <v>5.0840875122100483E-2</v>
      </c>
      <c r="M143" s="19">
        <f t="shared" si="7"/>
        <v>3.7438478816802206E-2</v>
      </c>
      <c r="N143" s="19">
        <f t="shared" si="7"/>
        <v>5.9558527548899606E-2</v>
      </c>
      <c r="O143" s="19">
        <f t="shared" si="7"/>
        <v>6.621523502856963E-2</v>
      </c>
      <c r="P143" s="19">
        <f t="shared" si="7"/>
        <v>5.663783121040801E-2</v>
      </c>
      <c r="Q143" s="19">
        <f t="shared" si="7"/>
        <v>6.7947516401124647E-2</v>
      </c>
      <c r="R143" s="19">
        <f t="shared" si="7"/>
        <v>7.5487808734701622E-2</v>
      </c>
      <c r="S143" s="19">
        <f t="shared" si="7"/>
        <v>6.3962509103574941E-2</v>
      </c>
    </row>
    <row r="144" spans="1:19" ht="16" x14ac:dyDescent="0.2">
      <c r="A144" s="2" t="s">
        <v>146</v>
      </c>
      <c r="B144" s="3" t="s">
        <v>24</v>
      </c>
      <c r="C144" s="3" t="s">
        <v>24</v>
      </c>
      <c r="D144" s="3">
        <v>-340156000</v>
      </c>
      <c r="E144" s="3">
        <v>63601000</v>
      </c>
      <c r="F144" s="3">
        <v>-66604000</v>
      </c>
      <c r="G144" s="3">
        <v>-121623000</v>
      </c>
      <c r="H144" s="3">
        <v>-360078000</v>
      </c>
      <c r="I144" s="3">
        <v>318809000</v>
      </c>
      <c r="J144" s="3">
        <v>-140000000</v>
      </c>
      <c r="K144" s="3">
        <v>-130600000</v>
      </c>
      <c r="L144" s="3">
        <v>75600000</v>
      </c>
      <c r="M144" s="3">
        <v>-147100000</v>
      </c>
      <c r="N144" s="3">
        <v>-746400000</v>
      </c>
      <c r="O144" s="4">
        <v>-791200000</v>
      </c>
      <c r="P144" s="3">
        <v>-85700000</v>
      </c>
      <c r="Q144" s="3">
        <v>-279700000</v>
      </c>
      <c r="R144" s="3">
        <v>-216500000</v>
      </c>
      <c r="S144" s="3">
        <v>-209300000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293000</v>
      </c>
      <c r="C146" s="3">
        <v>10366000</v>
      </c>
      <c r="D146" s="3">
        <v>56974000</v>
      </c>
      <c r="E146" s="3">
        <v>46751000</v>
      </c>
      <c r="F146" s="3">
        <v>81524000</v>
      </c>
      <c r="G146" s="3">
        <v>52562000</v>
      </c>
      <c r="H146" s="3">
        <v>45139000</v>
      </c>
      <c r="I146" s="3">
        <v>63581000</v>
      </c>
      <c r="J146" s="3">
        <v>12100000</v>
      </c>
      <c r="K146" s="3">
        <v>-29300000</v>
      </c>
      <c r="L146" s="3">
        <v>-135000000</v>
      </c>
      <c r="M146" s="3">
        <v>181700000</v>
      </c>
      <c r="N146" s="3">
        <v>599800000</v>
      </c>
      <c r="O146" s="4">
        <v>122300000</v>
      </c>
      <c r="P146" s="3">
        <v>-192800000</v>
      </c>
      <c r="Q146" s="3">
        <v>88400000</v>
      </c>
      <c r="R146" s="3">
        <v>187200000</v>
      </c>
      <c r="S146" s="3">
        <v>39500000</v>
      </c>
    </row>
    <row r="147" spans="1:19" ht="16" x14ac:dyDescent="0.2">
      <c r="A147" s="2" t="s">
        <v>149</v>
      </c>
      <c r="B147" s="3">
        <v>140935000</v>
      </c>
      <c r="C147" s="3">
        <v>-17464000</v>
      </c>
      <c r="D147" s="3">
        <v>-672799000</v>
      </c>
      <c r="E147" s="3">
        <v>-190669000</v>
      </c>
      <c r="F147" s="3">
        <v>20239000</v>
      </c>
      <c r="G147" s="3">
        <v>229827000</v>
      </c>
      <c r="H147" s="3">
        <v>228190000</v>
      </c>
      <c r="I147" s="3">
        <v>-926533000</v>
      </c>
      <c r="J147" s="3">
        <v>-697000000</v>
      </c>
      <c r="K147" s="3">
        <v>-200500000</v>
      </c>
      <c r="L147" s="3">
        <v>-1503600000</v>
      </c>
      <c r="M147" s="3">
        <v>-1916500000</v>
      </c>
      <c r="N147" s="3">
        <v>-243300000</v>
      </c>
      <c r="O147" s="4">
        <v>-125600000</v>
      </c>
      <c r="P147" s="3">
        <v>-667200000</v>
      </c>
      <c r="Q147" s="3">
        <v>382000000</v>
      </c>
      <c r="R147" s="3">
        <v>240900000</v>
      </c>
      <c r="S147" s="3">
        <v>-81300000</v>
      </c>
    </row>
    <row r="148" spans="1:19" ht="16" x14ac:dyDescent="0.2">
      <c r="A148" s="2" t="s">
        <v>150</v>
      </c>
      <c r="B148" s="3">
        <v>-27544000</v>
      </c>
      <c r="C148" s="3">
        <v>-21118000</v>
      </c>
      <c r="D148" s="3">
        <v>-590085000</v>
      </c>
      <c r="E148" s="3">
        <v>-198658000</v>
      </c>
      <c r="F148" s="3">
        <v>-62432000</v>
      </c>
      <c r="G148" s="3">
        <v>-491421000</v>
      </c>
      <c r="H148" s="3">
        <v>-143827000</v>
      </c>
      <c r="I148" s="3">
        <v>-362720000</v>
      </c>
      <c r="J148" s="3">
        <v>-268900000</v>
      </c>
      <c r="K148" s="3">
        <v>-473100000</v>
      </c>
      <c r="L148" s="3">
        <v>-1356100000</v>
      </c>
      <c r="M148" s="3">
        <v>-1927400000</v>
      </c>
      <c r="N148" s="3">
        <v>707800000</v>
      </c>
      <c r="O148" s="4">
        <v>40100000</v>
      </c>
      <c r="P148" s="3">
        <v>-386900000</v>
      </c>
      <c r="Q148" s="3">
        <v>219600000</v>
      </c>
      <c r="R148" s="3">
        <v>210100000</v>
      </c>
      <c r="S148" s="3">
        <v>-2700000</v>
      </c>
    </row>
    <row r="149" spans="1:19" ht="16" x14ac:dyDescent="0.2">
      <c r="A149" s="2" t="s">
        <v>151</v>
      </c>
      <c r="B149" s="3" t="s">
        <v>24</v>
      </c>
      <c r="C149" s="3">
        <v>-14094000</v>
      </c>
      <c r="D149" s="3">
        <v>-28932000</v>
      </c>
      <c r="E149" s="3">
        <v>-47956000</v>
      </c>
      <c r="F149" s="3">
        <v>-60900000</v>
      </c>
      <c r="G149" s="3">
        <v>-111825000</v>
      </c>
      <c r="H149" s="3">
        <v>-149776000</v>
      </c>
      <c r="I149" s="3">
        <v>-314195000</v>
      </c>
      <c r="J149" s="3">
        <v>-387900000</v>
      </c>
      <c r="K149" s="3">
        <v>-335500000</v>
      </c>
      <c r="L149" s="3">
        <v>-529400000</v>
      </c>
      <c r="M149" s="3">
        <v>-494300000</v>
      </c>
      <c r="N149" s="3">
        <v>-696500000</v>
      </c>
      <c r="O149" s="4">
        <v>-515000000</v>
      </c>
      <c r="P149" s="3">
        <v>-223500000</v>
      </c>
      <c r="Q149" s="3">
        <v>-144300000</v>
      </c>
      <c r="R149" s="3">
        <v>-46800000</v>
      </c>
      <c r="S149" s="3">
        <v>-100400000</v>
      </c>
    </row>
    <row r="150" spans="1:19" ht="16" x14ac:dyDescent="0.2">
      <c r="A150" s="2" t="s">
        <v>152</v>
      </c>
      <c r="B150" s="3">
        <v>2723000</v>
      </c>
      <c r="C150" s="3">
        <v>-6033000</v>
      </c>
      <c r="D150" s="3">
        <v>-52616000</v>
      </c>
      <c r="E150" s="3">
        <v>-52765000</v>
      </c>
      <c r="F150" s="3">
        <v>-37767000</v>
      </c>
      <c r="G150" s="3">
        <v>-79476000</v>
      </c>
      <c r="H150" s="3">
        <v>23543000</v>
      </c>
      <c r="I150" s="3">
        <v>-113331000</v>
      </c>
      <c r="J150" s="3">
        <v>-55700000</v>
      </c>
      <c r="K150" s="3">
        <v>-130400000</v>
      </c>
      <c r="L150" s="3">
        <v>114900000</v>
      </c>
      <c r="M150" s="3">
        <v>-240700000</v>
      </c>
      <c r="N150" s="3">
        <v>-148600000</v>
      </c>
      <c r="O150" s="4">
        <v>131000000</v>
      </c>
      <c r="P150" s="3">
        <v>121200000</v>
      </c>
      <c r="Q150" s="3">
        <v>18700000</v>
      </c>
      <c r="R150" s="3">
        <v>-5500000</v>
      </c>
      <c r="S150" s="3">
        <v>-3400000</v>
      </c>
    </row>
    <row r="151" spans="1:19" ht="16" x14ac:dyDescent="0.2">
      <c r="A151" s="2" t="s">
        <v>153</v>
      </c>
      <c r="B151" s="3">
        <v>7605000</v>
      </c>
      <c r="C151" s="3">
        <v>50016000</v>
      </c>
      <c r="D151" s="3">
        <v>10979000</v>
      </c>
      <c r="E151" s="3">
        <v>136684000</v>
      </c>
      <c r="F151" s="3">
        <v>162236000</v>
      </c>
      <c r="G151" s="3">
        <v>303657000</v>
      </c>
      <c r="H151" s="3">
        <v>253980000</v>
      </c>
      <c r="I151" s="3">
        <v>-23188000</v>
      </c>
      <c r="J151" s="3">
        <v>210000000</v>
      </c>
      <c r="K151" s="3">
        <v>444500000</v>
      </c>
      <c r="L151" s="3">
        <v>118900000</v>
      </c>
      <c r="M151" s="3">
        <v>866100000</v>
      </c>
      <c r="N151" s="3">
        <v>-138400000</v>
      </c>
      <c r="O151" s="4">
        <v>346000000</v>
      </c>
      <c r="P151" s="3">
        <v>-160300000</v>
      </c>
      <c r="Q151" s="3">
        <v>347600000</v>
      </c>
      <c r="R151" s="3">
        <v>119000000</v>
      </c>
      <c r="S151" s="3">
        <v>39700000</v>
      </c>
    </row>
    <row r="152" spans="1:19" ht="16" x14ac:dyDescent="0.2">
      <c r="A152" s="2" t="s">
        <v>154</v>
      </c>
      <c r="B152" s="3">
        <v>158151000</v>
      </c>
      <c r="C152" s="3">
        <v>-26235000</v>
      </c>
      <c r="D152" s="3">
        <v>-12145000</v>
      </c>
      <c r="E152" s="3">
        <v>-27974000</v>
      </c>
      <c r="F152" s="3">
        <v>19102000</v>
      </c>
      <c r="G152" s="3">
        <v>608892000</v>
      </c>
      <c r="H152" s="3">
        <v>244270000</v>
      </c>
      <c r="I152" s="3">
        <v>-113099000</v>
      </c>
      <c r="J152" s="3">
        <v>-194500000</v>
      </c>
      <c r="K152" s="3">
        <v>294000000</v>
      </c>
      <c r="L152" s="3">
        <v>148100000</v>
      </c>
      <c r="M152" s="3">
        <v>-120200000</v>
      </c>
      <c r="N152" s="3">
        <v>32400000</v>
      </c>
      <c r="O152" s="4">
        <v>-127700000</v>
      </c>
      <c r="P152" s="3">
        <v>-17700000</v>
      </c>
      <c r="Q152" s="3">
        <v>-59600000</v>
      </c>
      <c r="R152" s="3">
        <v>-35900000</v>
      </c>
      <c r="S152" s="3">
        <v>-14500000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96344000</v>
      </c>
      <c r="C154" s="3">
        <v>-141682000</v>
      </c>
      <c r="D154" s="3">
        <v>-74615000</v>
      </c>
      <c r="E154" s="3">
        <v>583648000</v>
      </c>
      <c r="F154" s="3">
        <v>743157000</v>
      </c>
      <c r="G154" s="3">
        <v>1330780000</v>
      </c>
      <c r="H154" s="3">
        <v>1473396000</v>
      </c>
      <c r="I154" s="3">
        <v>1307112000</v>
      </c>
      <c r="J154" s="3">
        <v>2195100000</v>
      </c>
      <c r="K154" s="3">
        <v>2430000000</v>
      </c>
      <c r="L154" s="3">
        <v>2618100000</v>
      </c>
      <c r="M154" s="3">
        <v>7081300000</v>
      </c>
      <c r="N154" s="3">
        <v>5014900000</v>
      </c>
      <c r="O154" s="4">
        <v>4738800000</v>
      </c>
      <c r="P154" s="3">
        <v>628900000</v>
      </c>
      <c r="Q154" s="3">
        <v>1719900000</v>
      </c>
      <c r="R154" s="3">
        <v>1367600000</v>
      </c>
      <c r="S154" s="3">
        <v>1022400000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-99689000</v>
      </c>
      <c r="C159" s="3">
        <v>-57217000</v>
      </c>
      <c r="D159" s="3">
        <v>-49337000</v>
      </c>
      <c r="E159" s="3">
        <v>-156323000</v>
      </c>
      <c r="F159" s="3">
        <v>-333006000</v>
      </c>
      <c r="G159" s="3">
        <v>-677933000</v>
      </c>
      <c r="H159" s="3">
        <v>-511900000</v>
      </c>
      <c r="I159" s="3">
        <v>-272600000</v>
      </c>
      <c r="J159" s="3">
        <v>-383100000</v>
      </c>
      <c r="K159" s="3">
        <v>-429600000</v>
      </c>
      <c r="L159" s="3">
        <v>-614600000</v>
      </c>
      <c r="M159" s="3">
        <v>-551900000</v>
      </c>
      <c r="N159" s="3">
        <v>-2643700000</v>
      </c>
      <c r="O159" s="4">
        <v>-1956300000</v>
      </c>
      <c r="P159" s="3">
        <v>-1069300000</v>
      </c>
      <c r="Q159" s="3">
        <v>-352200000</v>
      </c>
      <c r="R159" s="3">
        <v>-380000000</v>
      </c>
      <c r="S159" s="3">
        <v>-154800000</v>
      </c>
    </row>
    <row r="160" spans="1:19" ht="16" x14ac:dyDescent="0.2">
      <c r="A160" s="2" t="s">
        <v>162</v>
      </c>
      <c r="B160" s="3">
        <v>-99689000</v>
      </c>
      <c r="C160" s="3">
        <v>-57217000</v>
      </c>
      <c r="D160" s="3">
        <v>-49337000</v>
      </c>
      <c r="E160" s="3">
        <v>-156323000</v>
      </c>
      <c r="F160" s="3">
        <v>-333006000</v>
      </c>
      <c r="G160" s="3">
        <v>-677933000</v>
      </c>
      <c r="H160" s="3">
        <v>-511900000</v>
      </c>
      <c r="I160" s="3">
        <v>-272600000</v>
      </c>
      <c r="J160" s="3">
        <v>-383100000</v>
      </c>
      <c r="K160" s="3">
        <v>-429600000</v>
      </c>
      <c r="L160" s="3">
        <v>-614600000</v>
      </c>
      <c r="M160" s="3">
        <v>-551900000</v>
      </c>
      <c r="N160" s="3">
        <v>-1616900000</v>
      </c>
      <c r="O160" s="4">
        <v>-1734500000</v>
      </c>
      <c r="P160" s="3">
        <v>-1069300000</v>
      </c>
      <c r="Q160" s="3">
        <v>-252200000</v>
      </c>
      <c r="R160" s="3">
        <v>-279100000</v>
      </c>
      <c r="S160" s="3">
        <v>-133900000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v>-1026800000</v>
      </c>
      <c r="O161" s="4">
        <v>-221800000</v>
      </c>
      <c r="P161" s="3" t="s">
        <v>24</v>
      </c>
      <c r="Q161" s="3">
        <v>-100000000</v>
      </c>
      <c r="R161" s="3">
        <v>-100900000</v>
      </c>
      <c r="S161" s="3">
        <v>-20900000</v>
      </c>
    </row>
    <row r="162" spans="1:19" ht="16" x14ac:dyDescent="0.2">
      <c r="A162" s="2" t="s">
        <v>164</v>
      </c>
      <c r="B162" s="3">
        <v>-335586000</v>
      </c>
      <c r="C162" s="3">
        <v>185965000</v>
      </c>
      <c r="D162" s="3">
        <v>-31184000</v>
      </c>
      <c r="E162" s="3">
        <v>-199132000</v>
      </c>
      <c r="F162" s="3">
        <v>-87771000</v>
      </c>
      <c r="G162" s="3">
        <v>-229668000</v>
      </c>
      <c r="H162" s="3">
        <v>-534963000</v>
      </c>
      <c r="I162" s="3">
        <v>-732556000</v>
      </c>
      <c r="J162" s="3">
        <v>-1069900000</v>
      </c>
      <c r="K162" s="3">
        <v>-1598200000</v>
      </c>
      <c r="L162" s="3">
        <v>544000000</v>
      </c>
      <c r="M162" s="3">
        <v>-4832800000</v>
      </c>
      <c r="N162" s="3">
        <v>-1937400000</v>
      </c>
      <c r="O162" s="4">
        <v>-2553500000</v>
      </c>
      <c r="P162" s="3">
        <v>1261600000</v>
      </c>
      <c r="Q162" s="3">
        <v>-1605500000</v>
      </c>
      <c r="R162" s="3">
        <v>43400000</v>
      </c>
      <c r="S162" s="3">
        <v>-2253000000</v>
      </c>
    </row>
    <row r="163" spans="1:19" ht="16" x14ac:dyDescent="0.2">
      <c r="A163" s="2" t="s">
        <v>165</v>
      </c>
      <c r="B163" s="3">
        <v>276601000</v>
      </c>
      <c r="C163" s="3">
        <v>426356000</v>
      </c>
      <c r="D163" s="3">
        <v>439209000</v>
      </c>
      <c r="E163" s="3">
        <v>378146000</v>
      </c>
      <c r="F163" s="3">
        <v>476417000</v>
      </c>
      <c r="G163" s="3">
        <v>327437000</v>
      </c>
      <c r="H163" s="3">
        <v>274456000</v>
      </c>
      <c r="I163" s="3">
        <v>544584000</v>
      </c>
      <c r="J163" s="3">
        <v>775600000</v>
      </c>
      <c r="K163" s="3">
        <v>1604200000</v>
      </c>
      <c r="L163" s="3">
        <v>3785000000</v>
      </c>
      <c r="M163" s="3">
        <v>2215300000</v>
      </c>
      <c r="N163" s="3">
        <v>5550500000</v>
      </c>
      <c r="O163" s="4">
        <v>7430600000</v>
      </c>
      <c r="P163" s="3">
        <v>1831700000</v>
      </c>
      <c r="Q163" s="3">
        <v>1537400000</v>
      </c>
      <c r="R163" s="3">
        <v>1792800000</v>
      </c>
      <c r="S163" s="3">
        <v>2268700000</v>
      </c>
    </row>
    <row r="164" spans="1:19" ht="16" x14ac:dyDescent="0.2">
      <c r="A164" s="2" t="s">
        <v>166</v>
      </c>
      <c r="B164" s="3">
        <v>-612187000</v>
      </c>
      <c r="C164" s="3">
        <v>-240391000</v>
      </c>
      <c r="D164" s="3">
        <v>-470393000</v>
      </c>
      <c r="E164" s="3">
        <v>-577278000</v>
      </c>
      <c r="F164" s="3">
        <v>-564188000</v>
      </c>
      <c r="G164" s="3">
        <v>-557105000</v>
      </c>
      <c r="H164" s="3">
        <v>-809419000</v>
      </c>
      <c r="I164" s="3">
        <v>-1277140000</v>
      </c>
      <c r="J164" s="3">
        <v>-1845500000</v>
      </c>
      <c r="K164" s="3">
        <v>-3202400000</v>
      </c>
      <c r="L164" s="3">
        <v>-3241000000</v>
      </c>
      <c r="M164" s="3">
        <v>-7048100000</v>
      </c>
      <c r="N164" s="3">
        <v>-7487900000</v>
      </c>
      <c r="O164" s="4">
        <v>-9984100000</v>
      </c>
      <c r="P164" s="3">
        <v>-570100000</v>
      </c>
      <c r="Q164" s="3">
        <v>-3142900000</v>
      </c>
      <c r="R164" s="3">
        <v>-1749400000</v>
      </c>
      <c r="S164" s="3">
        <v>-4521700000</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1122000</v>
      </c>
      <c r="C169" s="3">
        <v>-277000</v>
      </c>
      <c r="D169" s="3">
        <v>-552000</v>
      </c>
      <c r="E169" s="3" t="s">
        <v>24</v>
      </c>
      <c r="F169" s="3" t="s">
        <v>24</v>
      </c>
      <c r="G169" s="3" t="s">
        <v>24</v>
      </c>
      <c r="H169" s="3">
        <v>-41000</v>
      </c>
      <c r="I169" s="3">
        <v>-26000</v>
      </c>
      <c r="J169" s="3">
        <v>-10000000</v>
      </c>
      <c r="K169" s="3" t="s">
        <v>24</v>
      </c>
      <c r="L169" s="3" t="s">
        <v>24</v>
      </c>
      <c r="M169" s="3" t="s">
        <v>24</v>
      </c>
      <c r="N169" s="3">
        <v>796500000</v>
      </c>
      <c r="O169" s="4">
        <v>221800000</v>
      </c>
      <c r="P169" s="3" t="s">
        <v>24</v>
      </c>
      <c r="Q169" s="3">
        <v>100000000</v>
      </c>
      <c r="R169" s="3">
        <v>100900000</v>
      </c>
      <c r="S169" s="3">
        <v>20900000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-434153000</v>
      </c>
      <c r="C171" s="3">
        <v>128471000</v>
      </c>
      <c r="D171" s="3">
        <v>-81073000</v>
      </c>
      <c r="E171" s="3">
        <v>-355455000</v>
      </c>
      <c r="F171" s="3">
        <v>-420777000</v>
      </c>
      <c r="G171" s="3">
        <v>-907601000</v>
      </c>
      <c r="H171" s="3">
        <v>-1046904000</v>
      </c>
      <c r="I171" s="3">
        <v>-1005182000</v>
      </c>
      <c r="J171" s="3">
        <v>-1463000000</v>
      </c>
      <c r="K171" s="3">
        <v>-2027800000</v>
      </c>
      <c r="L171" s="3">
        <v>-70600000</v>
      </c>
      <c r="M171" s="3">
        <v>-5384700000</v>
      </c>
      <c r="N171" s="3">
        <v>-3784600000</v>
      </c>
      <c r="O171" s="4">
        <v>-4288000000</v>
      </c>
      <c r="P171" s="3">
        <v>192300000</v>
      </c>
      <c r="Q171" s="3">
        <v>-1857700000</v>
      </c>
      <c r="R171" s="3">
        <v>-235700000</v>
      </c>
      <c r="S171" s="3">
        <v>-2386900000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46516000</v>
      </c>
      <c r="C173" s="3">
        <v>389440000</v>
      </c>
      <c r="D173" s="3">
        <v>-2203000</v>
      </c>
      <c r="E173" s="3">
        <v>-2024000</v>
      </c>
      <c r="F173" s="3">
        <v>-221734000</v>
      </c>
      <c r="G173" s="3">
        <v>-140447000</v>
      </c>
      <c r="H173" s="3">
        <v>-40583000</v>
      </c>
      <c r="I173" s="3">
        <v>37075000</v>
      </c>
      <c r="J173" s="3" t="s">
        <v>24</v>
      </c>
      <c r="K173" s="3" t="s">
        <v>24</v>
      </c>
      <c r="L173" s="3">
        <v>1981900000</v>
      </c>
      <c r="M173" s="3" t="s">
        <v>24</v>
      </c>
      <c r="N173" s="3" t="s">
        <v>24</v>
      </c>
      <c r="O173" s="4" t="s">
        <v>24</v>
      </c>
      <c r="P173" s="3" t="s">
        <v>24</v>
      </c>
      <c r="Q173" s="3" t="s">
        <v>24</v>
      </c>
      <c r="R173" s="3" t="s">
        <v>24</v>
      </c>
      <c r="S173" s="3" t="s">
        <v>24</v>
      </c>
    </row>
    <row r="174" spans="1:19" ht="16" x14ac:dyDescent="0.2">
      <c r="A174" s="2" t="s">
        <v>175</v>
      </c>
      <c r="B174" s="3">
        <v>47544000</v>
      </c>
      <c r="C174" s="3">
        <v>391107000</v>
      </c>
      <c r="D174" s="3" t="s">
        <v>24</v>
      </c>
      <c r="E174" s="3" t="s">
        <v>24</v>
      </c>
      <c r="F174" s="3" t="s">
        <v>24</v>
      </c>
      <c r="G174" s="3">
        <v>26020000</v>
      </c>
      <c r="H174" s="3" t="s">
        <v>24</v>
      </c>
      <c r="I174" s="3">
        <v>57000000</v>
      </c>
      <c r="J174" s="3" t="s">
        <v>24</v>
      </c>
      <c r="K174" s="3" t="s">
        <v>24</v>
      </c>
      <c r="L174" s="3">
        <v>3481900000</v>
      </c>
      <c r="M174" s="3" t="s">
        <v>24</v>
      </c>
      <c r="N174" s="3" t="s">
        <v>24</v>
      </c>
      <c r="O174" s="4" t="s">
        <v>24</v>
      </c>
      <c r="P174" s="3" t="s">
        <v>24</v>
      </c>
      <c r="Q174" s="3" t="s">
        <v>24</v>
      </c>
      <c r="R174" s="3" t="s">
        <v>24</v>
      </c>
      <c r="S174" s="3" t="s">
        <v>24</v>
      </c>
    </row>
    <row r="175" spans="1:19" ht="16" x14ac:dyDescent="0.2">
      <c r="A175" s="2" t="s">
        <v>176</v>
      </c>
      <c r="B175" s="3">
        <v>-1028000</v>
      </c>
      <c r="C175" s="3">
        <v>-1667000</v>
      </c>
      <c r="D175" s="3">
        <v>-2203000</v>
      </c>
      <c r="E175" s="3">
        <v>-2024000</v>
      </c>
      <c r="F175" s="3">
        <v>-221734000</v>
      </c>
      <c r="G175" s="3">
        <v>-166467000</v>
      </c>
      <c r="H175" s="3">
        <v>-40583000</v>
      </c>
      <c r="I175" s="3">
        <v>-19925000</v>
      </c>
      <c r="J175" s="3" t="s">
        <v>24</v>
      </c>
      <c r="K175" s="3" t="s">
        <v>24</v>
      </c>
      <c r="L175" s="3">
        <v>-1500000000</v>
      </c>
      <c r="M175" s="3" t="s">
        <v>24</v>
      </c>
      <c r="N175" s="3" t="s">
        <v>24</v>
      </c>
      <c r="O175" s="4" t="s">
        <v>24</v>
      </c>
      <c r="P175" s="3" t="s">
        <v>24</v>
      </c>
      <c r="Q175" s="3" t="s">
        <v>24</v>
      </c>
      <c r="R175" s="3" t="s">
        <v>24</v>
      </c>
      <c r="S175" s="3" t="s">
        <v>24</v>
      </c>
    </row>
    <row r="176" spans="1:19" ht="16" x14ac:dyDescent="0.2">
      <c r="A176" s="2" t="s">
        <v>177</v>
      </c>
      <c r="B176" s="3">
        <v>192992000</v>
      </c>
      <c r="C176" s="3">
        <v>-6569000</v>
      </c>
      <c r="D176" s="3">
        <v>-99751000</v>
      </c>
      <c r="E176" s="3">
        <v>-137694000</v>
      </c>
      <c r="F176" s="3">
        <v>-141539000</v>
      </c>
      <c r="G176" s="3">
        <v>45821000</v>
      </c>
      <c r="H176" s="3">
        <v>-16443000</v>
      </c>
      <c r="I176" s="3">
        <v>-61475000</v>
      </c>
      <c r="J176" s="3">
        <v>-77100000</v>
      </c>
      <c r="K176" s="3">
        <v>-252100000</v>
      </c>
      <c r="L176" s="3">
        <v>-3952400000</v>
      </c>
      <c r="M176" s="3">
        <v>-1005800000</v>
      </c>
      <c r="N176" s="3">
        <v>-1009000000</v>
      </c>
      <c r="O176" s="4">
        <v>-1909300000</v>
      </c>
      <c r="P176" s="3">
        <v>-725000000</v>
      </c>
      <c r="Q176" s="3">
        <v>-247600000</v>
      </c>
      <c r="R176" s="3">
        <v>-322500000</v>
      </c>
      <c r="S176" s="3">
        <v>-614200000</v>
      </c>
    </row>
    <row r="177" spans="1:19" ht="16" x14ac:dyDescent="0.2">
      <c r="A177" s="2" t="s">
        <v>178</v>
      </c>
      <c r="B177" s="3">
        <v>196790000</v>
      </c>
      <c r="C177" s="3">
        <v>18509000</v>
      </c>
      <c r="D177" s="3">
        <v>63549000</v>
      </c>
      <c r="E177" s="3">
        <v>57393000</v>
      </c>
      <c r="F177" s="3">
        <v>126045000</v>
      </c>
      <c r="G177" s="3">
        <v>206358000</v>
      </c>
      <c r="H177" s="3">
        <v>126739000</v>
      </c>
      <c r="I177" s="3">
        <v>240213000</v>
      </c>
      <c r="J177" s="3">
        <v>114500000</v>
      </c>
      <c r="K177" s="3">
        <v>211800000</v>
      </c>
      <c r="L177" s="3">
        <v>2575200000</v>
      </c>
      <c r="M177" s="3">
        <v>1672300000</v>
      </c>
      <c r="N177" s="3">
        <v>1519500000</v>
      </c>
      <c r="O177" s="4">
        <v>1267000000</v>
      </c>
      <c r="P177" s="3">
        <v>318500000</v>
      </c>
      <c r="Q177" s="3">
        <v>372600000</v>
      </c>
      <c r="R177" s="3">
        <v>485200000</v>
      </c>
      <c r="S177" s="3">
        <v>90700000</v>
      </c>
    </row>
    <row r="178" spans="1:19" ht="16" x14ac:dyDescent="0.2">
      <c r="A178" s="2" t="s">
        <v>179</v>
      </c>
      <c r="B178" s="3">
        <v>-3798000</v>
      </c>
      <c r="C178" s="3">
        <v>-25078000</v>
      </c>
      <c r="D178" s="3">
        <v>-163300000</v>
      </c>
      <c r="E178" s="3">
        <v>-195087000</v>
      </c>
      <c r="F178" s="3">
        <v>-267584000</v>
      </c>
      <c r="G178" s="3">
        <v>-160537000</v>
      </c>
      <c r="H178" s="3">
        <v>-143182000</v>
      </c>
      <c r="I178" s="3">
        <v>-301688000</v>
      </c>
      <c r="J178" s="3">
        <v>-191600000</v>
      </c>
      <c r="K178" s="3">
        <v>-463900000</v>
      </c>
      <c r="L178" s="3">
        <v>-6527600000</v>
      </c>
      <c r="M178" s="3">
        <v>-2678100000</v>
      </c>
      <c r="N178" s="3">
        <v>-2528500000</v>
      </c>
      <c r="O178" s="4">
        <v>-3176300000</v>
      </c>
      <c r="P178" s="3">
        <v>-1043500000</v>
      </c>
      <c r="Q178" s="3">
        <v>-620200000</v>
      </c>
      <c r="R178" s="3">
        <v>-807700000</v>
      </c>
      <c r="S178" s="3">
        <v>-704900000</v>
      </c>
    </row>
    <row r="179" spans="1:19" ht="16" x14ac:dyDescent="0.2">
      <c r="A179" s="2" t="s">
        <v>180</v>
      </c>
      <c r="B179" s="3">
        <v>3798000</v>
      </c>
      <c r="C179" s="3">
        <v>1378000</v>
      </c>
      <c r="D179" s="3">
        <v>4308000</v>
      </c>
      <c r="E179" s="3">
        <v>216857000</v>
      </c>
      <c r="F179" s="3">
        <v>154004000</v>
      </c>
      <c r="G179" s="3">
        <v>-168170000</v>
      </c>
      <c r="H179" s="3">
        <v>-643365000</v>
      </c>
      <c r="I179" s="3" t="s">
        <v>24</v>
      </c>
      <c r="J179" s="3" t="s">
        <v>24</v>
      </c>
      <c r="K179" s="3" t="s">
        <v>24</v>
      </c>
      <c r="L179" s="3" t="s">
        <v>24</v>
      </c>
      <c r="M179" s="3" t="s">
        <v>24</v>
      </c>
      <c r="N179" s="3" t="s">
        <v>24</v>
      </c>
      <c r="O179" s="4" t="s">
        <v>24</v>
      </c>
      <c r="P179" s="3" t="s">
        <v>24</v>
      </c>
      <c r="Q179" s="3" t="s">
        <v>24</v>
      </c>
      <c r="R179" s="3" t="s">
        <v>24</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243306000</v>
      </c>
      <c r="C181" s="3">
        <v>384249000</v>
      </c>
      <c r="D181" s="3">
        <v>-97646000</v>
      </c>
      <c r="E181" s="3">
        <v>77139000</v>
      </c>
      <c r="F181" s="3">
        <v>-209269000</v>
      </c>
      <c r="G181" s="3">
        <v>-262796000</v>
      </c>
      <c r="H181" s="3">
        <v>-700391000</v>
      </c>
      <c r="I181" s="3">
        <v>-24400000</v>
      </c>
      <c r="J181" s="3">
        <v>-77100000</v>
      </c>
      <c r="K181" s="3">
        <v>-252100000</v>
      </c>
      <c r="L181" s="3">
        <v>-1970500000</v>
      </c>
      <c r="M181" s="3">
        <v>-1005800000</v>
      </c>
      <c r="N181" s="3">
        <v>-1009000000</v>
      </c>
      <c r="O181" s="4">
        <v>-1909300000</v>
      </c>
      <c r="P181" s="3">
        <v>-725000000</v>
      </c>
      <c r="Q181" s="3">
        <v>-247600000</v>
      </c>
      <c r="R181" s="3">
        <v>-322500000</v>
      </c>
      <c r="S181" s="3">
        <v>-614200000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-94503000</v>
      </c>
      <c r="C183" s="3">
        <v>371038000</v>
      </c>
      <c r="D183" s="3">
        <v>-253334000</v>
      </c>
      <c r="E183" s="3">
        <v>305332000</v>
      </c>
      <c r="F183" s="3">
        <v>113111000</v>
      </c>
      <c r="G183" s="3">
        <v>160383000</v>
      </c>
      <c r="H183" s="3">
        <v>-273899000</v>
      </c>
      <c r="I183" s="3">
        <v>277530000</v>
      </c>
      <c r="J183" s="3">
        <v>655000000</v>
      </c>
      <c r="K183" s="3">
        <v>150100000</v>
      </c>
      <c r="L183" s="3">
        <v>577000000</v>
      </c>
      <c r="M183" s="3">
        <v>690800000</v>
      </c>
      <c r="N183" s="3">
        <v>221300000</v>
      </c>
      <c r="O183" s="4">
        <v>-1458500000</v>
      </c>
      <c r="P183" s="3">
        <v>96200000</v>
      </c>
      <c r="Q183" s="3">
        <v>-385400000</v>
      </c>
      <c r="R183" s="3">
        <v>809400000</v>
      </c>
      <c r="S183" s="3">
        <v>-1978700000</v>
      </c>
    </row>
    <row r="184" spans="1:19" ht="16" x14ac:dyDescent="0.2">
      <c r="A184" s="2" t="s">
        <v>54</v>
      </c>
      <c r="B184" s="3">
        <v>-77785000</v>
      </c>
      <c r="C184" s="3">
        <v>-174077000</v>
      </c>
      <c r="D184" s="3">
        <v>494653000</v>
      </c>
      <c r="E184" s="3">
        <v>801232000</v>
      </c>
      <c r="F184" s="3">
        <v>891117000</v>
      </c>
      <c r="G184" s="3">
        <v>1326825000</v>
      </c>
      <c r="H184" s="3">
        <v>1435486000</v>
      </c>
      <c r="I184" s="3">
        <v>2225058000</v>
      </c>
      <c r="J184" s="3">
        <v>2682600000</v>
      </c>
      <c r="K184" s="3">
        <v>2420100000</v>
      </c>
      <c r="L184" s="3">
        <v>3812500000</v>
      </c>
      <c r="M184" s="3">
        <v>9233000000</v>
      </c>
      <c r="N184" s="3">
        <v>5335400000</v>
      </c>
      <c r="O184" s="4">
        <v>4815100000</v>
      </c>
      <c r="P184" s="3">
        <v>1316300000</v>
      </c>
      <c r="Q184" s="3">
        <v>1276900000</v>
      </c>
      <c r="R184" s="3">
        <v>1102300000</v>
      </c>
      <c r="S184" s="3">
        <v>1119600000</v>
      </c>
    </row>
    <row r="185" spans="1:19" ht="16" x14ac:dyDescent="0.2">
      <c r="A185" s="2" t="s">
        <v>55</v>
      </c>
      <c r="B185" s="5">
        <v>-16.940000000000001</v>
      </c>
      <c r="C185" s="5">
        <v>-39.049999999999997</v>
      </c>
      <c r="D185" s="5">
        <v>35.880000000000003</v>
      </c>
      <c r="E185" s="5">
        <v>38.07</v>
      </c>
      <c r="F185" s="5">
        <v>31.6</v>
      </c>
      <c r="G185" s="5">
        <v>32.33</v>
      </c>
      <c r="H185" s="5">
        <v>29.53</v>
      </c>
      <c r="I185" s="5">
        <v>37.89</v>
      </c>
      <c r="J185" s="5">
        <v>39.97</v>
      </c>
      <c r="K185" s="5">
        <v>30.78</v>
      </c>
      <c r="L185" s="5">
        <v>44.87</v>
      </c>
      <c r="M185" s="5">
        <v>57.45</v>
      </c>
      <c r="N185" s="5">
        <v>43.83</v>
      </c>
      <c r="O185" s="4">
        <v>38</v>
      </c>
      <c r="P185" s="5">
        <v>49.4</v>
      </c>
      <c r="Q185" s="5">
        <v>43.83</v>
      </c>
      <c r="R185" s="5">
        <v>41.04</v>
      </c>
      <c r="S185" s="3">
        <v>38</v>
      </c>
    </row>
    <row r="186" spans="1:1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9" ht="16" x14ac:dyDescent="0.2">
      <c r="A187" s="2" t="s">
        <v>185</v>
      </c>
      <c r="B187" s="3">
        <v>-3345000</v>
      </c>
      <c r="C187" s="3">
        <v>-198899000</v>
      </c>
      <c r="D187" s="3">
        <v>-123952000</v>
      </c>
      <c r="E187" s="3">
        <v>427325000</v>
      </c>
      <c r="F187" s="3">
        <v>410151000</v>
      </c>
      <c r="G187" s="3">
        <v>652847000</v>
      </c>
      <c r="H187" s="3">
        <v>961496000</v>
      </c>
      <c r="I187" s="3">
        <v>1034512000</v>
      </c>
      <c r="J187" s="3">
        <v>1812000000</v>
      </c>
      <c r="K187" s="3">
        <v>2000400000</v>
      </c>
      <c r="L187" s="3">
        <v>2003500000</v>
      </c>
      <c r="M187" s="3">
        <v>6529400000</v>
      </c>
      <c r="N187" s="3">
        <v>2371200000</v>
      </c>
      <c r="O187" s="4">
        <v>2782500000</v>
      </c>
      <c r="P187" s="3">
        <v>-440400000</v>
      </c>
      <c r="Q187" s="3">
        <v>1367700000</v>
      </c>
      <c r="R187" s="3">
        <v>987600000</v>
      </c>
      <c r="S187" s="3">
        <v>867600000</v>
      </c>
    </row>
    <row r="188" spans="1:19" ht="16" x14ac:dyDescent="0.2">
      <c r="A188" s="28" t="s">
        <v>186</v>
      </c>
      <c r="B188" s="26" t="s">
        <v>24</v>
      </c>
      <c r="C188" s="26" t="s">
        <v>24</v>
      </c>
      <c r="D188" s="26" t="s">
        <v>24</v>
      </c>
      <c r="E188" s="26">
        <v>454949339</v>
      </c>
      <c r="F188" s="26">
        <v>426919639</v>
      </c>
      <c r="G188" s="26">
        <v>660240760</v>
      </c>
      <c r="H188" s="26">
        <v>966341246</v>
      </c>
      <c r="I188" s="26">
        <v>1048996118</v>
      </c>
      <c r="J188" s="26">
        <v>1838995136</v>
      </c>
      <c r="K188" s="26">
        <v>2026704870</v>
      </c>
      <c r="L188" s="26">
        <v>2055961967</v>
      </c>
      <c r="M188" s="26">
        <v>6579016622</v>
      </c>
      <c r="N188" s="26">
        <v>2424237985</v>
      </c>
      <c r="O188" s="27">
        <v>2845156615</v>
      </c>
      <c r="P188" s="26">
        <v>-427066969</v>
      </c>
      <c r="Q188" s="26">
        <v>1383423968</v>
      </c>
      <c r="R188" s="26">
        <v>1004756643</v>
      </c>
      <c r="S188" s="26">
        <v>884501616</v>
      </c>
    </row>
    <row r="189" spans="1:19" ht="16" x14ac:dyDescent="0.2">
      <c r="A189" s="20" t="s">
        <v>199</v>
      </c>
      <c r="B189" s="21"/>
      <c r="C189" s="22" t="e">
        <f>(C188/B188)-1</f>
        <v>#VALUE!</v>
      </c>
      <c r="D189" s="22" t="e">
        <f>(D188/C188)-1</f>
        <v>#VALUE!</v>
      </c>
      <c r="E189" s="22" t="e">
        <f>(E188/D188)-1</f>
        <v>#VALUE!</v>
      </c>
      <c r="F189" s="22">
        <f t="shared" ref="F189:N189" si="8">(F188/E188)-1</f>
        <v>-6.1610596163543363E-2</v>
      </c>
      <c r="G189" s="22">
        <f t="shared" si="8"/>
        <v>0.5465223421122587</v>
      </c>
      <c r="H189" s="22">
        <f t="shared" si="8"/>
        <v>0.46361949238032496</v>
      </c>
      <c r="I189" s="22">
        <f t="shared" si="8"/>
        <v>8.5533834286940946E-2</v>
      </c>
      <c r="J189" s="22">
        <f t="shared" si="8"/>
        <v>0.75310003959423621</v>
      </c>
      <c r="K189" s="22">
        <f t="shared" si="8"/>
        <v>0.10207190346804706</v>
      </c>
      <c r="L189" s="22">
        <f t="shared" si="8"/>
        <v>1.4435795479190716E-2</v>
      </c>
      <c r="M189" s="22">
        <f t="shared" si="8"/>
        <v>2.1999700031415999</v>
      </c>
      <c r="N189" s="22">
        <f t="shared" si="8"/>
        <v>-0.63151970510403732</v>
      </c>
      <c r="O189" s="22">
        <f>(O188/N188)-1</f>
        <v>0.17362925282271746</v>
      </c>
      <c r="P189" s="22"/>
      <c r="Q189" s="22">
        <f>(Q188/P188)-1</f>
        <v>-4.239360728925865</v>
      </c>
      <c r="R189" s="22">
        <f>(R188/Q188)-1</f>
        <v>-0.27371748195705681</v>
      </c>
      <c r="S189" s="22">
        <f>(S188/R188)-1</f>
        <v>-0.1196857247352382</v>
      </c>
    </row>
    <row r="190" spans="1:19" ht="16" x14ac:dyDescent="0.2">
      <c r="A190" s="23" t="s">
        <v>200</v>
      </c>
      <c r="B190" s="24" t="e">
        <f t="shared" ref="B190:S190" si="9">B188/B2</f>
        <v>#VALUE!</v>
      </c>
      <c r="C190" s="24" t="e">
        <f t="shared" si="9"/>
        <v>#VALUE!</v>
      </c>
      <c r="D190" s="24" t="e">
        <f t="shared" si="9"/>
        <v>#VALUE!</v>
      </c>
      <c r="E190" s="24">
        <f t="shared" si="9"/>
        <v>0.21615413696195976</v>
      </c>
      <c r="F190" s="24">
        <f t="shared" si="9"/>
        <v>0.15141372882335771</v>
      </c>
      <c r="G190" s="24">
        <f t="shared" si="9"/>
        <v>0.16088804131267959</v>
      </c>
      <c r="H190" s="24">
        <f t="shared" si="9"/>
        <v>0.19881817914351971</v>
      </c>
      <c r="I190" s="24">
        <f t="shared" si="9"/>
        <v>0.17863684731533711</v>
      </c>
      <c r="J190" s="24">
        <f t="shared" si="9"/>
        <v>0.2740351576563152</v>
      </c>
      <c r="K190" s="24">
        <f t="shared" si="9"/>
        <v>0.25773900221278329</v>
      </c>
      <c r="L190" s="24">
        <f t="shared" si="9"/>
        <v>0.24196042967600712</v>
      </c>
      <c r="M190" s="24">
        <f t="shared" si="9"/>
        <v>0.40935412072151672</v>
      </c>
      <c r="N190" s="24">
        <f t="shared" si="9"/>
        <v>0.19915040664098119</v>
      </c>
      <c r="O190" s="25">
        <f t="shared" si="9"/>
        <v>0.22454435513148341</v>
      </c>
      <c r="P190" s="24">
        <f t="shared" si="9"/>
        <v>-0.14544886894625705</v>
      </c>
      <c r="Q190" s="24">
        <f t="shared" si="9"/>
        <v>0.40517337394564201</v>
      </c>
      <c r="R190" s="24">
        <f t="shared" si="9"/>
        <v>0.31774980013282311</v>
      </c>
      <c r="S190" s="24">
        <f t="shared" si="9"/>
        <v>0.28007397359171654</v>
      </c>
    </row>
    <row r="191" spans="1:19" ht="16" x14ac:dyDescent="0.2">
      <c r="A191" s="2" t="s">
        <v>187</v>
      </c>
      <c r="B191" s="3">
        <v>43171000</v>
      </c>
      <c r="C191" s="3">
        <v>190541000</v>
      </c>
      <c r="D191" s="3">
        <v>-126155000</v>
      </c>
      <c r="E191" s="3">
        <v>425301000</v>
      </c>
      <c r="F191" s="3">
        <v>188417000</v>
      </c>
      <c r="G191" s="3">
        <v>512400000</v>
      </c>
      <c r="H191" s="3">
        <v>920913000</v>
      </c>
      <c r="I191" s="3">
        <v>1071587000</v>
      </c>
      <c r="J191" s="3">
        <v>1812000000</v>
      </c>
      <c r="K191" s="3">
        <v>2000400000</v>
      </c>
      <c r="L191" s="3">
        <v>3985400000</v>
      </c>
      <c r="M191" s="3">
        <v>6529400000</v>
      </c>
      <c r="N191" s="3">
        <v>3398000000</v>
      </c>
      <c r="O191" s="4">
        <v>3004300000</v>
      </c>
      <c r="P191" s="3">
        <v>-440400000</v>
      </c>
      <c r="Q191" s="3">
        <v>1467700000</v>
      </c>
      <c r="R191" s="3">
        <v>1088500000</v>
      </c>
      <c r="S191" s="3">
        <v>888500000</v>
      </c>
    </row>
    <row r="192" spans="1:19" ht="16" x14ac:dyDescent="0.2">
      <c r="A192" s="2" t="s">
        <v>188</v>
      </c>
      <c r="B192" s="5">
        <v>-0.04</v>
      </c>
      <c r="C192" s="5">
        <v>-2.2000000000000002</v>
      </c>
      <c r="D192" s="5">
        <v>-1.31</v>
      </c>
      <c r="E192" s="5">
        <v>4.3600000000000003</v>
      </c>
      <c r="F192" s="5">
        <v>4.08</v>
      </c>
      <c r="G192" s="5">
        <v>6.33</v>
      </c>
      <c r="H192" s="5">
        <v>9.18</v>
      </c>
      <c r="I192" s="5">
        <v>9.73</v>
      </c>
      <c r="J192" s="5">
        <v>16.79</v>
      </c>
      <c r="K192" s="5">
        <v>18.32</v>
      </c>
      <c r="L192" s="5">
        <v>18.62</v>
      </c>
      <c r="M192" s="5">
        <v>61.77</v>
      </c>
      <c r="N192" s="5">
        <v>22.14</v>
      </c>
      <c r="O192" s="4">
        <v>26</v>
      </c>
      <c r="P192" s="5">
        <v>-4.12</v>
      </c>
      <c r="Q192" s="5">
        <v>12.78</v>
      </c>
      <c r="R192" s="5">
        <v>9.2200000000000006</v>
      </c>
      <c r="S192" s="5">
        <v>8.11</v>
      </c>
    </row>
    <row r="193" spans="1:19" ht="16" x14ac:dyDescent="0.2">
      <c r="A193" s="2" t="s">
        <v>189</v>
      </c>
      <c r="B193" s="5">
        <v>13.89</v>
      </c>
      <c r="C193" s="5">
        <v>-59.46</v>
      </c>
      <c r="D193" s="5">
        <v>-780.85</v>
      </c>
      <c r="E193" s="5">
        <v>41.4</v>
      </c>
      <c r="F193" s="5">
        <v>43.23</v>
      </c>
      <c r="G193" s="5">
        <v>31.14</v>
      </c>
      <c r="H193" s="5">
        <v>21.5</v>
      </c>
      <c r="I193" s="5">
        <v>27.58</v>
      </c>
      <c r="J193" s="5">
        <v>16.63</v>
      </c>
      <c r="K193" s="5">
        <v>15.05</v>
      </c>
      <c r="L193" s="5">
        <v>17.2</v>
      </c>
      <c r="M193" s="5">
        <v>9.2799999999999994</v>
      </c>
      <c r="N193" s="5">
        <v>10.69</v>
      </c>
      <c r="O193" s="6">
        <v>12.2</v>
      </c>
      <c r="P193" s="5">
        <v>11.1</v>
      </c>
      <c r="Q193" s="5">
        <v>12.42</v>
      </c>
      <c r="R193" s="5">
        <v>15.36</v>
      </c>
      <c r="S193" s="5">
        <v>14.52</v>
      </c>
    </row>
    <row r="194" spans="1:19" ht="16" x14ac:dyDescent="0.2">
      <c r="A194" s="2" t="s">
        <v>190</v>
      </c>
      <c r="B194" s="5">
        <v>-0.92</v>
      </c>
      <c r="C194" s="5">
        <v>0.64</v>
      </c>
      <c r="D194" s="5">
        <v>-0.1</v>
      </c>
      <c r="E194" s="5">
        <v>1.38</v>
      </c>
      <c r="F194" s="5">
        <v>2.14</v>
      </c>
      <c r="G194" s="5">
        <v>2.09</v>
      </c>
      <c r="H194" s="5">
        <v>1.65</v>
      </c>
      <c r="I194" s="5">
        <v>1.0900000000000001</v>
      </c>
      <c r="J194" s="5">
        <v>0.9</v>
      </c>
      <c r="K194" s="5">
        <v>1.1499999999999999</v>
      </c>
      <c r="L194" s="5">
        <v>0.75</v>
      </c>
      <c r="M194" s="5">
        <v>0.88</v>
      </c>
      <c r="N194" s="5">
        <v>1.1599999999999999</v>
      </c>
      <c r="O194" s="6">
        <v>1.1000000000000001</v>
      </c>
      <c r="P194" s="5">
        <v>0.48</v>
      </c>
      <c r="Q194" s="5">
        <v>1.44</v>
      </c>
      <c r="R194" s="5">
        <v>1.67</v>
      </c>
      <c r="S194" s="5">
        <v>1.06</v>
      </c>
    </row>
    <row r="196" spans="1:19" ht="16" x14ac:dyDescent="0.2">
      <c r="A196" s="7"/>
    </row>
  </sheetData>
  <pageMargins left="0.7" right="0.7" top="0.75" bottom="0.75" header="0.3" footer="0.3"/>
  <ignoredErrors>
    <ignoredError sqref="B1:S1 A4:S7 A15:S16 A19:S33 A191:S195 A2:S2 A9:S11 A13:S13 A37:S95 A130:S142 A144:S171 A97:S128 A96:H96 M96:N96 Q96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0D07-5308-774C-8142-5D902BF935F9}">
  <dimension ref="A1:P110"/>
  <sheetViews>
    <sheetView tabSelected="1" topLeftCell="F6" workbookViewId="0">
      <selection activeCell="M22" sqref="M22"/>
    </sheetView>
  </sheetViews>
  <sheetFormatPr baseColWidth="10" defaultRowHeight="15" x14ac:dyDescent="0.2"/>
  <cols>
    <col min="1" max="16" width="18.83203125" customWidth="1"/>
  </cols>
  <sheetData>
    <row r="1" spans="1:16" s="112" customFormat="1" ht="22" customHeight="1" x14ac:dyDescent="0.2">
      <c r="A1" s="112" t="e" vm="1">
        <v>#VALUE!</v>
      </c>
    </row>
    <row r="2" spans="1:16" s="112" customFormat="1" ht="22" customHeight="1" thickBot="1" x14ac:dyDescent="0.25"/>
    <row r="3" spans="1:16" ht="22" customHeight="1" x14ac:dyDescent="0.2">
      <c r="A3" s="70" cm="1">
        <f t="array" ref="A3">_FV(A1,"Market cap",TRUE)</f>
        <v>87185926220</v>
      </c>
      <c r="B3" s="71" t="s">
        <v>201</v>
      </c>
      <c r="C3" s="72">
        <f>Financials!O8*0.01</f>
        <v>0.86420000000000008</v>
      </c>
      <c r="D3" s="71" t="s">
        <v>202</v>
      </c>
      <c r="E3" s="72">
        <f>SUM(C11:E11)/3</f>
        <v>0.243144731479633</v>
      </c>
      <c r="F3" s="73" t="s">
        <v>203</v>
      </c>
      <c r="G3" s="74">
        <f>AVERAGE(Financials!K129:O129)</f>
        <v>-5.1770091837100018E-5</v>
      </c>
      <c r="H3" s="73" t="s">
        <v>204</v>
      </c>
      <c r="I3" s="75">
        <f>J15*(1+I7)/(I6-I7)</f>
        <v>212477043801.31393</v>
      </c>
      <c r="J3" s="76" t="s">
        <v>205</v>
      </c>
      <c r="K3" s="44">
        <f>(Financials!O172*-1)/Model!A3</f>
        <v>0</v>
      </c>
      <c r="L3" s="45" t="s">
        <v>211</v>
      </c>
      <c r="M3" s="34"/>
      <c r="N3" s="113" t="s">
        <v>206</v>
      </c>
      <c r="O3" s="114"/>
      <c r="P3" s="34"/>
    </row>
    <row r="4" spans="1:16" ht="22" customHeight="1" x14ac:dyDescent="0.2">
      <c r="A4" s="77">
        <f>Financials!O56-Financials!O96-Financials!O105</f>
        <v>6225500000</v>
      </c>
      <c r="B4" s="78" t="s">
        <v>207</v>
      </c>
      <c r="C4" s="36">
        <f>Financials!O17*0.01</f>
        <v>0.34880000000000005</v>
      </c>
      <c r="D4" s="78" t="s">
        <v>208</v>
      </c>
      <c r="E4" s="36">
        <f>SUM(C13:E13)/3</f>
        <v>0.49875410557698263</v>
      </c>
      <c r="F4" s="79" t="s">
        <v>209</v>
      </c>
      <c r="G4" s="80">
        <f>A5*(1+(5*G3))</f>
        <v>108918799.01902312</v>
      </c>
      <c r="H4" s="79" t="s">
        <v>249</v>
      </c>
      <c r="I4" s="35">
        <f>NPV(I6,F15,G15,H15,I15,(J15+I3))</f>
        <v>186463668595.58264</v>
      </c>
      <c r="J4" s="79" t="s">
        <v>210</v>
      </c>
      <c r="K4" s="46" cm="1">
        <f t="array" ref="K4">_FV(A1,"Change (%)",TRUE)</f>
        <v>-2.7382E-2</v>
      </c>
      <c r="L4" s="47" t="s">
        <v>250</v>
      </c>
      <c r="M4" s="34"/>
      <c r="N4" s="115" t="s">
        <v>212</v>
      </c>
      <c r="O4" s="116"/>
      <c r="P4" s="34"/>
    </row>
    <row r="5" spans="1:16" ht="22" customHeight="1" x14ac:dyDescent="0.2">
      <c r="A5" s="77" cm="1">
        <f t="array" ref="A5">_FV(A1,"Shares outstanding",TRUE)</f>
        <v>108947000</v>
      </c>
      <c r="B5" s="78" t="s">
        <v>213</v>
      </c>
      <c r="C5" s="36">
        <f>Financials!O34*0.01</f>
        <v>0.33929999999999999</v>
      </c>
      <c r="D5" s="81" t="s">
        <v>214</v>
      </c>
      <c r="E5" s="36">
        <f>SUM(C16:E16)/3</f>
        <v>0.52762869783891775</v>
      </c>
      <c r="F5" s="79" t="s">
        <v>215</v>
      </c>
      <c r="G5" s="80">
        <f>Financials!O56</f>
        <v>8927700000</v>
      </c>
      <c r="H5" s="79" t="s">
        <v>216</v>
      </c>
      <c r="I5" s="35">
        <f>I4+G5-G6</f>
        <v>192689168595.58264</v>
      </c>
      <c r="J5" s="79" t="s">
        <v>217</v>
      </c>
      <c r="K5" s="82" cm="1">
        <f t="array" ref="K5">_FV(A1,"Price")</f>
        <v>800.26</v>
      </c>
      <c r="L5" s="83" t="s">
        <v>218</v>
      </c>
      <c r="M5" s="34"/>
      <c r="N5" s="97" t="s">
        <v>219</v>
      </c>
      <c r="O5" s="98">
        <f>Financials!O20</f>
        <v>69600000</v>
      </c>
      <c r="P5" s="34"/>
    </row>
    <row r="6" spans="1:16" ht="22" customHeight="1" x14ac:dyDescent="0.2">
      <c r="A6" s="84">
        <f>O20/F10</f>
        <v>6.8071460196752032</v>
      </c>
      <c r="B6" s="78" t="s">
        <v>220</v>
      </c>
      <c r="C6" s="36">
        <f>Financials!O190</f>
        <v>0.22454435513148341</v>
      </c>
      <c r="D6" s="81" t="s">
        <v>200</v>
      </c>
      <c r="E6" s="36">
        <f>Financials!O33/Financials!O126</f>
        <v>0.17899150217129725</v>
      </c>
      <c r="F6" s="78" t="s">
        <v>221</v>
      </c>
      <c r="G6" s="80">
        <f>Financials!O96+Financials!O105</f>
        <v>2702200000</v>
      </c>
      <c r="H6" s="79" t="s">
        <v>222</v>
      </c>
      <c r="I6" s="46">
        <f>N25</f>
        <v>4.931803882226287E-2</v>
      </c>
      <c r="J6" s="79" t="s">
        <v>223</v>
      </c>
      <c r="K6" s="85">
        <f>I5/G4</f>
        <v>1769.1084581453076</v>
      </c>
      <c r="L6" s="86" t="s">
        <v>224</v>
      </c>
      <c r="M6" s="34"/>
      <c r="N6" s="97" t="s">
        <v>225</v>
      </c>
      <c r="O6" s="98">
        <f>Financials!O96</f>
        <v>0</v>
      </c>
      <c r="P6" s="34"/>
    </row>
    <row r="7" spans="1:16" ht="22" customHeight="1" thickBot="1" x14ac:dyDescent="0.25">
      <c r="A7" s="87">
        <f>O20/F12</f>
        <v>17.961665887927481</v>
      </c>
      <c r="B7" s="88" t="s">
        <v>226</v>
      </c>
      <c r="C7" s="89">
        <f>F15/A3</f>
        <v>4.5190779874931059E-2</v>
      </c>
      <c r="D7" s="88" t="s">
        <v>227</v>
      </c>
      <c r="E7" s="90">
        <f>(Financials!O16*(1-0.25))/(Financials!O126+Financials!O105+Financials!O96)</f>
        <v>0.12405829319501049</v>
      </c>
      <c r="F7" s="88" t="s">
        <v>196</v>
      </c>
      <c r="G7" s="91">
        <f>(Financials!O96+Financials!O105)/Financials!O126</f>
        <v>0.11250775463300289</v>
      </c>
      <c r="H7" s="92" t="s">
        <v>228</v>
      </c>
      <c r="I7" s="93">
        <v>2.5000000000000001E-2</v>
      </c>
      <c r="J7" s="94" t="s">
        <v>229</v>
      </c>
      <c r="K7" s="95">
        <f>K6/K5-1</f>
        <v>1.210667105872226</v>
      </c>
      <c r="L7" s="96" t="s">
        <v>230</v>
      </c>
      <c r="M7" s="34"/>
      <c r="N7" s="97" t="s">
        <v>231</v>
      </c>
      <c r="O7" s="98">
        <f>Financials!O105</f>
        <v>2702200000</v>
      </c>
      <c r="P7" s="34"/>
    </row>
    <row r="8" spans="1:16" ht="22" customHeight="1" x14ac:dyDescent="0.2">
      <c r="A8" s="37"/>
      <c r="B8" s="34"/>
      <c r="C8" s="34"/>
      <c r="D8" s="34"/>
      <c r="E8" s="34"/>
      <c r="F8" s="34"/>
      <c r="G8" s="34"/>
      <c r="H8" s="34"/>
      <c r="I8" s="34"/>
      <c r="J8" s="34"/>
      <c r="K8" s="34"/>
      <c r="L8" s="34"/>
      <c r="M8" s="34"/>
      <c r="N8" s="99" t="s">
        <v>212</v>
      </c>
      <c r="O8" s="100">
        <f>O5/(O6+O7)</f>
        <v>2.5756790763081933E-2</v>
      </c>
      <c r="P8" s="34"/>
    </row>
    <row r="9" spans="1:16" ht="22" customHeight="1" x14ac:dyDescent="0.2">
      <c r="A9" s="52"/>
      <c r="B9" s="53">
        <v>2019</v>
      </c>
      <c r="C9" s="53">
        <v>2020</v>
      </c>
      <c r="D9" s="53">
        <v>2021</v>
      </c>
      <c r="E9" s="54">
        <v>2022</v>
      </c>
      <c r="F9" s="38">
        <v>2023</v>
      </c>
      <c r="G9" s="39">
        <v>2024</v>
      </c>
      <c r="H9" s="39">
        <v>2025</v>
      </c>
      <c r="I9" s="39">
        <v>2026</v>
      </c>
      <c r="J9" s="55">
        <v>2027</v>
      </c>
      <c r="K9" s="40"/>
      <c r="L9" s="40"/>
      <c r="M9" s="40"/>
      <c r="N9" s="97" t="s">
        <v>232</v>
      </c>
      <c r="O9" s="98">
        <f>Financials!O25</f>
        <v>476400000</v>
      </c>
      <c r="P9" s="34"/>
    </row>
    <row r="10" spans="1:16" ht="22" customHeight="1" x14ac:dyDescent="0.2">
      <c r="A10" s="56" t="s">
        <v>233</v>
      </c>
      <c r="B10" s="57">
        <v>7863400000</v>
      </c>
      <c r="C10" s="57">
        <v>8497100000</v>
      </c>
      <c r="D10" s="57">
        <v>16071700000</v>
      </c>
      <c r="E10" s="58">
        <v>12172900000</v>
      </c>
      <c r="F10" s="57">
        <v>12808000000</v>
      </c>
      <c r="G10" s="57">
        <v>13500000000</v>
      </c>
      <c r="H10" s="57">
        <v>14040000000</v>
      </c>
      <c r="I10" s="57">
        <v>14378000000</v>
      </c>
      <c r="J10" s="58">
        <v>15662000000</v>
      </c>
      <c r="K10" s="59" t="s">
        <v>234</v>
      </c>
      <c r="N10" s="97" t="s">
        <v>235</v>
      </c>
      <c r="O10" s="98">
        <f>Financials!O24</f>
        <v>4775400000</v>
      </c>
      <c r="P10" s="34"/>
    </row>
    <row r="11" spans="1:16" ht="22" customHeight="1" x14ac:dyDescent="0.2">
      <c r="A11" s="60"/>
      <c r="B11" s="41"/>
      <c r="C11" s="41">
        <f t="shared" ref="C11:J11" si="0">(C10/B10)-1</f>
        <v>8.058854948241212E-2</v>
      </c>
      <c r="D11" s="41">
        <f t="shared" si="0"/>
        <v>0.89143354791634799</v>
      </c>
      <c r="E11" s="41">
        <f t="shared" si="0"/>
        <v>-0.2425879029598611</v>
      </c>
      <c r="F11" s="42">
        <f t="shared" si="0"/>
        <v>5.2173270132836125E-2</v>
      </c>
      <c r="G11" s="41">
        <f t="shared" si="0"/>
        <v>5.4028732042473493E-2</v>
      </c>
      <c r="H11" s="41">
        <f t="shared" si="0"/>
        <v>4.0000000000000036E-2</v>
      </c>
      <c r="I11" s="41">
        <f t="shared" si="0"/>
        <v>2.4074074074074137E-2</v>
      </c>
      <c r="J11" s="61">
        <f t="shared" si="0"/>
        <v>8.9303101961329734E-2</v>
      </c>
      <c r="K11" s="61">
        <f>SUM(F11:J11)/5</f>
        <v>5.1915835642142708E-2</v>
      </c>
      <c r="L11" s="40"/>
      <c r="M11" s="40"/>
      <c r="N11" s="97" t="s">
        <v>236</v>
      </c>
      <c r="O11" s="101">
        <f>O9/O10</f>
        <v>9.9761276542279176E-2</v>
      </c>
      <c r="P11" s="34"/>
    </row>
    <row r="12" spans="1:16" ht="22" customHeight="1" x14ac:dyDescent="0.2">
      <c r="A12" s="56" t="s">
        <v>142</v>
      </c>
      <c r="B12" s="57">
        <v>2115800000</v>
      </c>
      <c r="C12" s="57">
        <v>3513200000</v>
      </c>
      <c r="D12" s="57">
        <v>8075300000</v>
      </c>
      <c r="E12" s="57">
        <v>4338400000</v>
      </c>
      <c r="F12" s="62">
        <v>4854000000</v>
      </c>
      <c r="G12" s="57">
        <v>4986000000</v>
      </c>
      <c r="H12" s="57">
        <v>5203000000</v>
      </c>
      <c r="I12" s="57">
        <v>5711000000</v>
      </c>
      <c r="J12" s="58">
        <v>6347000000</v>
      </c>
      <c r="K12" s="63" t="s">
        <v>237</v>
      </c>
      <c r="L12" s="40"/>
      <c r="M12" s="40"/>
      <c r="N12" s="97" t="s">
        <v>238</v>
      </c>
      <c r="O12" s="101">
        <f>O8*(1-O11)</f>
        <v>2.3187260436924494E-2</v>
      </c>
      <c r="P12" s="34"/>
    </row>
    <row r="13" spans="1:16" ht="22" customHeight="1" x14ac:dyDescent="0.2">
      <c r="A13" s="60"/>
      <c r="B13" s="41"/>
      <c r="C13" s="41">
        <f t="shared" ref="C13:J13" si="1">(C12/B12)-1</f>
        <v>0.66045940069949904</v>
      </c>
      <c r="D13" s="41">
        <f t="shared" si="1"/>
        <v>1.2985597176363428</v>
      </c>
      <c r="E13" s="41">
        <f t="shared" si="1"/>
        <v>-0.46275680160489396</v>
      </c>
      <c r="F13" s="42">
        <f t="shared" si="1"/>
        <v>0.11884565738521125</v>
      </c>
      <c r="G13" s="41">
        <f t="shared" si="1"/>
        <v>2.7194066749072876E-2</v>
      </c>
      <c r="H13" s="41">
        <f t="shared" si="1"/>
        <v>4.3521861211391899E-2</v>
      </c>
      <c r="I13" s="41">
        <f t="shared" si="1"/>
        <v>9.7635979242744586E-2</v>
      </c>
      <c r="J13" s="61">
        <f t="shared" si="1"/>
        <v>0.11136403431973374</v>
      </c>
      <c r="K13" s="61">
        <f>SUM(F13:J13)/5</f>
        <v>7.9712319781630875E-2</v>
      </c>
      <c r="L13" s="40"/>
      <c r="M13" s="40"/>
      <c r="N13" s="115" t="s">
        <v>239</v>
      </c>
      <c r="O13" s="116"/>
      <c r="P13" s="34"/>
    </row>
    <row r="14" spans="1:16" ht="22" customHeight="1" x14ac:dyDescent="0.2">
      <c r="A14" s="48" t="s">
        <v>251</v>
      </c>
      <c r="B14" s="49">
        <f>B12/B10</f>
        <v>0.26906935931022202</v>
      </c>
      <c r="C14" s="49">
        <f t="shared" ref="C14:J14" si="2">C12/C10</f>
        <v>0.41345870944204494</v>
      </c>
      <c r="D14" s="49">
        <f t="shared" si="2"/>
        <v>0.50245462521077422</v>
      </c>
      <c r="E14" s="49">
        <f t="shared" si="2"/>
        <v>0.35639822885261524</v>
      </c>
      <c r="F14" s="50">
        <f t="shared" si="2"/>
        <v>0.37898188632104934</v>
      </c>
      <c r="G14" s="49">
        <f t="shared" si="2"/>
        <v>0.36933333333333335</v>
      </c>
      <c r="H14" s="49">
        <f t="shared" si="2"/>
        <v>0.37058404558404556</v>
      </c>
      <c r="I14" s="49">
        <f t="shared" si="2"/>
        <v>0.3972040617610238</v>
      </c>
      <c r="J14" s="51">
        <f t="shared" si="2"/>
        <v>0.40524837185544632</v>
      </c>
      <c r="K14" s="51"/>
      <c r="L14" s="40"/>
      <c r="M14" s="40"/>
      <c r="N14" s="97" t="s">
        <v>241</v>
      </c>
      <c r="O14" s="101">
        <f>'[1]US Treasury Bonds'!$C$8</f>
        <v>4.5080000000000002E-2</v>
      </c>
      <c r="P14" s="34"/>
    </row>
    <row r="15" spans="1:16" ht="22" customHeight="1" x14ac:dyDescent="0.2">
      <c r="A15" s="56" t="s">
        <v>185</v>
      </c>
      <c r="B15" s="57">
        <v>2026704870</v>
      </c>
      <c r="C15" s="57">
        <v>2055961967</v>
      </c>
      <c r="D15" s="57">
        <v>6579016622</v>
      </c>
      <c r="E15" s="57">
        <v>2424237985</v>
      </c>
      <c r="F15" s="62">
        <v>3940000000</v>
      </c>
      <c r="G15" s="57">
        <v>4237000000</v>
      </c>
      <c r="H15" s="57">
        <v>4774000000</v>
      </c>
      <c r="I15" s="57">
        <v>4538000000</v>
      </c>
      <c r="J15" s="58">
        <v>5041000000</v>
      </c>
      <c r="K15" s="63" t="s">
        <v>240</v>
      </c>
      <c r="L15" s="40"/>
      <c r="M15" s="40"/>
      <c r="N15" s="97" t="s">
        <v>242</v>
      </c>
      <c r="O15" s="102" cm="1">
        <f t="array" ref="O15">_FV(A1,"Beta")</f>
        <v>0.12970000000000001</v>
      </c>
      <c r="P15" s="34"/>
    </row>
    <row r="16" spans="1:16" ht="22" customHeight="1" x14ac:dyDescent="0.2">
      <c r="A16" s="64"/>
      <c r="B16" s="41"/>
      <c r="C16" s="41">
        <f t="shared" ref="C16:J16" si="3">(C15/B15)-1</f>
        <v>1.4435795479190716E-2</v>
      </c>
      <c r="D16" s="41">
        <f t="shared" si="3"/>
        <v>2.1999700031415999</v>
      </c>
      <c r="E16" s="41">
        <f t="shared" si="3"/>
        <v>-0.63151970510403732</v>
      </c>
      <c r="F16" s="42">
        <f t="shared" si="3"/>
        <v>0.62525297614293418</v>
      </c>
      <c r="G16" s="41">
        <f t="shared" si="3"/>
        <v>7.5380710659898487E-2</v>
      </c>
      <c r="H16" s="41">
        <f t="shared" si="3"/>
        <v>0.12674061836204853</v>
      </c>
      <c r="I16" s="41">
        <f t="shared" si="3"/>
        <v>-4.9434436531210713E-2</v>
      </c>
      <c r="J16" s="61">
        <f t="shared" si="3"/>
        <v>0.11084178052005278</v>
      </c>
      <c r="K16" s="61">
        <f>SUM(F16:J16)/5</f>
        <v>0.17775632983074466</v>
      </c>
      <c r="L16" s="40"/>
      <c r="M16" s="40"/>
      <c r="N16" s="97" t="s">
        <v>243</v>
      </c>
      <c r="O16" s="101">
        <v>8.4000000000000005E-2</v>
      </c>
      <c r="P16" s="34"/>
    </row>
    <row r="17" spans="1:16" ht="22" customHeight="1" x14ac:dyDescent="0.2">
      <c r="A17" s="48" t="s">
        <v>200</v>
      </c>
      <c r="B17" s="49">
        <f>B15/B10</f>
        <v>0.25773900221278329</v>
      </c>
      <c r="C17" s="49">
        <f t="shared" ref="C17:J17" si="4">C15/C10</f>
        <v>0.24196042967600712</v>
      </c>
      <c r="D17" s="49">
        <f t="shared" si="4"/>
        <v>0.40935412072151672</v>
      </c>
      <c r="E17" s="51">
        <f t="shared" si="4"/>
        <v>0.19915040664098119</v>
      </c>
      <c r="F17" s="49">
        <f t="shared" si="4"/>
        <v>0.30762023735165522</v>
      </c>
      <c r="G17" s="49">
        <f t="shared" si="4"/>
        <v>0.31385185185185183</v>
      </c>
      <c r="H17" s="49">
        <f t="shared" si="4"/>
        <v>0.34002849002849</v>
      </c>
      <c r="I17" s="49">
        <f t="shared" si="4"/>
        <v>0.31562108777298653</v>
      </c>
      <c r="J17" s="51">
        <f t="shared" si="4"/>
        <v>0.32186183118375689</v>
      </c>
      <c r="K17" s="51"/>
      <c r="L17" s="40"/>
      <c r="M17" s="40"/>
      <c r="N17" s="103" t="s">
        <v>239</v>
      </c>
      <c r="O17" s="104">
        <f>(O14)+((O15)*(O16-O14))</f>
        <v>5.0127924000000004E-2</v>
      </c>
      <c r="P17" s="34"/>
    </row>
    <row r="18" spans="1:16" ht="22" customHeight="1" x14ac:dyDescent="0.2">
      <c r="A18" s="65" t="s">
        <v>196</v>
      </c>
      <c r="B18" s="66">
        <v>0.1404105527127317</v>
      </c>
      <c r="C18" s="66">
        <v>0.19549959915458057</v>
      </c>
      <c r="D18" s="66">
        <v>0.30241750119432853</v>
      </c>
      <c r="E18" s="66">
        <v>0.14358606730201567</v>
      </c>
      <c r="F18" s="67"/>
      <c r="G18" s="66"/>
      <c r="H18" s="66"/>
      <c r="I18" s="66"/>
      <c r="J18" s="68"/>
      <c r="K18" s="69"/>
      <c r="L18" s="40"/>
      <c r="M18" s="40"/>
      <c r="N18" s="115" t="s">
        <v>244</v>
      </c>
      <c r="O18" s="116"/>
      <c r="P18" s="34"/>
    </row>
    <row r="19" spans="1:16" ht="22" customHeight="1" x14ac:dyDescent="0.2">
      <c r="A19" s="40"/>
      <c r="B19" s="40"/>
      <c r="C19" s="40"/>
      <c r="D19" s="40"/>
      <c r="E19" s="40"/>
      <c r="F19" s="40"/>
      <c r="G19" s="40"/>
      <c r="H19" s="40"/>
      <c r="I19" s="40"/>
      <c r="J19" s="40"/>
      <c r="K19" s="40"/>
      <c r="L19" s="40"/>
      <c r="M19" s="40"/>
      <c r="N19" s="97" t="s">
        <v>222</v>
      </c>
      <c r="O19" s="105">
        <f>O6+O7</f>
        <v>2702200000</v>
      </c>
      <c r="P19" s="34"/>
    </row>
    <row r="20" spans="1:16" ht="22" customHeight="1" x14ac:dyDescent="0.2">
      <c r="A20" s="40"/>
      <c r="B20" s="40"/>
      <c r="C20" s="40"/>
      <c r="D20" s="40"/>
      <c r="E20" s="40"/>
      <c r="F20" s="40"/>
      <c r="G20" s="40"/>
      <c r="H20" s="40"/>
      <c r="I20" s="40"/>
      <c r="J20" s="40"/>
      <c r="K20" s="40"/>
      <c r="L20" s="40"/>
      <c r="M20" s="40"/>
      <c r="N20" s="97" t="s">
        <v>201</v>
      </c>
      <c r="O20" s="105" cm="1">
        <f t="array" ref="O20">_FV(A1,"Market cap",TRUE)</f>
        <v>87185926220</v>
      </c>
      <c r="P20" s="34"/>
    </row>
    <row r="21" spans="1:16" ht="22" customHeight="1" x14ac:dyDescent="0.2">
      <c r="A21" s="117" t="str" cm="1">
        <f t="array" ref="A21">_FV(A1,"Industry")</f>
        <v>Biotechnology &amp; Medical Research</v>
      </c>
      <c r="B21" s="117"/>
      <c r="C21" s="118" cm="1">
        <f t="array" ref="C21">_FV(A1,"Year incorporated",TRUE)</f>
        <v>1988</v>
      </c>
      <c r="D21" s="118"/>
      <c r="E21" s="43"/>
      <c r="F21" s="40"/>
      <c r="G21" s="40"/>
      <c r="H21" s="40"/>
      <c r="I21" s="40"/>
      <c r="J21" s="40"/>
      <c r="K21" s="40"/>
      <c r="M21" s="40"/>
      <c r="N21" s="97" t="s">
        <v>245</v>
      </c>
      <c r="O21" s="105">
        <f>O19+O20</f>
        <v>89888126220</v>
      </c>
      <c r="P21" s="34"/>
    </row>
    <row r="22" spans="1:16" ht="22" customHeight="1" x14ac:dyDescent="0.2">
      <c r="A22" s="117" t="str" cm="1">
        <f t="array" ref="A22">_FV(A1,"Description")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B22" s="117"/>
      <c r="C22" s="117"/>
      <c r="D22" s="117"/>
      <c r="E22" s="117"/>
      <c r="F22" s="40"/>
      <c r="G22" s="40"/>
      <c r="H22" s="40"/>
      <c r="I22" s="40"/>
      <c r="J22" s="40"/>
      <c r="K22" s="40"/>
      <c r="L22" s="40"/>
      <c r="M22" s="40"/>
      <c r="N22" s="99" t="s">
        <v>246</v>
      </c>
      <c r="O22" s="106">
        <f>(O19/O21)</f>
        <v>3.0061812540027825E-2</v>
      </c>
      <c r="P22" s="34"/>
    </row>
    <row r="23" spans="1:16" ht="22" customHeight="1" x14ac:dyDescent="0.2">
      <c r="A23" s="117"/>
      <c r="B23" s="117"/>
      <c r="C23" s="117"/>
      <c r="D23" s="117"/>
      <c r="E23" s="117"/>
      <c r="F23" s="40"/>
      <c r="G23" s="40"/>
      <c r="H23" s="40"/>
      <c r="I23" s="40"/>
      <c r="J23" s="40"/>
      <c r="K23" s="40"/>
      <c r="L23" s="40"/>
      <c r="M23" s="40"/>
      <c r="N23" s="103" t="s">
        <v>247</v>
      </c>
      <c r="O23" s="107">
        <f>O20/O21</f>
        <v>0.96993818745997218</v>
      </c>
      <c r="P23" s="34"/>
    </row>
    <row r="24" spans="1:16" ht="22" customHeight="1" x14ac:dyDescent="0.2">
      <c r="A24" s="117"/>
      <c r="B24" s="117"/>
      <c r="C24" s="117"/>
      <c r="D24" s="117"/>
      <c r="E24" s="117"/>
      <c r="F24" s="40"/>
      <c r="G24" s="40"/>
      <c r="H24" s="40"/>
      <c r="I24" s="40"/>
      <c r="J24" s="40"/>
      <c r="K24" s="40"/>
      <c r="L24" s="40"/>
      <c r="M24" s="40"/>
      <c r="N24" s="108" t="s">
        <v>248</v>
      </c>
      <c r="O24" s="109"/>
      <c r="P24" s="34"/>
    </row>
    <row r="25" spans="1:16" ht="22" customHeight="1" x14ac:dyDescent="0.2">
      <c r="A25" s="117"/>
      <c r="B25" s="117"/>
      <c r="C25" s="117"/>
      <c r="D25" s="117"/>
      <c r="E25" s="117"/>
      <c r="F25" s="40"/>
      <c r="G25" s="40"/>
      <c r="H25" s="40"/>
      <c r="I25" s="40"/>
      <c r="J25" s="40"/>
      <c r="K25" s="40"/>
      <c r="L25" s="40"/>
      <c r="M25" s="40"/>
      <c r="N25" s="110">
        <f>(O22*O12)+(O23*O17)</f>
        <v>4.931803882226287E-2</v>
      </c>
      <c r="O25" s="111"/>
      <c r="P25" s="34"/>
    </row>
    <row r="26" spans="1:16" ht="22" customHeight="1" x14ac:dyDescent="0.2">
      <c r="A26" s="117"/>
      <c r="B26" s="117"/>
      <c r="C26" s="117"/>
      <c r="D26" s="117"/>
      <c r="E26" s="117"/>
      <c r="F26" s="40"/>
      <c r="G26" s="40"/>
      <c r="H26" s="40"/>
      <c r="I26" s="40"/>
      <c r="J26" s="40"/>
      <c r="K26" s="40"/>
      <c r="L26" s="40"/>
      <c r="M26" s="40"/>
      <c r="N26" s="40"/>
      <c r="O26" s="34"/>
      <c r="P26" s="34"/>
    </row>
    <row r="27" spans="1:16" ht="22" customHeight="1" x14ac:dyDescent="0.2">
      <c r="A27" s="117"/>
      <c r="B27" s="117"/>
      <c r="C27" s="117"/>
      <c r="D27" s="117"/>
      <c r="E27" s="117"/>
      <c r="F27" s="40"/>
      <c r="G27" s="40"/>
      <c r="H27" s="40"/>
      <c r="I27" s="40"/>
      <c r="J27" s="40"/>
      <c r="K27" s="40"/>
      <c r="L27" s="40"/>
      <c r="M27" s="40"/>
      <c r="N27" s="40"/>
      <c r="O27" s="34"/>
      <c r="P27" s="34"/>
    </row>
    <row r="28" spans="1:16" ht="22" customHeight="1" x14ac:dyDescent="0.2">
      <c r="A28" s="117"/>
      <c r="B28" s="117"/>
      <c r="C28" s="117"/>
      <c r="D28" s="117"/>
      <c r="E28" s="117"/>
      <c r="F28" s="40"/>
      <c r="G28" s="40"/>
      <c r="H28" s="40"/>
      <c r="I28" s="40"/>
      <c r="J28" s="40"/>
      <c r="K28" s="40"/>
      <c r="L28" s="40"/>
      <c r="M28" s="40"/>
      <c r="N28" s="40"/>
      <c r="O28" s="34"/>
      <c r="P28" s="34"/>
    </row>
    <row r="29" spans="1:16" ht="22" customHeight="1" x14ac:dyDescent="0.2">
      <c r="A29" s="117"/>
      <c r="B29" s="117"/>
      <c r="C29" s="117"/>
      <c r="D29" s="117"/>
      <c r="E29" s="117"/>
      <c r="F29" s="40"/>
      <c r="G29" s="40"/>
      <c r="H29" s="40"/>
      <c r="I29" s="40"/>
      <c r="J29" s="40"/>
      <c r="K29" s="40"/>
      <c r="L29" s="40"/>
      <c r="M29" s="40"/>
      <c r="N29" s="40"/>
      <c r="O29" s="34"/>
      <c r="P29" s="34"/>
    </row>
    <row r="30" spans="1:16" ht="22" customHeight="1" x14ac:dyDescent="0.2">
      <c r="A30" s="117"/>
      <c r="B30" s="117"/>
      <c r="C30" s="117"/>
      <c r="D30" s="117"/>
      <c r="E30" s="117"/>
      <c r="F30" s="40"/>
      <c r="G30" s="40"/>
      <c r="H30" s="40"/>
      <c r="I30" s="40"/>
      <c r="J30" s="40"/>
      <c r="K30" s="40"/>
      <c r="L30" s="40"/>
      <c r="M30" s="40"/>
      <c r="N30" s="40"/>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REGN/explorer/revenue_proj" xr:uid="{8F58D2BD-F6FD-EC41-B07F-E023D660C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2023-11-10T08:40:14Z</dcterms:modified>
</cp:coreProperties>
</file>