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Documents/financial-modeling/Technology/Hardware/"/>
    </mc:Choice>
  </mc:AlternateContent>
  <xr:revisionPtr revIDLastSave="0" documentId="13_ncr:1_{712DE795-09C9-CA4C-9EA3-5956D668D66E}" xr6:coauthVersionLast="47" xr6:coauthVersionMax="47" xr10:uidLastSave="{00000000-0000-0000-0000-000000000000}"/>
  <bookViews>
    <workbookView xWindow="3420" yWindow="500" windowWidth="25380" windowHeight="1608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U95" i="1" l="1"/>
  <c r="AR105" i="1"/>
  <c r="AQ105" i="1"/>
  <c r="AP105" i="1"/>
  <c r="AO105" i="1"/>
  <c r="AN105" i="1"/>
  <c r="AV7" i="1" l="1"/>
  <c r="AU7" i="1"/>
  <c r="AT7" i="1"/>
  <c r="AS7" i="1"/>
  <c r="AN6" i="1"/>
  <c r="AN106" i="1"/>
  <c r="AR106" i="1"/>
  <c r="AQ106" i="1"/>
  <c r="AP106" i="1"/>
  <c r="AO106" i="1"/>
  <c r="AS106"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109" i="1"/>
  <c r="AO109" i="1"/>
  <c r="AP109" i="1"/>
  <c r="AQ109" i="1"/>
  <c r="C105" i="1"/>
  <c r="D105" i="1"/>
  <c r="K105" i="1"/>
  <c r="L105" i="1"/>
  <c r="S105" i="1"/>
  <c r="T105" i="1"/>
  <c r="AA105" i="1"/>
  <c r="AB105" i="1"/>
  <c r="AH105" i="1"/>
  <c r="AI105" i="1"/>
  <c r="AJ105" i="1"/>
  <c r="AR30" i="1"/>
  <c r="AQ30" i="1"/>
  <c r="AP30" i="1"/>
  <c r="AO30" i="1"/>
  <c r="AN30" i="1"/>
  <c r="AR29" i="1"/>
  <c r="AQ29" i="1"/>
  <c r="AP29" i="1"/>
  <c r="AO29" i="1"/>
  <c r="AN29" i="1"/>
  <c r="AR21" i="1"/>
  <c r="AQ21" i="1"/>
  <c r="AP21" i="1"/>
  <c r="AO21" i="1"/>
  <c r="AN21" i="1"/>
  <c r="AR20" i="1"/>
  <c r="AQ20" i="1"/>
  <c r="AP20" i="1"/>
  <c r="AO20" i="1"/>
  <c r="AN20" i="1"/>
  <c r="AM105" i="1"/>
  <c r="AO117" i="1" a="1"/>
  <c r="AO117" i="1" s="1"/>
  <c r="AO112" i="1"/>
  <c r="AU102" i="1" a="1"/>
  <c r="AU102" i="1" s="1"/>
  <c r="AV19" i="1" s="1"/>
  <c r="AU96" i="1" a="1"/>
  <c r="AU96" i="1" s="1"/>
  <c r="AU91" i="1"/>
  <c r="AU90" i="1"/>
  <c r="AU92" i="1"/>
  <c r="E105" i="1" s="1"/>
  <c r="AU88" i="1"/>
  <c r="AU87" i="1"/>
  <c r="AU100" i="1"/>
  <c r="AU86" i="1"/>
  <c r="AU89" i="1"/>
  <c r="AS19" i="1"/>
  <c r="AS16" i="1"/>
  <c r="AO115" i="1"/>
  <c r="AV13" i="1"/>
  <c r="AU13" i="1"/>
  <c r="AT13" i="1"/>
  <c r="AS13" i="1"/>
  <c r="AV10" i="1"/>
  <c r="AU10" i="1"/>
  <c r="AT10" i="1"/>
  <c r="AS10"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D4" i="1"/>
  <c r="C4" i="1"/>
  <c r="AO113" i="1"/>
  <c r="R105" i="1" l="1"/>
  <c r="J105" i="1"/>
  <c r="Y105" i="1"/>
  <c r="Q105" i="1"/>
  <c r="AF105" i="1"/>
  <c r="AE105" i="1"/>
  <c r="W105" i="1"/>
  <c r="O105" i="1"/>
  <c r="G105" i="1"/>
  <c r="Z105" i="1"/>
  <c r="AG105" i="1"/>
  <c r="I105" i="1"/>
  <c r="X105" i="1"/>
  <c r="H105" i="1"/>
  <c r="AL105" i="1"/>
  <c r="AD105" i="1"/>
  <c r="V105" i="1"/>
  <c r="N105" i="1"/>
  <c r="F105" i="1"/>
  <c r="P105" i="1"/>
  <c r="AU93" i="1"/>
  <c r="AK105" i="1"/>
  <c r="AC105" i="1"/>
  <c r="U105" i="1"/>
  <c r="M105" i="1"/>
  <c r="AV22" i="1"/>
  <c r="AT22" i="1"/>
  <c r="AU19" i="1"/>
  <c r="AT19" i="1"/>
  <c r="AU22" i="1"/>
  <c r="AU107" i="1"/>
  <c r="AV16" i="1"/>
  <c r="AT16" i="1"/>
  <c r="AU104" i="1"/>
  <c r="AU101" i="1" s="1"/>
  <c r="AU16" i="1"/>
  <c r="AU103" i="1" l="1"/>
  <c r="AU98" i="1" l="1"/>
  <c r="AU106" i="1" s="1"/>
  <c r="AU109" i="1" s="1"/>
  <c r="AR108" i="1" s="1"/>
  <c r="AR109" i="1" s="1"/>
  <c r="AO111" i="1" s="1"/>
  <c r="AO114" i="1" s="1"/>
  <c r="AO116" i="1" s="1"/>
  <c r="AO118" i="1" l="1"/>
  <c r="AO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<sst xmlns="http://schemas.openxmlformats.org/spreadsheetml/2006/main" count="1282" uniqueCount="168">
  <si>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</si>
  <si>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</si>
  <si>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</si>
  <si>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</si>
  <si>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</si>
  <si>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</si>
  <si>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</si>
  <si>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</si>
  <si>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</si>
  <si>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</si>
  <si>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</si>
  <si>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</si>
  <si>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</si>
  <si>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</si>
  <si>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</si>
  <si>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</si>
  <si>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</si>
  <si>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</si>
  <si>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</si>
  <si>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</si>
  <si>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</si>
  <si>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</si>
  <si>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</si>
  <si>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</si>
  <si>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</si>
  <si>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</si>
  <si>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</si>
  <si>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</si>
  <si>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</si>
  <si>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</si>
  <si>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</si>
  <si>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</si>
  <si>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</si>
  <si>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</si>
  <si>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</si>
  <si>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</si>
  <si>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</si>
  <si>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</si>
  <si>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</si>
  <si>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</si>
  <si>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</si>
  <si>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</si>
  <si>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</si>
  <si>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</si>
  <si>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</si>
  <si>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</si>
  <si>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</si>
  <si>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</si>
  <si>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</si>
  <si>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</si>
  <si>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</si>
  <si>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</si>
  <si>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</si>
  <si>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</si>
  <si>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</si>
  <si>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</si>
  <si>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</si>
  <si>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</si>
  <si>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</si>
  <si>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</si>
  <si>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</si>
  <si>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</si>
  <si>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</si>
  <si>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</si>
  <si>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</si>
  <si>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</si>
  <si>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</si>
  <si>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</si>
  <si>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</si>
  <si>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</si>
  <si>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</si>
  <si>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</si>
  <si>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</si>
  <si>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</si>
  <si>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</si>
  <si>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</si>
  <si>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</si>
  <si>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</si>
  <si>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</si>
  <si>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</si>
  <si>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</si>
  <si>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</si>
  <si>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</si>
  <si>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</si>
  <si>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</si>
  <si>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</si>
  <si>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</si>
  <si>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</si>
  <si>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</si>
  <si>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</si>
  <si>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</si>
  <si>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</si>
  <si>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</si>
  <si>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</si>
  <si>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</si>
  <si>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</si>
  <si>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</si>
  <si>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</si>
  <si>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</si>
  <si>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</si>
  <si>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</si>
  <si>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</si>
  <si>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</si>
  <si>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</si>
  <si>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</si>
  <si>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</si>
  <si>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</si>
  <si>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</si>
  <si>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</si>
  <si>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</si>
  <si>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</si>
  <si>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</si>
  <si>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</si>
  <si>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</si>
  <si>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</si>
  <si>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</si>
  <si>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</si>
  <si>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</si>
  <si>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</si>
  <si>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</si>
  <si>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</si>
  <si>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</si>
  <si>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</si>
  <si>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</si>
  <si>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</si>
  <si>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</si>
  <si>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</si>
  <si>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</si>
  <si>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</si>
  <si>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</si>
  <si>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</si>
  <si>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</si>
  <si>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</si>
  <si>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</si>
  <si>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</si>
  <si>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</si>
  <si>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</si>
  <si>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</si>
  <si>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</si>
  <si>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</si>
  <si>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</si>
  <si>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</si>
  <si>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</si>
  <si>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</si>
  <si>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</si>
  <si>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</si>
  <si>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</si>
  <si>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</si>
  <si>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</si>
  <si>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</si>
  <si>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</si>
  <si>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</si>
  <si>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</si>
  <si>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</si>
  <si>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</si>
  <si>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</si>
  <si>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</si>
  <si>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</si>
  <si>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</si>
  <si>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</si>
  <si>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</si>
  <si>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</si>
  <si>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</si>
  <si>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t>
  </si>
  <si>
    <t>Unlevered FCF Forecast</t>
  </si>
  <si>
    <t>5Y Fwd Income CAGR</t>
  </si>
  <si>
    <t>Forward FCF Yield</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</si>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</sst>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0" fontId="0" fillId="7" borderId="0" xfId="0" applyFill="1"/>
    <xf numFmtId="0" fontId="0" fillId="7"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10" fontId="11" fillId="7" borderId="0" xfId="0" applyNumberFormat="1" applyFont="1" applyFill="1"/>
    <xf numFmtId="164" fontId="1" fillId="8" borderId="0" xfId="0" applyNumberFormat="1" applyFont="1" applyFill="1"/>
    <xf numFmtId="0" fontId="17" fillId="3" borderId="6" xfId="0" applyFont="1" applyFill="1" applyBorder="1" applyAlignment="1">
      <alignment horizontal="center" vertical="center" wrapText="1"/>
    </xf>
    <xf numFmtId="10" fontId="11" fillId="0" borderId="5" xfId="0" applyNumberFormat="1" applyFont="1" applyBorder="1" applyAlignment="1">
      <alignment horizont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0" fontId="0" fillId="7" borderId="0" xfId="0" applyFill="1" applyAlignment="1">
      <alignment vertic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xf numFmtId="165" fontId="10" fillId="7" borderId="0" xfId="0" applyNumberFormat="1" applyFont="1" applyFill="1" applyAlignment="1">
      <alignment vertic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 fillId="5" borderId="0" xfId="0" applyFont="1" applyFill="1" applyAlignment="1">
      <alignment horizontal="center"/>
    </xf>
    <xf numFmtId="165" fontId="11"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Texas Instruments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77483443708609"/>
          <c:y val="0.15115380120856017"/>
          <c:w val="0.82602649006622508"/>
          <c:h val="0.613471774439355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4924500000</c:v>
                </c:pt>
                <c:pt idx="1">
                  <c:v>4974000000</c:v>
                </c:pt>
                <c:pt idx="2">
                  <c:v>5594500000</c:v>
                </c:pt>
                <c:pt idx="3">
                  <c:v>6294800000</c:v>
                </c:pt>
                <c:pt idx="4">
                  <c:v>6521900000</c:v>
                </c:pt>
                <c:pt idx="5">
                  <c:v>6567000000</c:v>
                </c:pt>
                <c:pt idx="6">
                  <c:v>6784000000</c:v>
                </c:pt>
                <c:pt idx="7">
                  <c:v>7440000000</c:v>
                </c:pt>
                <c:pt idx="8">
                  <c:v>8523000000</c:v>
                </c:pt>
                <c:pt idx="9">
                  <c:v>10315000000</c:v>
                </c:pt>
                <c:pt idx="10">
                  <c:v>13128000000</c:v>
                </c:pt>
                <c:pt idx="11">
                  <c:v>9940000000</c:v>
                </c:pt>
                <c:pt idx="12">
                  <c:v>9750000000</c:v>
                </c:pt>
                <c:pt idx="13">
                  <c:v>8460000000</c:v>
                </c:pt>
                <c:pt idx="14">
                  <c:v>9468000000</c:v>
                </c:pt>
                <c:pt idx="15">
                  <c:v>11875000000</c:v>
                </c:pt>
                <c:pt idx="16">
                  <c:v>8201000000</c:v>
                </c:pt>
                <c:pt idx="17">
                  <c:v>8383000000</c:v>
                </c:pt>
                <c:pt idx="18">
                  <c:v>9834000000</c:v>
                </c:pt>
                <c:pt idx="19">
                  <c:v>12580000000</c:v>
                </c:pt>
                <c:pt idx="20">
                  <c:v>13392000000</c:v>
                </c:pt>
                <c:pt idx="21">
                  <c:v>14255000000</c:v>
                </c:pt>
                <c:pt idx="22">
                  <c:v>13835000000</c:v>
                </c:pt>
                <c:pt idx="23">
                  <c:v>12501000000</c:v>
                </c:pt>
                <c:pt idx="24">
                  <c:v>10427000000</c:v>
                </c:pt>
                <c:pt idx="25">
                  <c:v>13966000000</c:v>
                </c:pt>
                <c:pt idx="26">
                  <c:v>13735000000</c:v>
                </c:pt>
                <c:pt idx="27">
                  <c:v>12825000000</c:v>
                </c:pt>
                <c:pt idx="28">
                  <c:v>12205000000</c:v>
                </c:pt>
                <c:pt idx="29">
                  <c:v>13045000000</c:v>
                </c:pt>
                <c:pt idx="30">
                  <c:v>13000000000</c:v>
                </c:pt>
                <c:pt idx="31">
                  <c:v>13370000000</c:v>
                </c:pt>
                <c:pt idx="32">
                  <c:v>14961000000</c:v>
                </c:pt>
                <c:pt idx="33">
                  <c:v>15784000000</c:v>
                </c:pt>
                <c:pt idx="34">
                  <c:v>14383000000</c:v>
                </c:pt>
                <c:pt idx="35">
                  <c:v>14461000000</c:v>
                </c:pt>
                <c:pt idx="36">
                  <c:v>18344000000</c:v>
                </c:pt>
                <c:pt idx="37">
                  <c:v>20028000000</c:v>
                </c:pt>
                <c:pt idx="38">
                  <c:v>17995000000</c:v>
                </c:pt>
                <c:pt idx="39">
                  <c:v>19082000000</c:v>
                </c:pt>
                <c:pt idx="40">
                  <c:v>20898000000</c:v>
                </c:pt>
                <c:pt idx="41">
                  <c:v>23400000000</c:v>
                </c:pt>
                <c:pt idx="42">
                  <c:v>25166000000</c:v>
                </c:pt>
              </c:numCache>
            </c:numRef>
          </c:val>
          <c:extLst>
            <c:ext xmlns:c16="http://schemas.microsoft.com/office/drawing/2014/chart" uri="{C3380CC4-5D6E-409C-BE32-E72D297353CC}">
              <c16:uniqueId val="{00000000-4799-0A41-93D7-6E81247BD15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-118700000</c:v>
                </c:pt>
                <c:pt idx="1">
                  <c:v>39900000</c:v>
                </c:pt>
                <c:pt idx="2">
                  <c:v>256900000</c:v>
                </c:pt>
                <c:pt idx="3">
                  <c:v>366300000</c:v>
                </c:pt>
                <c:pt idx="4">
                  <c:v>291700000</c:v>
                </c:pt>
                <c:pt idx="5">
                  <c:v>-39000000</c:v>
                </c:pt>
                <c:pt idx="6">
                  <c:v>-409000000</c:v>
                </c:pt>
                <c:pt idx="7">
                  <c:v>247000000</c:v>
                </c:pt>
                <c:pt idx="8">
                  <c:v>472000000</c:v>
                </c:pt>
                <c:pt idx="9">
                  <c:v>691000000</c:v>
                </c:pt>
                <c:pt idx="10">
                  <c:v>1088000000</c:v>
                </c:pt>
                <c:pt idx="11">
                  <c:v>63000000</c:v>
                </c:pt>
                <c:pt idx="12">
                  <c:v>1805000000</c:v>
                </c:pt>
                <c:pt idx="13">
                  <c:v>407000000</c:v>
                </c:pt>
                <c:pt idx="14">
                  <c:v>1406000000</c:v>
                </c:pt>
                <c:pt idx="15">
                  <c:v>3058000000</c:v>
                </c:pt>
                <c:pt idx="16">
                  <c:v>-201000000</c:v>
                </c:pt>
                <c:pt idx="17">
                  <c:v>-344000000</c:v>
                </c:pt>
                <c:pt idx="18">
                  <c:v>1198000000</c:v>
                </c:pt>
                <c:pt idx="19">
                  <c:v>1861000000</c:v>
                </c:pt>
                <c:pt idx="20">
                  <c:v>2324000000</c:v>
                </c:pt>
                <c:pt idx="21">
                  <c:v>4341000000</c:v>
                </c:pt>
                <c:pt idx="22">
                  <c:v>2657000000</c:v>
                </c:pt>
                <c:pt idx="23">
                  <c:v>1920000000</c:v>
                </c:pt>
                <c:pt idx="24">
                  <c:v>1470000000</c:v>
                </c:pt>
                <c:pt idx="25">
                  <c:v>3228000000</c:v>
                </c:pt>
                <c:pt idx="26">
                  <c:v>2236000000</c:v>
                </c:pt>
                <c:pt idx="27">
                  <c:v>1759000000</c:v>
                </c:pt>
                <c:pt idx="28">
                  <c:v>2162000000</c:v>
                </c:pt>
                <c:pt idx="29">
                  <c:v>2821000000</c:v>
                </c:pt>
                <c:pt idx="30">
                  <c:v>2986000000</c:v>
                </c:pt>
                <c:pt idx="31">
                  <c:v>3595000000</c:v>
                </c:pt>
                <c:pt idx="32">
                  <c:v>3682000000</c:v>
                </c:pt>
                <c:pt idx="33">
                  <c:v>5580000000</c:v>
                </c:pt>
                <c:pt idx="34">
                  <c:v>5017000000</c:v>
                </c:pt>
                <c:pt idx="35">
                  <c:v>5595000000</c:v>
                </c:pt>
                <c:pt idx="36">
                  <c:v>7769000000</c:v>
                </c:pt>
                <c:pt idx="37">
                  <c:v>8749000000</c:v>
                </c:pt>
                <c:pt idx="38">
                  <c:v>6733000000</c:v>
                </c:pt>
                <c:pt idx="39">
                  <c:v>7295000000</c:v>
                </c:pt>
                <c:pt idx="40">
                  <c:v>8615000000</c:v>
                </c:pt>
                <c:pt idx="41">
                  <c:v>9858000000</c:v>
                </c:pt>
                <c:pt idx="42">
                  <c:v>10957000000</c:v>
                </c:pt>
              </c:numCache>
            </c:numRef>
          </c:val>
          <c:extLst>
            <c:ext xmlns:c16="http://schemas.microsoft.com/office/drawing/2014/chart" uri="{C3380CC4-5D6E-409C-BE32-E72D297353CC}">
              <c16:uniqueId val="{00000001-4799-0A41-93D7-6E81247BD15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-64000000</c:v>
                </c:pt>
                <c:pt idx="5">
                  <c:v>-215000000</c:v>
                </c:pt>
                <c:pt idx="6">
                  <c:v>-87000000</c:v>
                </c:pt>
                <c:pt idx="7">
                  <c:v>372000000</c:v>
                </c:pt>
                <c:pt idx="8">
                  <c:v>204000000</c:v>
                </c:pt>
                <c:pt idx="9">
                  <c:v>456000000</c:v>
                </c:pt>
                <c:pt idx="10">
                  <c:v>228000000</c:v>
                </c:pt>
                <c:pt idx="11">
                  <c:v>-1179000000</c:v>
                </c:pt>
                <c:pt idx="12">
                  <c:v>678000000</c:v>
                </c:pt>
                <c:pt idx="13">
                  <c:v>220000000</c:v>
                </c:pt>
                <c:pt idx="14">
                  <c:v>656000000</c:v>
                </c:pt>
                <c:pt idx="15">
                  <c:v>-577000000</c:v>
                </c:pt>
                <c:pt idx="16">
                  <c:v>29000000</c:v>
                </c:pt>
                <c:pt idx="17">
                  <c:v>1190000000</c:v>
                </c:pt>
                <c:pt idx="18">
                  <c:v>1351000000</c:v>
                </c:pt>
                <c:pt idx="19">
                  <c:v>1848000000</c:v>
                </c:pt>
                <c:pt idx="20">
                  <c:v>2442000000</c:v>
                </c:pt>
                <c:pt idx="21">
                  <c:v>1188000000</c:v>
                </c:pt>
                <c:pt idx="22">
                  <c:v>3720000000</c:v>
                </c:pt>
                <c:pt idx="23">
                  <c:v>2567000000</c:v>
                </c:pt>
                <c:pt idx="24">
                  <c:v>1890000000</c:v>
                </c:pt>
                <c:pt idx="25">
                  <c:v>2621000000</c:v>
                </c:pt>
                <c:pt idx="26">
                  <c:v>2440000000</c:v>
                </c:pt>
                <c:pt idx="27">
                  <c:v>2919000000</c:v>
                </c:pt>
                <c:pt idx="28">
                  <c:v>2972000000</c:v>
                </c:pt>
                <c:pt idx="29">
                  <c:v>3507000000</c:v>
                </c:pt>
                <c:pt idx="30">
                  <c:v>3717000000</c:v>
                </c:pt>
                <c:pt idx="31">
                  <c:v>4083000000</c:v>
                </c:pt>
                <c:pt idx="32">
                  <c:v>4668000000</c:v>
                </c:pt>
                <c:pt idx="33">
                  <c:v>6058000000</c:v>
                </c:pt>
                <c:pt idx="34">
                  <c:v>5802000000</c:v>
                </c:pt>
                <c:pt idx="35">
                  <c:v>5490000000</c:v>
                </c:pt>
                <c:pt idx="36">
                  <c:v>6294000000</c:v>
                </c:pt>
                <c:pt idx="37">
                  <c:v>5923000000</c:v>
                </c:pt>
                <c:pt idx="38">
                  <c:v>4258000000</c:v>
                </c:pt>
                <c:pt idx="39">
                  <c:v>3954000000</c:v>
                </c:pt>
                <c:pt idx="40">
                  <c:v>5162000000</c:v>
                </c:pt>
                <c:pt idx="41">
                  <c:v>6859000000</c:v>
                </c:pt>
                <c:pt idx="42">
                  <c:v>10335000000</c:v>
                </c:pt>
              </c:numCache>
            </c:numRef>
          </c:val>
          <c:extLst>
            <c:ext xmlns:c16="http://schemas.microsoft.com/office/drawing/2014/chart" uri="{C3380CC4-5D6E-409C-BE32-E72D297353CC}">
              <c16:uniqueId val="{00000002-4799-0A41-93D7-6E81247BD158}"/>
            </c:ext>
          </c:extLst>
        </c:ser>
        <c:dLbls>
          <c:showLegendKey val="0"/>
          <c:showVal val="0"/>
          <c:showCatName val="0"/>
          <c:showSerName val="0"/>
          <c:showPercent val="0"/>
          <c:showBubbleSize val="0"/>
        </c:dLbls>
        <c:gapWidth val="150"/>
        <c:overlap val="100"/>
        <c:axId val="203344016"/>
        <c:axId val="201941744"/>
      </c:barChart>
      <c:catAx>
        <c:axId val="2033440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201941744"/>
        <c:crosses val="autoZero"/>
        <c:auto val="1"/>
        <c:lblAlgn val="ctr"/>
        <c:lblOffset val="100"/>
        <c:noMultiLvlLbl val="0"/>
      </c:catAx>
      <c:valAx>
        <c:axId val="20194174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3344016"/>
        <c:crosses val="autoZero"/>
        <c:crossBetween val="between"/>
      </c:valAx>
      <c:spPr>
        <a:noFill/>
        <a:ln>
          <a:noFill/>
        </a:ln>
        <a:effectLst/>
      </c:spPr>
    </c:plotArea>
    <c:legend>
      <c:legendPos val="b"/>
      <c:layout>
        <c:manualLayout>
          <c:xMode val="edge"/>
          <c:yMode val="edge"/>
          <c:x val="0.35344610731605569"/>
          <c:y val="0.89421684859950412"/>
          <c:w val="0.31429983834802105"/>
          <c:h val="5.94374819773817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109</xdr:row>
      <xdr:rowOff>17461</xdr:rowOff>
    </xdr:from>
    <xdr:to>
      <xdr:col>46</xdr:col>
      <xdr:colOff>1587500</xdr:colOff>
      <xdr:row>128</xdr:row>
      <xdr:rowOff>15874</xdr:rowOff>
    </xdr:to>
    <xdr:graphicFrame macro="">
      <xdr:nvGraphicFramePr>
        <xdr:cNvPr id="2" name="Chart 1">
          <a:extLst>
            <a:ext uri="{FF2B5EF4-FFF2-40B4-BE49-F238E27FC236}">
              <a16:creationId xmlns:a16="http://schemas.microsoft.com/office/drawing/2014/main" id="{9F4F72D1-47AC-FAC9-146A-B3EBF8ABF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0</v>
    <v>TEXAS INSTRUMENTS INCORPORATED (XNAS:TXN)</v>
    <v>2</v>
    <v>3</v>
    <v>Finance</v>
    <v>4</v>
    <v>en-US</v>
    <v>a24p1h</v>
    <v>268435456</v>
    <v>1</v>
    <v>Powered by Refinitiv</v>
    <v>188.12</v>
    <v>139.47999999999999</v>
    <v>0.99329999999999996</v>
    <v>-1.95</v>
    <v>-1.3428000000000001E-2</v>
    <v>-0.02</v>
    <v>-1.3960000000000001E-4</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146.5</v>
    <v>Semiconductors &amp; Semiconductor Equipment</v>
    <v>Stock</v>
    <v>45240.033518020311</v>
    <v>0</v>
    <v>143.16999999999999</v>
    <v>130118401407</v>
    <v>TEXAS INSTRUMENTS INCORPORATED</v>
    <v>TEXAS INSTRUMENTS INCORPORATED</v>
    <v>145.93</v>
    <v>18.578399999999998</v>
    <v>145.22</v>
    <v>143.27000000000001</v>
    <v>143.25</v>
    <v>908204100</v>
    <v>TXN</v>
    <v>TEXAS INSTRUMENTS INCORPORATED (XNAS:TXN)</v>
    <v>7061219</v>
    <v>5839263</v>
    <v>1938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97476/000119312506041333/0001193125-06-041333-index.htm" TargetMode="External"/><Relationship Id="rId47" Type="http://schemas.openxmlformats.org/officeDocument/2006/relationships/hyperlink" Target="https://www.sec.gov/Archives/edgar/data/97476/000119312508038572/0001193125-08-038572-index.htm" TargetMode="External"/><Relationship Id="rId63" Type="http://schemas.openxmlformats.org/officeDocument/2006/relationships/hyperlink" Target="https://www.sec.gov/Archives/edgar/data/97476/000156459016013126/0001564590-16-013126-index.htm" TargetMode="External"/><Relationship Id="rId68" Type="http://schemas.openxmlformats.org/officeDocument/2006/relationships/hyperlink" Target="https://www.sec.gov/Archives/edgar/data/97476/000156459019003839/0001564590-19-00383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7476/000009747601000007/0000097476-01-000007-index.htm" TargetMode="External"/><Relationship Id="rId37" Type="http://schemas.openxmlformats.org/officeDocument/2006/relationships/hyperlink" Target="https://www.sec.gov/Archives/edgar/data/97476/000093066103000885/0000930661-03-000885-index.htm" TargetMode="External"/><Relationship Id="rId40" Type="http://schemas.openxmlformats.org/officeDocument/2006/relationships/hyperlink" Target="https://www.sec.gov/Archives/edgar/data/97476/000119312505038623/0001193125-05-038623-index.htm" TargetMode="External"/><Relationship Id="rId45" Type="http://schemas.openxmlformats.org/officeDocument/2006/relationships/hyperlink" Target="https://www.sec.gov/Archives/edgar/data/97476/000119312507042451/0001193125-07-042451-index.htm" TargetMode="External"/><Relationship Id="rId53" Type="http://schemas.openxmlformats.org/officeDocument/2006/relationships/hyperlink" Target="https://www.sec.gov/Archives/edgar/data/97476/000114036111012312/0001140361-11-012312-index.htm" TargetMode="External"/><Relationship Id="rId58" Type="http://schemas.openxmlformats.org/officeDocument/2006/relationships/hyperlink" Target="https://www.sec.gov/Archives/edgar/data/97476/000009747614000007/0000097476-14-000007-index.htm" TargetMode="External"/><Relationship Id="rId66" Type="http://schemas.openxmlformats.org/officeDocument/2006/relationships/hyperlink" Target="https://www.sec.gov/Archives/edgar/data/97476/000156459018002832/0001564590-18-002832-index.htm" TargetMode="External"/><Relationship Id="rId74" Type="http://schemas.openxmlformats.org/officeDocument/2006/relationships/hyperlink" Target="https://www.sec.gov/Archives/edgar/data/97476/000009747622000009/0000097476-22-000009-index.htm" TargetMode="External"/><Relationship Id="rId79" Type="http://schemas.openxmlformats.org/officeDocument/2006/relationships/hyperlink" Target="https://finbox.com/NASDAQGS:TXN/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7476/000009747615000003/0000097476-15-00000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476/000009747602000011/0000097476-02-000011-index.htm" TargetMode="External"/><Relationship Id="rId43" Type="http://schemas.openxmlformats.org/officeDocument/2006/relationships/hyperlink" Target="https://www.sec.gov/Archives/edgar/data/97476/000119312506041333/0001193125-06-041333-index.htm" TargetMode="External"/><Relationship Id="rId48" Type="http://schemas.openxmlformats.org/officeDocument/2006/relationships/hyperlink" Target="https://www.sec.gov/Archives/edgar/data/97476/000120677409000314/0001206774-09-000314-index.htm" TargetMode="External"/><Relationship Id="rId56" Type="http://schemas.openxmlformats.org/officeDocument/2006/relationships/hyperlink" Target="https://www.sec.gov/Archives/edgar/data/97476/000009747613000009/0000097476-13-000009-index.htm" TargetMode="External"/><Relationship Id="rId64" Type="http://schemas.openxmlformats.org/officeDocument/2006/relationships/hyperlink" Target="https://www.sec.gov/Archives/edgar/data/97476/000156459017002142/0001564590-17-002142-index.htm" TargetMode="External"/><Relationship Id="rId69" Type="http://schemas.openxmlformats.org/officeDocument/2006/relationships/hyperlink" Target="https://www.sec.gov/Archives/edgar/data/97476/000156459019003839/0001564590-19-003839-index.htm" TargetMode="External"/><Relationship Id="rId77" Type="http://schemas.openxmlformats.org/officeDocument/2006/relationships/hyperlink" Target="https://www.sec.gov/Archives/edgar/data/97476/000009747623000007/000009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7476/000114036110007923/0001140361-10-007923-index.htm" TargetMode="External"/><Relationship Id="rId72" Type="http://schemas.openxmlformats.org/officeDocument/2006/relationships/hyperlink" Target="https://www.sec.gov/Archives/edgar/data/97476/000009747621000006/0000097476-21-00000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7476/000009747601000007/0000097476-01-000007-index.htm" TargetMode="External"/><Relationship Id="rId38" Type="http://schemas.openxmlformats.org/officeDocument/2006/relationships/hyperlink" Target="https://www.sec.gov/Archives/edgar/data/97476/000119312504031317/0001193125-04-031317-index.htm" TargetMode="External"/><Relationship Id="rId46" Type="http://schemas.openxmlformats.org/officeDocument/2006/relationships/hyperlink" Target="https://www.sec.gov/Archives/edgar/data/97476/000119312508038572/0001193125-08-038572-index.htm" TargetMode="External"/><Relationship Id="rId59" Type="http://schemas.openxmlformats.org/officeDocument/2006/relationships/hyperlink" Target="https://www.sec.gov/Archives/edgar/data/97476/000009747614000007/0000097476-14-000007-index.htm" TargetMode="External"/><Relationship Id="rId67" Type="http://schemas.openxmlformats.org/officeDocument/2006/relationships/hyperlink" Target="https://www.sec.gov/Archives/edgar/data/97476/000156459018002832/0001564590-18-00283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7476/000119312505038623/0001193125-05-038623-index.htm" TargetMode="External"/><Relationship Id="rId54" Type="http://schemas.openxmlformats.org/officeDocument/2006/relationships/hyperlink" Target="https://www.sec.gov/Archives/edgar/data/97476/000009747612000010/0000097476-12-000010-index.htm" TargetMode="External"/><Relationship Id="rId62" Type="http://schemas.openxmlformats.org/officeDocument/2006/relationships/hyperlink" Target="https://www.sec.gov/Archives/edgar/data/97476/000156459016013126/0001564590-16-013126-index.htm" TargetMode="External"/><Relationship Id="rId70" Type="http://schemas.openxmlformats.org/officeDocument/2006/relationships/hyperlink" Target="https://www.sec.gov/Archives/edgar/data/97476/000009747620000009/0000097476-20-000009-index.htm" TargetMode="External"/><Relationship Id="rId75" Type="http://schemas.openxmlformats.org/officeDocument/2006/relationships/hyperlink" Target="https://www.sec.gov/Archives/edgar/data/97476/000009747622000009/0000097476-22-000009-index.htm" TargetMode="External"/><Relationship Id="rId1" Type="http://schemas.openxmlformats.org/officeDocument/2006/relationships/hyperlink" Target="https://roic.ai/company/TX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7476/000093066103000885/0000930661-03-000885-index.htm" TargetMode="External"/><Relationship Id="rId49" Type="http://schemas.openxmlformats.org/officeDocument/2006/relationships/hyperlink" Target="https://www.sec.gov/Archives/edgar/data/97476/000120677409000314/0001206774-09-000314-index.htm" TargetMode="External"/><Relationship Id="rId57" Type="http://schemas.openxmlformats.org/officeDocument/2006/relationships/hyperlink" Target="https://www.sec.gov/Archives/edgar/data/97476/000009747613000009/0000097476-13-000009-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476/000119312507042451/0001193125-07-042451-index.htm" TargetMode="External"/><Relationship Id="rId52" Type="http://schemas.openxmlformats.org/officeDocument/2006/relationships/hyperlink" Target="https://www.sec.gov/Archives/edgar/data/97476/000114036111012312/0001140361-11-012312-index.htm" TargetMode="External"/><Relationship Id="rId60" Type="http://schemas.openxmlformats.org/officeDocument/2006/relationships/hyperlink" Target="https://www.sec.gov/Archives/edgar/data/97476/000009747615000003/0000097476-15-000003-index.htm" TargetMode="External"/><Relationship Id="rId65" Type="http://schemas.openxmlformats.org/officeDocument/2006/relationships/hyperlink" Target="https://www.sec.gov/Archives/edgar/data/97476/000156459017002142/0001564590-17-002142-index.htm" TargetMode="External"/><Relationship Id="rId73" Type="http://schemas.openxmlformats.org/officeDocument/2006/relationships/hyperlink" Target="https://www.sec.gov/Archives/edgar/data/97476/000009747621000006/0000097476-21-000006-index.htm" TargetMode="External"/><Relationship Id="rId78" Type="http://schemas.openxmlformats.org/officeDocument/2006/relationships/hyperlink" Target="https://finbox.com/NASDAQGS:TXN/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476/000119312504031317/0001193125-04-031317-index.htm" TargetMode="External"/><Relationship Id="rId34" Type="http://schemas.openxmlformats.org/officeDocument/2006/relationships/hyperlink" Target="https://www.sec.gov/Archives/edgar/data/97476/000009747602000011/0000097476-02-000011-index.htm" TargetMode="External"/><Relationship Id="rId50" Type="http://schemas.openxmlformats.org/officeDocument/2006/relationships/hyperlink" Target="https://www.sec.gov/Archives/edgar/data/97476/000114036110007923/0001140361-10-007923-index.htm" TargetMode="External"/><Relationship Id="rId55" Type="http://schemas.openxmlformats.org/officeDocument/2006/relationships/hyperlink" Target="https://www.sec.gov/Archives/edgar/data/97476/000009747612000010/0000097476-12-000010-index.htm" TargetMode="External"/><Relationship Id="rId76" Type="http://schemas.openxmlformats.org/officeDocument/2006/relationships/hyperlink" Target="https://www.sec.gov/Archives/edgar/data/97476/000009747623000007/000009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476/000009747620000009/0000097476-20-00000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K87" activePane="bottomRight" state="frozen"/>
      <selection pane="topRight"/>
      <selection pane="bottomLeft"/>
      <selection pane="bottomRight" activeCell="AR97" sqref="AR97"/>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4924500000</v>
      </c>
      <c r="C3" s="1">
        <v>4974000000</v>
      </c>
      <c r="D3" s="1">
        <v>5594500000</v>
      </c>
      <c r="E3" s="1">
        <v>6294800000</v>
      </c>
      <c r="F3" s="1">
        <v>6521900000</v>
      </c>
      <c r="G3" s="1">
        <v>6567000000</v>
      </c>
      <c r="H3" s="1">
        <v>6784000000</v>
      </c>
      <c r="I3" s="1">
        <v>7440000000</v>
      </c>
      <c r="J3" s="1">
        <v>8523000000</v>
      </c>
      <c r="K3" s="1">
        <v>10315000000</v>
      </c>
      <c r="L3" s="1">
        <v>13128000000</v>
      </c>
      <c r="M3" s="1">
        <v>9940000000</v>
      </c>
      <c r="N3" s="1">
        <v>9750000000</v>
      </c>
      <c r="O3" s="1">
        <v>8460000000</v>
      </c>
      <c r="P3" s="1">
        <v>9468000000</v>
      </c>
      <c r="Q3" s="1">
        <v>11875000000</v>
      </c>
      <c r="R3" s="1">
        <v>8201000000</v>
      </c>
      <c r="S3" s="1">
        <v>8383000000</v>
      </c>
      <c r="T3" s="1">
        <v>9834000000</v>
      </c>
      <c r="U3" s="1">
        <v>12580000000</v>
      </c>
      <c r="V3" s="1">
        <v>13392000000</v>
      </c>
      <c r="W3" s="1">
        <v>14255000000</v>
      </c>
      <c r="X3" s="1">
        <v>13835000000</v>
      </c>
      <c r="Y3" s="1">
        <v>12501000000</v>
      </c>
      <c r="Z3" s="1">
        <v>10427000000</v>
      </c>
      <c r="AA3" s="1">
        <v>13966000000</v>
      </c>
      <c r="AB3" s="1">
        <v>13735000000</v>
      </c>
      <c r="AC3" s="1">
        <v>12825000000</v>
      </c>
      <c r="AD3" s="1">
        <v>12205000000</v>
      </c>
      <c r="AE3" s="1">
        <v>13045000000</v>
      </c>
      <c r="AF3" s="1">
        <v>13000000000</v>
      </c>
      <c r="AG3" s="1">
        <v>13370000000</v>
      </c>
      <c r="AH3" s="1">
        <v>14961000000</v>
      </c>
      <c r="AI3" s="1">
        <v>15784000000</v>
      </c>
      <c r="AJ3" s="1">
        <v>14383000000</v>
      </c>
      <c r="AK3" s="1">
        <v>14461000000</v>
      </c>
      <c r="AL3" s="1">
        <v>18344000000</v>
      </c>
      <c r="AM3" s="1">
        <v>20028000000</v>
      </c>
      <c r="AN3" s="24">
        <v>17995000000</v>
      </c>
      <c r="AO3" s="24">
        <v>19082000000</v>
      </c>
      <c r="AP3" s="24">
        <v>20898000000</v>
      </c>
      <c r="AQ3" s="24">
        <v>23400000000</v>
      </c>
      <c r="AR3" s="24">
        <v>25166000000</v>
      </c>
      <c r="AS3" s="18" t="s">
        <v>108</v>
      </c>
      <c r="AT3" s="19" t="s">
        <v>109</v>
      </c>
      <c r="AU3" s="19" t="s">
        <v>110</v>
      </c>
      <c r="AV3" s="19" t="s">
        <v>111</v>
      </c>
    </row>
    <row r="4" spans="1:48" ht="19" x14ac:dyDescent="0.25">
      <c r="A4" s="14" t="s">
        <v>93</v>
      </c>
      <c r="B4" s="1"/>
      <c r="C4" s="15">
        <f>(C3/B3)-1</f>
        <v>1.0051781906792678E-2</v>
      </c>
      <c r="D4" s="15">
        <f>(D3/C3)-1</f>
        <v>0.1247486932046642</v>
      </c>
      <c r="E4" s="15">
        <f t="shared" ref="E4:AM4" si="0">(E3/D3)-1</f>
        <v>0.1251765126463491</v>
      </c>
      <c r="F4" s="15">
        <f t="shared" si="0"/>
        <v>3.6077397216750295E-2</v>
      </c>
      <c r="G4" s="15">
        <f t="shared" si="0"/>
        <v>6.9151627593186937E-3</v>
      </c>
      <c r="H4" s="15">
        <f t="shared" si="0"/>
        <v>3.3044007918379803E-2</v>
      </c>
      <c r="I4" s="15">
        <f t="shared" si="0"/>
        <v>9.6698113207547065E-2</v>
      </c>
      <c r="J4" s="15">
        <f t="shared" si="0"/>
        <v>0.14556451612903221</v>
      </c>
      <c r="K4" s="15">
        <f t="shared" si="0"/>
        <v>0.21025460518596728</v>
      </c>
      <c r="L4" s="15">
        <f t="shared" si="0"/>
        <v>0.27270964614638871</v>
      </c>
      <c r="M4" s="15">
        <f t="shared" si="0"/>
        <v>-0.24283973187081043</v>
      </c>
      <c r="N4" s="15">
        <f t="shared" si="0"/>
        <v>-1.9114688128772594E-2</v>
      </c>
      <c r="O4" s="15">
        <f t="shared" si="0"/>
        <v>-0.13230769230769235</v>
      </c>
      <c r="P4" s="15">
        <f t="shared" si="0"/>
        <v>0.11914893617021272</v>
      </c>
      <c r="Q4" s="15">
        <f t="shared" si="0"/>
        <v>0.25422475707646819</v>
      </c>
      <c r="R4" s="15">
        <f t="shared" si="0"/>
        <v>-0.30938947368421055</v>
      </c>
      <c r="S4" s="15">
        <f t="shared" si="0"/>
        <v>2.2192415559078249E-2</v>
      </c>
      <c r="T4" s="15">
        <f t="shared" si="0"/>
        <v>0.17308839317666713</v>
      </c>
      <c r="U4" s="15">
        <f t="shared" si="0"/>
        <v>0.2792353060809436</v>
      </c>
      <c r="V4" s="15">
        <f t="shared" si="0"/>
        <v>6.4546899841017469E-2</v>
      </c>
      <c r="W4" s="15">
        <f t="shared" si="0"/>
        <v>6.4441457586618789E-2</v>
      </c>
      <c r="X4" s="15">
        <f t="shared" si="0"/>
        <v>-2.9463346194317785E-2</v>
      </c>
      <c r="Y4" s="15">
        <f t="shared" si="0"/>
        <v>-9.6422117817130504E-2</v>
      </c>
      <c r="Z4" s="15">
        <f t="shared" si="0"/>
        <v>-0.16590672746180302</v>
      </c>
      <c r="AA4" s="15">
        <f t="shared" si="0"/>
        <v>0.3394073079505131</v>
      </c>
      <c r="AB4" s="15">
        <f t="shared" si="0"/>
        <v>-1.6540168981812986E-2</v>
      </c>
      <c r="AC4" s="15">
        <f t="shared" si="0"/>
        <v>-6.6254095376774624E-2</v>
      </c>
      <c r="AD4" s="15">
        <f t="shared" si="0"/>
        <v>-4.8343079922027243E-2</v>
      </c>
      <c r="AE4" s="15">
        <f t="shared" si="0"/>
        <v>6.8824252355591975E-2</v>
      </c>
      <c r="AF4" s="15">
        <f t="shared" si="0"/>
        <v>-3.4495975469528428E-3</v>
      </c>
      <c r="AG4" s="15">
        <f t="shared" si="0"/>
        <v>2.8461538461538538E-2</v>
      </c>
      <c r="AH4" s="15">
        <f t="shared" si="0"/>
        <v>0.1189977561705311</v>
      </c>
      <c r="AI4" s="15">
        <f t="shared" si="0"/>
        <v>5.5009691865516963E-2</v>
      </c>
      <c r="AJ4" s="15">
        <f t="shared" si="0"/>
        <v>-8.876077040040542E-2</v>
      </c>
      <c r="AK4" s="15">
        <f t="shared" si="0"/>
        <v>5.4230689007856991E-3</v>
      </c>
      <c r="AL4" s="15">
        <f t="shared" si="0"/>
        <v>0.26851531705967768</v>
      </c>
      <c r="AM4" s="15">
        <f t="shared" si="0"/>
        <v>9.1801133885739183E-2</v>
      </c>
      <c r="AN4" s="16">
        <f t="shared" ref="AN4:AR4" si="1">(AN3/AM3)-1</f>
        <v>-0.10150788895546237</v>
      </c>
      <c r="AO4" s="16">
        <f t="shared" si="1"/>
        <v>6.0405668241178212E-2</v>
      </c>
      <c r="AP4" s="16">
        <f t="shared" si="1"/>
        <v>9.5168221360444338E-2</v>
      </c>
      <c r="AQ4" s="16">
        <f t="shared" si="1"/>
        <v>0.11972437553832904</v>
      </c>
      <c r="AR4" s="16">
        <f t="shared" si="1"/>
        <v>7.547008547008538E-2</v>
      </c>
      <c r="AS4" s="17">
        <f>(AM4+AL4+AK4)/3</f>
        <v>0.12191317328206752</v>
      </c>
      <c r="AT4" s="17">
        <f>(AM20+AL20+AK20)/3</f>
        <v>0.18308770011386391</v>
      </c>
      <c r="AU4" s="17">
        <f>(AM29+AL29+AK29)/3</f>
        <v>0.20997062261429936</v>
      </c>
      <c r="AV4" s="17">
        <f>(AM106+AL106+AK106)/3</f>
        <v>1.1242833308487632E-2</v>
      </c>
    </row>
    <row r="5" spans="1:48" ht="19" x14ac:dyDescent="0.25">
      <c r="A5" s="5" t="s">
        <v>2</v>
      </c>
      <c r="B5" s="1">
        <v>3555300000</v>
      </c>
      <c r="C5" s="1">
        <v>3609200000</v>
      </c>
      <c r="D5" s="1">
        <v>4002800000</v>
      </c>
      <c r="E5" s="1">
        <v>4427800000</v>
      </c>
      <c r="F5" s="1">
        <v>4636000000</v>
      </c>
      <c r="G5" s="1">
        <v>4786000000</v>
      </c>
      <c r="H5" s="1">
        <v>5072000000</v>
      </c>
      <c r="I5" s="1">
        <v>5110000000</v>
      </c>
      <c r="J5" s="1">
        <v>6274000000</v>
      </c>
      <c r="K5" s="1">
        <v>7471000000</v>
      </c>
      <c r="L5" s="1">
        <v>9318000000</v>
      </c>
      <c r="M5" s="1">
        <v>7146000000</v>
      </c>
      <c r="N5" s="1">
        <v>6067000000</v>
      </c>
      <c r="O5" s="1">
        <v>5394000000</v>
      </c>
      <c r="P5" s="1">
        <v>4931000000</v>
      </c>
      <c r="Q5" s="1">
        <v>6120000000</v>
      </c>
      <c r="R5" s="1">
        <v>5824000000</v>
      </c>
      <c r="S5" s="1">
        <v>5313000000</v>
      </c>
      <c r="T5" s="1">
        <v>5872000000</v>
      </c>
      <c r="U5" s="1">
        <v>6954000000</v>
      </c>
      <c r="V5" s="1">
        <v>7029000000</v>
      </c>
      <c r="W5" s="1">
        <v>6996000000</v>
      </c>
      <c r="X5" s="1">
        <v>6502000000</v>
      </c>
      <c r="Y5" s="1">
        <v>6256000000</v>
      </c>
      <c r="Z5" s="1">
        <v>5428000000</v>
      </c>
      <c r="AA5" s="1">
        <v>6474000000</v>
      </c>
      <c r="AB5" s="1">
        <v>6963000000</v>
      </c>
      <c r="AC5" s="1">
        <v>6457000000</v>
      </c>
      <c r="AD5" s="1">
        <v>5841000000</v>
      </c>
      <c r="AE5" s="1">
        <v>5618000000</v>
      </c>
      <c r="AF5" s="1">
        <v>5440000000</v>
      </c>
      <c r="AG5" s="1">
        <v>5130000000</v>
      </c>
      <c r="AH5" s="1">
        <v>5347000000</v>
      </c>
      <c r="AI5" s="1">
        <v>5507000000</v>
      </c>
      <c r="AJ5" s="1">
        <v>5219000000</v>
      </c>
      <c r="AK5" s="1">
        <v>5192000000</v>
      </c>
      <c r="AL5" s="1">
        <v>5968000000</v>
      </c>
      <c r="AM5" s="1">
        <v>6257000000</v>
      </c>
    </row>
    <row r="6" spans="1:48" ht="20" x14ac:dyDescent="0.25">
      <c r="A6" s="6" t="s">
        <v>3</v>
      </c>
      <c r="B6" s="10">
        <v>1369200000</v>
      </c>
      <c r="C6" s="10">
        <v>1364800000</v>
      </c>
      <c r="D6" s="10">
        <v>1591700000</v>
      </c>
      <c r="E6" s="10">
        <v>1867000000</v>
      </c>
      <c r="F6" s="10">
        <v>1885900000</v>
      </c>
      <c r="G6" s="10">
        <v>1781000000</v>
      </c>
      <c r="H6" s="10">
        <v>1712000000</v>
      </c>
      <c r="I6" s="10">
        <v>2330000000</v>
      </c>
      <c r="J6" s="10">
        <v>2249000000</v>
      </c>
      <c r="K6" s="10">
        <v>2844000000</v>
      </c>
      <c r="L6" s="10">
        <v>3810000000</v>
      </c>
      <c r="M6" s="10">
        <v>2794000000</v>
      </c>
      <c r="N6" s="10">
        <v>3683000000</v>
      </c>
      <c r="O6" s="10">
        <v>3066000000</v>
      </c>
      <c r="P6" s="10">
        <v>4537000000</v>
      </c>
      <c r="Q6" s="10">
        <v>5755000000</v>
      </c>
      <c r="R6" s="10">
        <v>2377000000</v>
      </c>
      <c r="S6" s="10">
        <v>3070000000</v>
      </c>
      <c r="T6" s="10">
        <v>3962000000</v>
      </c>
      <c r="U6" s="10">
        <v>5626000000</v>
      </c>
      <c r="V6" s="10">
        <v>6363000000</v>
      </c>
      <c r="W6" s="10">
        <v>7259000000</v>
      </c>
      <c r="X6" s="10">
        <v>7333000000</v>
      </c>
      <c r="Y6" s="10">
        <v>6245000000</v>
      </c>
      <c r="Z6" s="10">
        <v>4999000000</v>
      </c>
      <c r="AA6" s="10">
        <v>7492000000</v>
      </c>
      <c r="AB6" s="10">
        <v>6772000000</v>
      </c>
      <c r="AC6" s="10">
        <v>6368000000</v>
      </c>
      <c r="AD6" s="10">
        <v>6364000000</v>
      </c>
      <c r="AE6" s="10">
        <v>7427000000</v>
      </c>
      <c r="AF6" s="10">
        <v>7560000000</v>
      </c>
      <c r="AG6" s="10">
        <v>8240000000</v>
      </c>
      <c r="AH6" s="10">
        <v>9614000000</v>
      </c>
      <c r="AI6" s="10">
        <v>10277000000</v>
      </c>
      <c r="AJ6" s="10">
        <v>9164000000</v>
      </c>
      <c r="AK6" s="10">
        <v>9269000000</v>
      </c>
      <c r="AL6" s="10">
        <v>12376000000</v>
      </c>
      <c r="AM6" s="10">
        <v>13771000000</v>
      </c>
      <c r="AN6" s="32">
        <f>AN3*AN7</f>
        <v>11556389000</v>
      </c>
      <c r="AS6" s="68" t="s">
        <v>112</v>
      </c>
      <c r="AT6" s="69" t="s">
        <v>113</v>
      </c>
      <c r="AU6" s="69" t="s">
        <v>114</v>
      </c>
      <c r="AV6" s="69" t="s">
        <v>115</v>
      </c>
    </row>
    <row r="7" spans="1:48" ht="19" x14ac:dyDescent="0.25">
      <c r="A7" s="5" t="s">
        <v>4</v>
      </c>
      <c r="B7" s="2">
        <v>0.27800000000000002</v>
      </c>
      <c r="C7" s="2">
        <v>0.27439999999999998</v>
      </c>
      <c r="D7" s="2">
        <v>0.28449999999999998</v>
      </c>
      <c r="E7" s="2">
        <v>0.29659999999999997</v>
      </c>
      <c r="F7" s="2">
        <v>0.28920000000000001</v>
      </c>
      <c r="G7" s="2">
        <v>0.2712</v>
      </c>
      <c r="H7" s="2">
        <v>0.25240000000000001</v>
      </c>
      <c r="I7" s="2">
        <v>0.31319999999999998</v>
      </c>
      <c r="J7" s="2">
        <v>0.26390000000000002</v>
      </c>
      <c r="K7" s="2">
        <v>0.2757</v>
      </c>
      <c r="L7" s="2">
        <v>0.29020000000000001</v>
      </c>
      <c r="M7" s="2">
        <v>0.28110000000000002</v>
      </c>
      <c r="N7" s="2">
        <v>0.37769999999999998</v>
      </c>
      <c r="O7" s="2">
        <v>0.3624</v>
      </c>
      <c r="P7" s="2">
        <v>0.47920000000000001</v>
      </c>
      <c r="Q7" s="2">
        <v>0.48459999999999998</v>
      </c>
      <c r="R7" s="2">
        <v>0.2898</v>
      </c>
      <c r="S7" s="2">
        <v>0.36620000000000003</v>
      </c>
      <c r="T7" s="2">
        <v>0.40289999999999998</v>
      </c>
      <c r="U7" s="2">
        <v>0.44719999999999999</v>
      </c>
      <c r="V7" s="2">
        <v>0.47510000000000002</v>
      </c>
      <c r="W7" s="2">
        <v>0.50919999999999999</v>
      </c>
      <c r="X7" s="2">
        <v>0.53</v>
      </c>
      <c r="Y7" s="2">
        <v>0.49959999999999999</v>
      </c>
      <c r="Z7" s="2">
        <v>0.47939999999999999</v>
      </c>
      <c r="AA7" s="2">
        <v>0.53639999999999999</v>
      </c>
      <c r="AB7" s="2">
        <v>0.49299999999999999</v>
      </c>
      <c r="AC7" s="2">
        <v>0.4965</v>
      </c>
      <c r="AD7" s="2">
        <v>0.52139999999999997</v>
      </c>
      <c r="AE7" s="2">
        <v>0.56930000000000003</v>
      </c>
      <c r="AF7" s="2">
        <v>0.58150000000000002</v>
      </c>
      <c r="AG7" s="2">
        <v>0.61629999999999996</v>
      </c>
      <c r="AH7" s="2">
        <v>0.64259999999999995</v>
      </c>
      <c r="AI7" s="2">
        <v>0.65110000000000001</v>
      </c>
      <c r="AJ7" s="2">
        <v>0.6371</v>
      </c>
      <c r="AK7" s="2">
        <v>0.64100000000000001</v>
      </c>
      <c r="AL7" s="2">
        <v>0.67469999999999997</v>
      </c>
      <c r="AM7" s="2">
        <v>0.68759999999999999</v>
      </c>
      <c r="AN7" s="2">
        <v>0.64219999999999999</v>
      </c>
      <c r="AS7" s="17">
        <f>AN7</f>
        <v>0.64219999999999999</v>
      </c>
      <c r="AT7" s="20">
        <f>AN21</f>
        <v>0.50019449847179775</v>
      </c>
      <c r="AU7" s="20">
        <f>AN30</f>
        <v>0.37415948874687416</v>
      </c>
      <c r="AV7" s="20">
        <f>AN107/AN3</f>
        <v>0.23662128368991386</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v>1181000000</v>
      </c>
      <c r="N8" s="1">
        <v>1536000000</v>
      </c>
      <c r="O8" s="1">
        <v>1206000000</v>
      </c>
      <c r="P8" s="1">
        <v>1333000000</v>
      </c>
      <c r="Q8" s="1">
        <v>1747000000</v>
      </c>
      <c r="R8" s="1">
        <v>1598000000</v>
      </c>
      <c r="S8" s="1">
        <v>1619000000</v>
      </c>
      <c r="T8" s="1">
        <v>1748000000</v>
      </c>
      <c r="U8" s="1">
        <v>1978000000</v>
      </c>
      <c r="V8" s="1">
        <v>2015000000</v>
      </c>
      <c r="W8" s="1">
        <v>2195000000</v>
      </c>
      <c r="X8" s="1">
        <v>2155000000</v>
      </c>
      <c r="Y8" s="1">
        <v>1940000000</v>
      </c>
      <c r="Z8" s="1">
        <v>1476000000</v>
      </c>
      <c r="AA8" s="1">
        <v>1570000000</v>
      </c>
      <c r="AB8" s="1">
        <v>1715000000</v>
      </c>
      <c r="AC8" s="1">
        <v>1877000000</v>
      </c>
      <c r="AD8" s="1">
        <v>1522000000</v>
      </c>
      <c r="AE8" s="1">
        <v>1358000000</v>
      </c>
      <c r="AF8" s="1">
        <v>1280000000</v>
      </c>
      <c r="AG8" s="1">
        <v>1370000000</v>
      </c>
      <c r="AH8" s="1">
        <v>1508000000</v>
      </c>
      <c r="AI8" s="1">
        <v>1559000000</v>
      </c>
      <c r="AJ8" s="1">
        <v>1544000000</v>
      </c>
      <c r="AK8" s="1">
        <v>1530000000</v>
      </c>
      <c r="AL8" s="1">
        <v>1554000000</v>
      </c>
      <c r="AM8" s="1">
        <v>1670000000</v>
      </c>
    </row>
    <row r="9" spans="1:48" ht="19" customHeight="1" x14ac:dyDescent="0.25">
      <c r="A9" s="14" t="s">
        <v>94</v>
      </c>
      <c r="B9" s="15" t="e">
        <f>B8/B3</f>
        <v>#VALUE!</v>
      </c>
      <c r="C9" s="15" t="e">
        <f t="shared" ref="C9:AM9" si="2">C8/C3</f>
        <v>#VALUE!</v>
      </c>
      <c r="D9" s="15" t="e">
        <f t="shared" si="2"/>
        <v>#VALUE!</v>
      </c>
      <c r="E9" s="15" t="e">
        <f t="shared" si="2"/>
        <v>#VALUE!</v>
      </c>
      <c r="F9" s="15" t="e">
        <f t="shared" si="2"/>
        <v>#VALUE!</v>
      </c>
      <c r="G9" s="15" t="e">
        <f t="shared" si="2"/>
        <v>#VALUE!</v>
      </c>
      <c r="H9" s="15" t="e">
        <f t="shared" si="2"/>
        <v>#VALUE!</v>
      </c>
      <c r="I9" s="15" t="e">
        <f t="shared" si="2"/>
        <v>#VALUE!</v>
      </c>
      <c r="J9" s="15" t="e">
        <f t="shared" si="2"/>
        <v>#VALUE!</v>
      </c>
      <c r="K9" s="15" t="e">
        <f t="shared" si="2"/>
        <v>#VALUE!</v>
      </c>
      <c r="L9" s="15" t="e">
        <f t="shared" si="2"/>
        <v>#VALUE!</v>
      </c>
      <c r="M9" s="15">
        <f t="shared" si="2"/>
        <v>0.11881287726358149</v>
      </c>
      <c r="N9" s="15">
        <f t="shared" si="2"/>
        <v>0.15753846153846154</v>
      </c>
      <c r="O9" s="15">
        <f t="shared" si="2"/>
        <v>0.14255319148936171</v>
      </c>
      <c r="P9" s="15">
        <f t="shared" si="2"/>
        <v>0.14079002957329953</v>
      </c>
      <c r="Q9" s="15">
        <f t="shared" si="2"/>
        <v>0.1471157894736842</v>
      </c>
      <c r="R9" s="15">
        <f t="shared" si="2"/>
        <v>0.1948542860626753</v>
      </c>
      <c r="S9" s="15">
        <f t="shared" si="2"/>
        <v>0.19312895144936179</v>
      </c>
      <c r="T9" s="15">
        <f t="shared" si="2"/>
        <v>0.17775066097213749</v>
      </c>
      <c r="U9" s="15">
        <f t="shared" si="2"/>
        <v>0.15723370429252781</v>
      </c>
      <c r="V9" s="15">
        <f t="shared" si="2"/>
        <v>0.15046296296296297</v>
      </c>
      <c r="W9" s="15">
        <f t="shared" si="2"/>
        <v>0.15398105927744651</v>
      </c>
      <c r="X9" s="15">
        <f t="shared" si="2"/>
        <v>0.15576436573906757</v>
      </c>
      <c r="Y9" s="15">
        <f t="shared" si="2"/>
        <v>0.15518758499320054</v>
      </c>
      <c r="Z9" s="15">
        <f t="shared" si="2"/>
        <v>0.1415555768677472</v>
      </c>
      <c r="AA9" s="15">
        <f t="shared" si="2"/>
        <v>0.11241586710582845</v>
      </c>
      <c r="AB9" s="15">
        <f t="shared" si="2"/>
        <v>0.12486348744084456</v>
      </c>
      <c r="AC9" s="15">
        <f t="shared" si="2"/>
        <v>0.14635477582846004</v>
      </c>
      <c r="AD9" s="15">
        <f t="shared" si="2"/>
        <v>0.12470299057763212</v>
      </c>
      <c r="AE9" s="15">
        <f t="shared" si="2"/>
        <v>0.10410118819471062</v>
      </c>
      <c r="AF9" s="15">
        <f t="shared" si="2"/>
        <v>9.8461538461538461E-2</v>
      </c>
      <c r="AG9" s="15">
        <f t="shared" si="2"/>
        <v>0.10246821241585639</v>
      </c>
      <c r="AH9" s="15">
        <f t="shared" si="2"/>
        <v>0.10079540137691331</v>
      </c>
      <c r="AI9" s="15">
        <f t="shared" si="2"/>
        <v>9.8770907247845915E-2</v>
      </c>
      <c r="AJ9" s="15">
        <f t="shared" si="2"/>
        <v>0.10734895362580825</v>
      </c>
      <c r="AK9" s="15">
        <f t="shared" si="2"/>
        <v>0.10580181176958717</v>
      </c>
      <c r="AL9" s="15">
        <f t="shared" si="2"/>
        <v>8.471434801569995E-2</v>
      </c>
      <c r="AM9" s="15">
        <f t="shared" si="2"/>
        <v>8.3383263431196328E-2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8.3383263431196328E-2</v>
      </c>
      <c r="AT10" s="20">
        <f>AM13</f>
        <v>8.5080886758538046E-2</v>
      </c>
      <c r="AU10" s="20">
        <f>AM80</f>
        <v>1.4429798282404633E-2</v>
      </c>
      <c r="AV10" s="20">
        <f>AM89</f>
        <v>0.13765727980826842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944900000</v>
      </c>
      <c r="C12" s="1">
        <v>836700000</v>
      </c>
      <c r="D12" s="1">
        <v>994200000</v>
      </c>
      <c r="E12" s="1">
        <v>1109200000</v>
      </c>
      <c r="F12" s="1">
        <v>1112800000</v>
      </c>
      <c r="G12" s="1">
        <v>1266000000</v>
      </c>
      <c r="H12" s="1">
        <v>1371000000</v>
      </c>
      <c r="I12" s="1">
        <v>1300000000</v>
      </c>
      <c r="J12" s="1">
        <v>1521000000</v>
      </c>
      <c r="K12" s="1">
        <v>1761000000</v>
      </c>
      <c r="L12" s="1">
        <v>2216000000</v>
      </c>
      <c r="M12" s="1">
        <v>1639000000</v>
      </c>
      <c r="N12" s="1">
        <v>1532000000</v>
      </c>
      <c r="O12" s="1">
        <v>1461000000</v>
      </c>
      <c r="P12" s="1">
        <v>1508000000</v>
      </c>
      <c r="Q12" s="1">
        <v>1669000000</v>
      </c>
      <c r="R12" s="1">
        <v>1361000000</v>
      </c>
      <c r="S12" s="1">
        <v>1163000000</v>
      </c>
      <c r="T12" s="1">
        <v>1249000000</v>
      </c>
      <c r="U12" s="1">
        <v>1441000000</v>
      </c>
      <c r="V12" s="1">
        <v>1557000000</v>
      </c>
      <c r="W12" s="1">
        <v>1697000000</v>
      </c>
      <c r="X12" s="1">
        <v>1681000000</v>
      </c>
      <c r="Y12" s="1">
        <v>1614000000</v>
      </c>
      <c r="Z12" s="1">
        <v>1320000000</v>
      </c>
      <c r="AA12" s="1">
        <v>1519000000</v>
      </c>
      <c r="AB12" s="1">
        <v>1638000000</v>
      </c>
      <c r="AC12" s="1">
        <v>1804000000</v>
      </c>
      <c r="AD12" s="1">
        <v>1858000000</v>
      </c>
      <c r="AE12" s="1">
        <v>1843000000</v>
      </c>
      <c r="AF12" s="1">
        <v>1748000000</v>
      </c>
      <c r="AG12" s="1">
        <v>1767000000</v>
      </c>
      <c r="AH12" s="1">
        <v>1694000000</v>
      </c>
      <c r="AI12" s="1">
        <v>1684000000</v>
      </c>
      <c r="AJ12" s="1">
        <v>1645000000</v>
      </c>
      <c r="AK12" s="1">
        <v>1623000000</v>
      </c>
      <c r="AL12" s="1">
        <v>1666000000</v>
      </c>
      <c r="AM12" s="1">
        <v>1704000000</v>
      </c>
      <c r="AS12" s="18" t="s">
        <v>116</v>
      </c>
      <c r="AT12" s="19" t="s">
        <v>117</v>
      </c>
      <c r="AU12" s="19" t="s">
        <v>118</v>
      </c>
      <c r="AV12" s="19" t="s">
        <v>119</v>
      </c>
    </row>
    <row r="13" spans="1:48" ht="19" x14ac:dyDescent="0.25">
      <c r="A13" s="14" t="s">
        <v>99</v>
      </c>
      <c r="B13" s="15">
        <f>B12/B3</f>
        <v>0.19187734795410702</v>
      </c>
      <c r="C13" s="15">
        <f t="shared" ref="C13:AM13" si="3">C12/C3</f>
        <v>0.16821471652593487</v>
      </c>
      <c r="D13" s="15">
        <f t="shared" si="3"/>
        <v>0.17771025113951203</v>
      </c>
      <c r="E13" s="15">
        <f t="shared" si="3"/>
        <v>0.17620893435851814</v>
      </c>
      <c r="F13" s="15">
        <f t="shared" si="3"/>
        <v>0.17062512458026036</v>
      </c>
      <c r="G13" s="15">
        <f t="shared" si="3"/>
        <v>0.19278209227957971</v>
      </c>
      <c r="H13" s="15">
        <f t="shared" si="3"/>
        <v>0.2020931603773585</v>
      </c>
      <c r="I13" s="15">
        <f t="shared" si="3"/>
        <v>0.17473118279569894</v>
      </c>
      <c r="J13" s="15">
        <f t="shared" si="3"/>
        <v>0.17845828933474128</v>
      </c>
      <c r="K13" s="15">
        <f t="shared" si="3"/>
        <v>0.1707222491517208</v>
      </c>
      <c r="L13" s="15">
        <f t="shared" si="3"/>
        <v>0.1687995124923827</v>
      </c>
      <c r="M13" s="15">
        <f t="shared" si="3"/>
        <v>0.16488933601609657</v>
      </c>
      <c r="N13" s="15">
        <f t="shared" si="3"/>
        <v>0.15712820512820513</v>
      </c>
      <c r="O13" s="15">
        <f t="shared" si="3"/>
        <v>0.17269503546099291</v>
      </c>
      <c r="P13" s="15">
        <f t="shared" si="3"/>
        <v>0.15927334178284749</v>
      </c>
      <c r="Q13" s="15">
        <f t="shared" si="3"/>
        <v>0.14054736842105264</v>
      </c>
      <c r="R13" s="15">
        <f t="shared" si="3"/>
        <v>0.1659553712961834</v>
      </c>
      <c r="S13" s="15">
        <f t="shared" si="3"/>
        <v>0.13873315042347609</v>
      </c>
      <c r="T13" s="15">
        <f t="shared" si="3"/>
        <v>0.1270083384177344</v>
      </c>
      <c r="U13" s="15">
        <f t="shared" si="3"/>
        <v>0.11454689984101749</v>
      </c>
      <c r="V13" s="15">
        <f t="shared" si="3"/>
        <v>0.11626344086021505</v>
      </c>
      <c r="W13" s="15">
        <f t="shared" si="3"/>
        <v>0.11904594878989828</v>
      </c>
      <c r="X13" s="15">
        <f t="shared" si="3"/>
        <v>0.12150343332128659</v>
      </c>
      <c r="Y13" s="15">
        <f t="shared" si="3"/>
        <v>0.1291096712263019</v>
      </c>
      <c r="Z13" s="15">
        <f t="shared" si="3"/>
        <v>0.12659441833700968</v>
      </c>
      <c r="AA13" s="15">
        <f t="shared" si="3"/>
        <v>0.10876414148646714</v>
      </c>
      <c r="AB13" s="15">
        <f t="shared" si="3"/>
        <v>0.11925737167819439</v>
      </c>
      <c r="AC13" s="15">
        <f t="shared" si="3"/>
        <v>0.14066276803118907</v>
      </c>
      <c r="AD13" s="15">
        <f t="shared" si="3"/>
        <v>0.1522326915198689</v>
      </c>
      <c r="AE13" s="15">
        <f t="shared" si="3"/>
        <v>0.14128018397853584</v>
      </c>
      <c r="AF13" s="15">
        <f t="shared" si="3"/>
        <v>0.13446153846153847</v>
      </c>
      <c r="AG13" s="15">
        <f t="shared" si="3"/>
        <v>0.13216155572176513</v>
      </c>
      <c r="AH13" s="15">
        <f t="shared" si="3"/>
        <v>0.11322772541942383</v>
      </c>
      <c r="AI13" s="15">
        <f t="shared" si="3"/>
        <v>0.10669031931069438</v>
      </c>
      <c r="AJ13" s="15">
        <f t="shared" si="3"/>
        <v>0.11437113258708197</v>
      </c>
      <c r="AK13" s="15">
        <f t="shared" si="3"/>
        <v>0.11223290228891501</v>
      </c>
      <c r="AL13" s="15">
        <f t="shared" si="3"/>
        <v>9.0819886611426079E-2</v>
      </c>
      <c r="AM13" s="15">
        <f t="shared" si="3"/>
        <v>8.5080886758538046E-2</v>
      </c>
      <c r="AS13" s="17">
        <f>AM28/AM72</f>
        <v>0.60019208341908481</v>
      </c>
      <c r="AT13" s="20">
        <f>AM28/AM54</f>
        <v>0.32157165435365898</v>
      </c>
      <c r="AU13" s="20">
        <f>AM22/(AM72+AM56+AM61)</f>
        <v>0.43950794724382819</v>
      </c>
      <c r="AV13" s="21">
        <f>AM67/AM72</f>
        <v>0.86643342251492073</v>
      </c>
    </row>
    <row r="14" spans="1:48" ht="19" x14ac:dyDescent="0.25">
      <c r="A14" s="5" t="s">
        <v>9</v>
      </c>
      <c r="B14" s="1">
        <v>515900000</v>
      </c>
      <c r="C14" s="1">
        <v>426200000</v>
      </c>
      <c r="D14" s="1">
        <v>380100000</v>
      </c>
      <c r="E14" s="1">
        <v>389800000</v>
      </c>
      <c r="F14" s="1">
        <v>453700000</v>
      </c>
      <c r="G14" s="1">
        <v>541000000</v>
      </c>
      <c r="H14" s="1">
        <v>590000000</v>
      </c>
      <c r="I14" s="1">
        <v>610000000</v>
      </c>
      <c r="J14" s="1">
        <v>-7067000000</v>
      </c>
      <c r="K14" s="1">
        <v>-8149000000</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v>-144000000</v>
      </c>
      <c r="AB14" s="1" t="s">
        <v>91</v>
      </c>
      <c r="AC14" s="1" t="s">
        <v>91</v>
      </c>
      <c r="AD14" s="1" t="s">
        <v>91</v>
      </c>
      <c r="AE14" s="1" t="s">
        <v>91</v>
      </c>
      <c r="AF14" s="1" t="s">
        <v>91</v>
      </c>
      <c r="AG14" s="1" t="s">
        <v>91</v>
      </c>
      <c r="AH14" s="1">
        <v>-119000000</v>
      </c>
      <c r="AI14" s="1" t="s">
        <v>91</v>
      </c>
      <c r="AJ14" s="1" t="s">
        <v>91</v>
      </c>
      <c r="AK14" s="1" t="s">
        <v>91</v>
      </c>
      <c r="AL14" s="1" t="s">
        <v>91</v>
      </c>
      <c r="AM14" s="1" t="s">
        <v>91</v>
      </c>
    </row>
    <row r="15" spans="1:48" ht="20" x14ac:dyDescent="0.25">
      <c r="A15" s="5" t="s">
        <v>10</v>
      </c>
      <c r="B15" s="1">
        <v>1460800000</v>
      </c>
      <c r="C15" s="1">
        <v>1262900000</v>
      </c>
      <c r="D15" s="1">
        <v>1374300000</v>
      </c>
      <c r="E15" s="1">
        <v>1499000000</v>
      </c>
      <c r="F15" s="1">
        <v>1566500000</v>
      </c>
      <c r="G15" s="1">
        <v>1807000000</v>
      </c>
      <c r="H15" s="1">
        <v>1961000000</v>
      </c>
      <c r="I15" s="1">
        <v>1910000000</v>
      </c>
      <c r="J15" s="1">
        <v>-5546000000</v>
      </c>
      <c r="K15" s="1">
        <v>-6388000000</v>
      </c>
      <c r="L15" s="1">
        <v>2216000000</v>
      </c>
      <c r="M15" s="1">
        <v>2820000000</v>
      </c>
      <c r="N15" s="1">
        <v>3068000000</v>
      </c>
      <c r="O15" s="1">
        <v>2667000000</v>
      </c>
      <c r="P15" s="1">
        <v>2841000000</v>
      </c>
      <c r="Q15" s="1">
        <v>3416000000</v>
      </c>
      <c r="R15" s="1">
        <v>2959000000</v>
      </c>
      <c r="S15" s="1">
        <v>2782000000</v>
      </c>
      <c r="T15" s="1">
        <v>2997000000</v>
      </c>
      <c r="U15" s="1">
        <v>3419000000</v>
      </c>
      <c r="V15" s="1">
        <v>3572000000</v>
      </c>
      <c r="W15" s="1">
        <v>3892000000</v>
      </c>
      <c r="X15" s="1">
        <v>3836000000</v>
      </c>
      <c r="Y15" s="1">
        <v>3554000000</v>
      </c>
      <c r="Z15" s="1">
        <v>2796000000</v>
      </c>
      <c r="AA15" s="1">
        <v>2945000000</v>
      </c>
      <c r="AB15" s="1">
        <v>3353000000</v>
      </c>
      <c r="AC15" s="1">
        <v>3681000000</v>
      </c>
      <c r="AD15" s="1">
        <v>3380000000</v>
      </c>
      <c r="AE15" s="1">
        <v>3201000000</v>
      </c>
      <c r="AF15" s="1">
        <v>3028000000</v>
      </c>
      <c r="AG15" s="1">
        <v>3137000000</v>
      </c>
      <c r="AH15" s="1">
        <v>3083000000</v>
      </c>
      <c r="AI15" s="1">
        <v>3243000000</v>
      </c>
      <c r="AJ15" s="1">
        <v>3189000000</v>
      </c>
      <c r="AK15" s="1">
        <v>3153000000</v>
      </c>
      <c r="AL15" s="1">
        <v>3220000000</v>
      </c>
      <c r="AM15" s="1">
        <v>3374000000</v>
      </c>
      <c r="AS15" s="18" t="s">
        <v>120</v>
      </c>
      <c r="AT15" s="19" t="s">
        <v>121</v>
      </c>
      <c r="AU15" s="19" t="s">
        <v>122</v>
      </c>
      <c r="AV15" s="19" t="s">
        <v>123</v>
      </c>
    </row>
    <row r="16" spans="1:48" ht="19" x14ac:dyDescent="0.25">
      <c r="A16" s="5" t="s">
        <v>11</v>
      </c>
      <c r="B16" s="1">
        <v>5016100000</v>
      </c>
      <c r="C16" s="1">
        <v>4872100000</v>
      </c>
      <c r="D16" s="1">
        <v>5377100000</v>
      </c>
      <c r="E16" s="1">
        <v>5926800000</v>
      </c>
      <c r="F16" s="1">
        <v>6202500000</v>
      </c>
      <c r="G16" s="1">
        <v>6593000000</v>
      </c>
      <c r="H16" s="1">
        <v>7033000000</v>
      </c>
      <c r="I16" s="1">
        <v>7020000000</v>
      </c>
      <c r="J16" s="1">
        <v>728000000</v>
      </c>
      <c r="K16" s="1">
        <v>1083000000</v>
      </c>
      <c r="L16" s="1">
        <v>11534000000</v>
      </c>
      <c r="M16" s="1">
        <v>9966000000</v>
      </c>
      <c r="N16" s="1">
        <v>9135000000</v>
      </c>
      <c r="O16" s="1">
        <v>8061000000</v>
      </c>
      <c r="P16" s="1">
        <v>7772000000</v>
      </c>
      <c r="Q16" s="1">
        <v>9536000000</v>
      </c>
      <c r="R16" s="1">
        <v>8783000000</v>
      </c>
      <c r="S16" s="1">
        <v>8095000000</v>
      </c>
      <c r="T16" s="1">
        <v>8869000000</v>
      </c>
      <c r="U16" s="1">
        <v>10373000000</v>
      </c>
      <c r="V16" s="1">
        <v>10601000000</v>
      </c>
      <c r="W16" s="1">
        <v>10888000000</v>
      </c>
      <c r="X16" s="1">
        <v>10338000000</v>
      </c>
      <c r="Y16" s="1">
        <v>9810000000</v>
      </c>
      <c r="Z16" s="1">
        <v>8224000000</v>
      </c>
      <c r="AA16" s="1">
        <v>9419000000</v>
      </c>
      <c r="AB16" s="1">
        <v>10316000000</v>
      </c>
      <c r="AC16" s="1">
        <v>10138000000</v>
      </c>
      <c r="AD16" s="1">
        <v>9221000000</v>
      </c>
      <c r="AE16" s="1">
        <v>8819000000</v>
      </c>
      <c r="AF16" s="1">
        <v>8468000000</v>
      </c>
      <c r="AG16" s="1">
        <v>8267000000</v>
      </c>
      <c r="AH16" s="1">
        <v>8430000000</v>
      </c>
      <c r="AI16" s="1">
        <v>8750000000</v>
      </c>
      <c r="AJ16" s="1">
        <v>8408000000</v>
      </c>
      <c r="AK16" s="1">
        <v>8345000000</v>
      </c>
      <c r="AL16" s="1">
        <v>9188000000</v>
      </c>
      <c r="AM16" s="1">
        <v>9631000000</v>
      </c>
      <c r="AS16" s="25">
        <f>(AM35+AL35+AK35+AJ35+AI35)/5</f>
        <v>-1.5373103585659404E-2</v>
      </c>
      <c r="AT16" s="29">
        <f>AU102/AM3</f>
        <v>6.4968245160275613</v>
      </c>
      <c r="AU16" s="29">
        <f>AU102/AM28</f>
        <v>14.872374146416734</v>
      </c>
      <c r="AV16" s="30">
        <f>AU102/AM107</f>
        <v>21.968327098936349</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76000000</v>
      </c>
      <c r="Z17" s="1">
        <v>24000000</v>
      </c>
      <c r="AA17" s="1">
        <v>13000000</v>
      </c>
      <c r="AB17" s="1">
        <v>42000000</v>
      </c>
      <c r="AC17" s="1">
        <v>85000000</v>
      </c>
      <c r="AD17" s="1">
        <v>95000000</v>
      </c>
      <c r="AE17" s="1">
        <v>94000000</v>
      </c>
      <c r="AF17" s="1">
        <v>90000000</v>
      </c>
      <c r="AG17" s="1">
        <v>80000000</v>
      </c>
      <c r="AH17" s="1">
        <v>78000000</v>
      </c>
      <c r="AI17" s="1">
        <v>125000000</v>
      </c>
      <c r="AJ17" s="1">
        <v>170000000</v>
      </c>
      <c r="AK17" s="1">
        <v>190000000</v>
      </c>
      <c r="AL17" s="1">
        <v>184000000</v>
      </c>
      <c r="AM17" s="1">
        <v>214000000</v>
      </c>
    </row>
    <row r="18" spans="1:48" ht="20" x14ac:dyDescent="0.25">
      <c r="A18" s="5" t="s">
        <v>13</v>
      </c>
      <c r="B18" s="1">
        <v>515900000</v>
      </c>
      <c r="C18" s="1">
        <v>426200000</v>
      </c>
      <c r="D18" s="1">
        <v>380100000</v>
      </c>
      <c r="E18" s="1">
        <v>389800000</v>
      </c>
      <c r="F18" s="1">
        <v>453700000</v>
      </c>
      <c r="G18" s="1">
        <v>541000000</v>
      </c>
      <c r="H18" s="1">
        <v>590000000</v>
      </c>
      <c r="I18" s="1">
        <v>610000000</v>
      </c>
      <c r="J18" s="1">
        <v>617000000</v>
      </c>
      <c r="K18" s="1">
        <v>665000000</v>
      </c>
      <c r="L18" s="1">
        <v>756000000</v>
      </c>
      <c r="M18" s="1">
        <v>904000000</v>
      </c>
      <c r="N18" s="1">
        <v>1109000000</v>
      </c>
      <c r="O18" s="1">
        <v>1144000000</v>
      </c>
      <c r="P18" s="1">
        <v>1055000000</v>
      </c>
      <c r="Q18" s="1">
        <v>1376000000</v>
      </c>
      <c r="R18" s="1">
        <v>1828000000</v>
      </c>
      <c r="S18" s="1">
        <v>1689000000</v>
      </c>
      <c r="T18" s="1">
        <v>1528000000</v>
      </c>
      <c r="U18" s="1">
        <v>1549000000</v>
      </c>
      <c r="V18" s="1">
        <v>1558000000</v>
      </c>
      <c r="W18" s="1">
        <v>1221000000</v>
      </c>
      <c r="X18" s="1">
        <v>1070000000</v>
      </c>
      <c r="Y18" s="1">
        <v>1059000000</v>
      </c>
      <c r="Z18" s="1">
        <v>925000000</v>
      </c>
      <c r="AA18" s="1">
        <v>913000000</v>
      </c>
      <c r="AB18" s="1">
        <v>1015000000</v>
      </c>
      <c r="AC18" s="1">
        <v>1299000000</v>
      </c>
      <c r="AD18" s="1">
        <v>1297000000</v>
      </c>
      <c r="AE18" s="1">
        <v>1230000000</v>
      </c>
      <c r="AF18" s="1">
        <v>1133000000</v>
      </c>
      <c r="AG18" s="1">
        <v>955000000</v>
      </c>
      <c r="AH18" s="1">
        <v>904000000</v>
      </c>
      <c r="AI18" s="1">
        <v>954000000</v>
      </c>
      <c r="AJ18" s="1">
        <v>1050000000</v>
      </c>
      <c r="AK18" s="1">
        <v>992000000</v>
      </c>
      <c r="AL18" s="1">
        <v>954000000</v>
      </c>
      <c r="AM18" s="1">
        <v>979000000</v>
      </c>
      <c r="AS18" s="18" t="s">
        <v>124</v>
      </c>
      <c r="AT18" s="19" t="s">
        <v>158</v>
      </c>
      <c r="AU18" s="19" t="s">
        <v>159</v>
      </c>
      <c r="AV18" s="19" t="s">
        <v>160</v>
      </c>
    </row>
    <row r="19" spans="1:48" ht="19" x14ac:dyDescent="0.25">
      <c r="A19" s="6" t="s">
        <v>14</v>
      </c>
      <c r="B19" s="10">
        <v>400900000</v>
      </c>
      <c r="C19" s="10">
        <v>524900000</v>
      </c>
      <c r="D19" s="10">
        <v>794800000</v>
      </c>
      <c r="E19" s="10">
        <v>906200000</v>
      </c>
      <c r="F19" s="10">
        <v>808500000</v>
      </c>
      <c r="G19" s="10">
        <v>520000000</v>
      </c>
      <c r="H19" s="10">
        <v>286000000</v>
      </c>
      <c r="I19" s="10">
        <v>979000000</v>
      </c>
      <c r="J19" s="10">
        <v>1309000000</v>
      </c>
      <c r="K19" s="10">
        <v>1707000000</v>
      </c>
      <c r="L19" s="10">
        <v>2375000000</v>
      </c>
      <c r="M19" s="10">
        <v>990000000</v>
      </c>
      <c r="N19" s="10">
        <v>3325000000</v>
      </c>
      <c r="O19" s="10">
        <v>1761000000</v>
      </c>
      <c r="P19" s="10">
        <v>3074000000</v>
      </c>
      <c r="Q19" s="10">
        <v>5925000000</v>
      </c>
      <c r="R19" s="10">
        <v>1402000000</v>
      </c>
      <c r="S19" s="10">
        <v>1343000000</v>
      </c>
      <c r="T19" s="10">
        <v>2778000000</v>
      </c>
      <c r="U19" s="10">
        <v>3970000000</v>
      </c>
      <c r="V19" s="10">
        <v>4546000000</v>
      </c>
      <c r="W19" s="10">
        <v>6549000000</v>
      </c>
      <c r="X19" s="10">
        <v>4778000000</v>
      </c>
      <c r="Y19" s="10">
        <v>3616000000</v>
      </c>
      <c r="Z19" s="10">
        <v>2966000000</v>
      </c>
      <c r="AA19" s="10">
        <v>5477000000</v>
      </c>
      <c r="AB19" s="10">
        <v>4012000000</v>
      </c>
      <c r="AC19" s="10">
        <v>3319000000</v>
      </c>
      <c r="AD19" s="10">
        <v>4146000000</v>
      </c>
      <c r="AE19" s="10">
        <v>5198000000</v>
      </c>
      <c r="AF19" s="10">
        <v>5439000000</v>
      </c>
      <c r="AG19" s="10">
        <v>5965000000</v>
      </c>
      <c r="AH19" s="10">
        <v>7062000000</v>
      </c>
      <c r="AI19" s="10">
        <v>7765000000</v>
      </c>
      <c r="AJ19" s="10">
        <v>6948000000</v>
      </c>
      <c r="AK19" s="10">
        <v>7199000000</v>
      </c>
      <c r="AL19" s="10">
        <v>10057000000</v>
      </c>
      <c r="AM19" s="10">
        <v>11225000000</v>
      </c>
      <c r="AN19" s="32">
        <v>9001000000</v>
      </c>
      <c r="AO19" s="32">
        <v>9898000000</v>
      </c>
      <c r="AP19" s="32">
        <v>11281000000</v>
      </c>
      <c r="AQ19" s="32">
        <v>13628000000</v>
      </c>
      <c r="AR19" s="32">
        <v>15078000000</v>
      </c>
      <c r="AS19" s="26">
        <f>AM40-AM56-AM61</f>
        <v>-12000000</v>
      </c>
      <c r="AT19" s="29">
        <f>AU102/AN3</f>
        <v>7.2308086361211448</v>
      </c>
      <c r="AU19" s="29">
        <f>AU102/AN28</f>
        <v>19.325471766968661</v>
      </c>
      <c r="AV19" s="30">
        <f>AU102/AN107</f>
        <v>30.558572430014092</v>
      </c>
    </row>
    <row r="20" spans="1:48" ht="20" customHeight="1" x14ac:dyDescent="0.25">
      <c r="A20" s="14" t="s">
        <v>100</v>
      </c>
      <c r="B20" s="1"/>
      <c r="C20" s="15">
        <f>(C19/B19)-1</f>
        <v>0.30930406585183334</v>
      </c>
      <c r="D20" s="15">
        <f>(D19/C19)-1</f>
        <v>0.51419317965326727</v>
      </c>
      <c r="E20" s="15">
        <f>(E19/D19)-1</f>
        <v>0.14016104680422758</v>
      </c>
      <c r="F20" s="15">
        <f t="shared" ref="F20:AR20" si="4">(F19/E19)-1</f>
        <v>-0.10781284484661224</v>
      </c>
      <c r="G20" s="15">
        <f t="shared" si="4"/>
        <v>-0.35683364254792826</v>
      </c>
      <c r="H20" s="15">
        <f t="shared" si="4"/>
        <v>-0.44999999999999996</v>
      </c>
      <c r="I20" s="15">
        <f t="shared" si="4"/>
        <v>2.4230769230769229</v>
      </c>
      <c r="J20" s="15">
        <f t="shared" si="4"/>
        <v>0.33707865168539319</v>
      </c>
      <c r="K20" s="15">
        <f t="shared" si="4"/>
        <v>0.30404889228418641</v>
      </c>
      <c r="L20" s="15">
        <f t="shared" si="4"/>
        <v>0.39132981839484482</v>
      </c>
      <c r="M20" s="15">
        <f t="shared" si="4"/>
        <v>-0.5831578947368421</v>
      </c>
      <c r="N20" s="15">
        <f t="shared" si="4"/>
        <v>2.3585858585858586</v>
      </c>
      <c r="O20" s="15">
        <f t="shared" si="4"/>
        <v>-0.47037593984962411</v>
      </c>
      <c r="P20" s="15">
        <f t="shared" si="4"/>
        <v>0.74559909142532654</v>
      </c>
      <c r="Q20" s="15">
        <f t="shared" si="4"/>
        <v>0.92745608327911522</v>
      </c>
      <c r="R20" s="15">
        <f t="shared" si="4"/>
        <v>-0.76337552742616033</v>
      </c>
      <c r="S20" s="15">
        <f t="shared" si="4"/>
        <v>-4.2082738944365206E-2</v>
      </c>
      <c r="T20" s="15">
        <f t="shared" si="4"/>
        <v>1.0685033507073713</v>
      </c>
      <c r="U20" s="15">
        <f t="shared" si="4"/>
        <v>0.42908567314614832</v>
      </c>
      <c r="V20" s="15">
        <f t="shared" si="4"/>
        <v>0.14508816120906798</v>
      </c>
      <c r="W20" s="15">
        <f t="shared" si="4"/>
        <v>0.44060712714474271</v>
      </c>
      <c r="X20" s="15">
        <f t="shared" si="4"/>
        <v>-0.27042296533821952</v>
      </c>
      <c r="Y20" s="15">
        <f t="shared" si="4"/>
        <v>-0.24319799079112603</v>
      </c>
      <c r="Z20" s="15">
        <f t="shared" si="4"/>
        <v>-0.17975663716814161</v>
      </c>
      <c r="AA20" s="15">
        <f t="shared" si="4"/>
        <v>0.84659474039109917</v>
      </c>
      <c r="AB20" s="15">
        <f t="shared" si="4"/>
        <v>-0.26748219828373199</v>
      </c>
      <c r="AC20" s="15">
        <f t="shared" si="4"/>
        <v>-0.17273180458624127</v>
      </c>
      <c r="AD20" s="15">
        <f t="shared" si="4"/>
        <v>0.24917143717987345</v>
      </c>
      <c r="AE20" s="15">
        <f t="shared" si="4"/>
        <v>0.25373854317414368</v>
      </c>
      <c r="AF20" s="15">
        <f t="shared" si="4"/>
        <v>4.6363986148518554E-2</v>
      </c>
      <c r="AG20" s="15">
        <f t="shared" si="4"/>
        <v>9.6708953851810886E-2</v>
      </c>
      <c r="AH20" s="15">
        <f t="shared" si="4"/>
        <v>0.18390611902766141</v>
      </c>
      <c r="AI20" s="15">
        <f t="shared" si="4"/>
        <v>9.9546870574907853E-2</v>
      </c>
      <c r="AJ20" s="15">
        <f t="shared" si="4"/>
        <v>-0.10521571152607856</v>
      </c>
      <c r="AK20" s="15">
        <f t="shared" si="4"/>
        <v>3.6125503742084009E-2</v>
      </c>
      <c r="AL20" s="15">
        <f t="shared" si="4"/>
        <v>0.39699958327545493</v>
      </c>
      <c r="AM20" s="15">
        <f t="shared" si="4"/>
        <v>0.11613801332405282</v>
      </c>
      <c r="AN20" s="16">
        <f t="shared" si="4"/>
        <v>-0.19812917594654789</v>
      </c>
      <c r="AO20" s="16">
        <f t="shared" si="4"/>
        <v>9.9655593822908672E-2</v>
      </c>
      <c r="AP20" s="16">
        <f t="shared" si="4"/>
        <v>0.13972519700949682</v>
      </c>
      <c r="AQ20" s="16">
        <f t="shared" si="4"/>
        <v>0.20804893183228446</v>
      </c>
      <c r="AR20" s="16">
        <f t="shared" si="4"/>
        <v>0.10639859113589667</v>
      </c>
    </row>
    <row r="21" spans="1:48" ht="20" x14ac:dyDescent="0.25">
      <c r="A21" s="5" t="s">
        <v>15</v>
      </c>
      <c r="B21" s="2">
        <v>8.14E-2</v>
      </c>
      <c r="C21" s="2">
        <v>0.1055</v>
      </c>
      <c r="D21" s="2">
        <v>0.1421</v>
      </c>
      <c r="E21" s="2">
        <v>0.14399999999999999</v>
      </c>
      <c r="F21" s="2">
        <v>0.124</v>
      </c>
      <c r="G21" s="2">
        <v>7.9200000000000007E-2</v>
      </c>
      <c r="H21" s="2">
        <v>4.2200000000000001E-2</v>
      </c>
      <c r="I21" s="2">
        <v>0.13159999999999999</v>
      </c>
      <c r="J21" s="2">
        <v>0.15359999999999999</v>
      </c>
      <c r="K21" s="2">
        <v>0.16550000000000001</v>
      </c>
      <c r="L21" s="2">
        <v>0.18090000000000001</v>
      </c>
      <c r="M21" s="2">
        <v>9.9599999999999994E-2</v>
      </c>
      <c r="N21" s="2">
        <v>0.34100000000000003</v>
      </c>
      <c r="O21" s="2">
        <v>0.2082</v>
      </c>
      <c r="P21" s="2">
        <v>0.32469999999999999</v>
      </c>
      <c r="Q21" s="2">
        <v>0.49890000000000001</v>
      </c>
      <c r="R21" s="2">
        <v>0.17100000000000001</v>
      </c>
      <c r="S21" s="2">
        <v>0.16020000000000001</v>
      </c>
      <c r="T21" s="2">
        <v>0.28249999999999997</v>
      </c>
      <c r="U21" s="2">
        <v>0.31559999999999999</v>
      </c>
      <c r="V21" s="2">
        <v>0.33950000000000002</v>
      </c>
      <c r="W21" s="2">
        <v>0.45939999999999998</v>
      </c>
      <c r="X21" s="2">
        <v>0.34539999999999998</v>
      </c>
      <c r="Y21" s="2">
        <v>0.2893</v>
      </c>
      <c r="Z21" s="2">
        <v>0.28449999999999998</v>
      </c>
      <c r="AA21" s="2">
        <v>0.39219999999999999</v>
      </c>
      <c r="AB21" s="2">
        <v>0.29210000000000003</v>
      </c>
      <c r="AC21" s="2">
        <v>0.25879999999999997</v>
      </c>
      <c r="AD21" s="2">
        <v>0.3397</v>
      </c>
      <c r="AE21" s="2">
        <v>0.39850000000000002</v>
      </c>
      <c r="AF21" s="2">
        <v>0.41839999999999999</v>
      </c>
      <c r="AG21" s="2">
        <v>0.4461</v>
      </c>
      <c r="AH21" s="2">
        <v>0.47199999999999998</v>
      </c>
      <c r="AI21" s="2">
        <v>0.49199999999999999</v>
      </c>
      <c r="AJ21" s="2">
        <v>0.48309999999999997</v>
      </c>
      <c r="AK21" s="2">
        <v>0.49780000000000002</v>
      </c>
      <c r="AL21" s="2">
        <v>0.54820000000000002</v>
      </c>
      <c r="AM21" s="2">
        <v>0.5605</v>
      </c>
      <c r="AN21" s="33">
        <f>AN19/AN3</f>
        <v>0.50019449847179775</v>
      </c>
      <c r="AO21" s="33">
        <f t="shared" ref="AO21:AR21" si="5">AO19/AO3</f>
        <v>0.51870873074101242</v>
      </c>
      <c r="AP21" s="33">
        <f t="shared" si="5"/>
        <v>0.53981242224136283</v>
      </c>
      <c r="AQ21" s="33">
        <f t="shared" si="5"/>
        <v>0.58239316239316241</v>
      </c>
      <c r="AR21" s="33">
        <f t="shared" si="5"/>
        <v>0.59914169911785742</v>
      </c>
      <c r="AT21" s="63" t="s">
        <v>165</v>
      </c>
      <c r="AU21" s="18" t="s">
        <v>161</v>
      </c>
      <c r="AV21" s="19" t="s">
        <v>166</v>
      </c>
    </row>
    <row r="22" spans="1:48" ht="19" x14ac:dyDescent="0.25">
      <c r="A22" s="6" t="s">
        <v>16</v>
      </c>
      <c r="B22" s="10">
        <v>-91600000</v>
      </c>
      <c r="C22" s="10">
        <v>101900000</v>
      </c>
      <c r="D22" s="10">
        <v>217400000</v>
      </c>
      <c r="E22" s="10">
        <v>368000000</v>
      </c>
      <c r="F22" s="10">
        <v>319400000</v>
      </c>
      <c r="G22" s="10">
        <v>-26000000</v>
      </c>
      <c r="H22" s="10">
        <v>-249000000</v>
      </c>
      <c r="I22" s="10">
        <v>420000000</v>
      </c>
      <c r="J22" s="10">
        <v>7795000000</v>
      </c>
      <c r="K22" s="10">
        <v>9232000000</v>
      </c>
      <c r="L22" s="10">
        <v>1594000000</v>
      </c>
      <c r="M22" s="10">
        <v>-26000000</v>
      </c>
      <c r="N22" s="10">
        <v>615000000</v>
      </c>
      <c r="O22" s="10">
        <v>399000000</v>
      </c>
      <c r="P22" s="10">
        <v>1696000000</v>
      </c>
      <c r="Q22" s="10">
        <v>2339000000</v>
      </c>
      <c r="R22" s="10">
        <v>-582000000</v>
      </c>
      <c r="S22" s="10">
        <v>288000000</v>
      </c>
      <c r="T22" s="10">
        <v>965000000</v>
      </c>
      <c r="U22" s="10">
        <v>2207000000</v>
      </c>
      <c r="V22" s="10">
        <v>2791000000</v>
      </c>
      <c r="W22" s="10">
        <v>3367000000</v>
      </c>
      <c r="X22" s="10">
        <v>3497000000</v>
      </c>
      <c r="Y22" s="10">
        <v>2437000000</v>
      </c>
      <c r="Z22" s="10">
        <v>1991000000</v>
      </c>
      <c r="AA22" s="10">
        <v>4514000000</v>
      </c>
      <c r="AB22" s="10">
        <v>2992000000</v>
      </c>
      <c r="AC22" s="10">
        <v>1973000000</v>
      </c>
      <c r="AD22" s="10">
        <v>2832000000</v>
      </c>
      <c r="AE22" s="10">
        <v>3947000000</v>
      </c>
      <c r="AF22" s="10">
        <v>4274000000</v>
      </c>
      <c r="AG22" s="10">
        <v>4799000000</v>
      </c>
      <c r="AH22" s="10">
        <v>6083000000</v>
      </c>
      <c r="AI22" s="10">
        <v>6713000000</v>
      </c>
      <c r="AJ22" s="10">
        <v>5723000000</v>
      </c>
      <c r="AK22" s="10">
        <v>5894000000</v>
      </c>
      <c r="AL22" s="10">
        <v>8960000000</v>
      </c>
      <c r="AM22" s="10">
        <v>10397000000</v>
      </c>
      <c r="AT22" s="17">
        <f>SUM(AN29:AR29)/5</f>
        <v>5.7951056789383351E-2</v>
      </c>
      <c r="AU22" s="64">
        <f>(-1*AM98)/AU102</f>
        <v>3.3023768763953118E-2</v>
      </c>
      <c r="AV22" s="31">
        <f>AN107/AU102</f>
        <v>3.2724041749339627E-2</v>
      </c>
    </row>
    <row r="23" spans="1:48" ht="19" x14ac:dyDescent="0.25">
      <c r="A23" s="5" t="s">
        <v>17</v>
      </c>
      <c r="B23" s="2">
        <v>-1.8599999999999998E-2</v>
      </c>
      <c r="C23" s="2">
        <v>2.0500000000000001E-2</v>
      </c>
      <c r="D23" s="2">
        <v>3.8899999999999997E-2</v>
      </c>
      <c r="E23" s="2">
        <v>5.8500000000000003E-2</v>
      </c>
      <c r="F23" s="2">
        <v>4.9000000000000002E-2</v>
      </c>
      <c r="G23" s="2">
        <v>-4.0000000000000001E-3</v>
      </c>
      <c r="H23" s="2">
        <v>-3.6700000000000003E-2</v>
      </c>
      <c r="I23" s="2">
        <v>5.6500000000000002E-2</v>
      </c>
      <c r="J23" s="2">
        <v>0.91459999999999997</v>
      </c>
      <c r="K23" s="2">
        <v>0.89500000000000002</v>
      </c>
      <c r="L23" s="2">
        <v>0.12139999999999999</v>
      </c>
      <c r="M23" s="2">
        <v>-2.5999999999999999E-3</v>
      </c>
      <c r="N23" s="2">
        <v>6.3100000000000003E-2</v>
      </c>
      <c r="O23" s="2">
        <v>4.7199999999999999E-2</v>
      </c>
      <c r="P23" s="2">
        <v>0.17910000000000001</v>
      </c>
      <c r="Q23" s="2">
        <v>0.19700000000000001</v>
      </c>
      <c r="R23" s="2">
        <v>-7.0999999999999994E-2</v>
      </c>
      <c r="S23" s="2">
        <v>3.44E-2</v>
      </c>
      <c r="T23" s="2">
        <v>9.8100000000000007E-2</v>
      </c>
      <c r="U23" s="2">
        <v>0.1754</v>
      </c>
      <c r="V23" s="2">
        <v>0.2084</v>
      </c>
      <c r="W23" s="2">
        <v>0.23619999999999999</v>
      </c>
      <c r="X23" s="2">
        <v>0.25280000000000002</v>
      </c>
      <c r="Y23" s="2">
        <v>0.19489999999999999</v>
      </c>
      <c r="Z23" s="2">
        <v>0.19089999999999999</v>
      </c>
      <c r="AA23" s="2">
        <v>0.32319999999999999</v>
      </c>
      <c r="AB23" s="2">
        <v>0.21779999999999999</v>
      </c>
      <c r="AC23" s="2">
        <v>0.15379999999999999</v>
      </c>
      <c r="AD23" s="2">
        <v>0.23200000000000001</v>
      </c>
      <c r="AE23" s="2">
        <v>0.30259999999999998</v>
      </c>
      <c r="AF23" s="2">
        <v>0.32879999999999998</v>
      </c>
      <c r="AG23" s="2">
        <v>0.3589</v>
      </c>
      <c r="AH23" s="2">
        <v>0.40660000000000002</v>
      </c>
      <c r="AI23" s="2">
        <v>0.42530000000000001</v>
      </c>
      <c r="AJ23" s="2">
        <v>0.39789999999999998</v>
      </c>
      <c r="AK23" s="2">
        <v>0.40760000000000002</v>
      </c>
      <c r="AL23" s="2">
        <v>0.4884</v>
      </c>
      <c r="AM23" s="2">
        <v>0.51910000000000001</v>
      </c>
    </row>
    <row r="24" spans="1:48" ht="19" x14ac:dyDescent="0.25">
      <c r="A24" s="5" t="s">
        <v>18</v>
      </c>
      <c r="B24" s="1">
        <v>-23400000</v>
      </c>
      <c r="C24" s="1">
        <v>-3200000</v>
      </c>
      <c r="D24" s="1">
        <v>197300000</v>
      </c>
      <c r="E24" s="1">
        <v>148400000</v>
      </c>
      <c r="F24" s="1">
        <v>35400000</v>
      </c>
      <c r="G24" s="1">
        <v>5000000</v>
      </c>
      <c r="H24" s="1">
        <v>-55000000</v>
      </c>
      <c r="I24" s="1">
        <v>-51000000</v>
      </c>
      <c r="J24" s="1">
        <v>-7099000000</v>
      </c>
      <c r="K24" s="1">
        <v>-8190000000</v>
      </c>
      <c r="L24" s="1">
        <v>25000000</v>
      </c>
      <c r="M24" s="1">
        <v>3000000</v>
      </c>
      <c r="N24" s="1">
        <v>98000000</v>
      </c>
      <c r="O24" s="1">
        <v>218000000</v>
      </c>
      <c r="P24" s="1">
        <v>323000000</v>
      </c>
      <c r="Q24" s="1">
        <v>2239000000</v>
      </c>
      <c r="R24" s="1">
        <v>156000000</v>
      </c>
      <c r="S24" s="1">
        <v>-634000000</v>
      </c>
      <c r="T24" s="1">
        <v>285000000</v>
      </c>
      <c r="U24" s="1">
        <v>214000000</v>
      </c>
      <c r="V24" s="1">
        <v>197000000</v>
      </c>
      <c r="W24" s="1">
        <v>258000000</v>
      </c>
      <c r="X24" s="1">
        <v>195000000</v>
      </c>
      <c r="Y24" s="1">
        <v>44000000</v>
      </c>
      <c r="Z24" s="1">
        <v>26000000</v>
      </c>
      <c r="AA24" s="1">
        <v>37000000</v>
      </c>
      <c r="AB24" s="1">
        <v>-37000000</v>
      </c>
      <c r="AC24" s="1">
        <v>-38000000</v>
      </c>
      <c r="AD24" s="1">
        <v>-78000000</v>
      </c>
      <c r="AE24" s="1">
        <v>-73000000</v>
      </c>
      <c r="AF24" s="1">
        <v>-58000000</v>
      </c>
      <c r="AG24" s="1">
        <v>131000000</v>
      </c>
      <c r="AH24" s="1">
        <v>-3000000</v>
      </c>
      <c r="AI24" s="1">
        <v>-27000000</v>
      </c>
      <c r="AJ24" s="1">
        <v>5000000</v>
      </c>
      <c r="AK24" s="1">
        <v>123000000</v>
      </c>
      <c r="AL24" s="1">
        <v>-41000000</v>
      </c>
      <c r="AM24" s="1">
        <v>-365000000</v>
      </c>
    </row>
    <row r="25" spans="1:48" ht="19" x14ac:dyDescent="0.25">
      <c r="A25" s="6" t="s">
        <v>19</v>
      </c>
      <c r="B25" s="10">
        <v>-115000000</v>
      </c>
      <c r="C25" s="10">
        <v>98700000</v>
      </c>
      <c r="D25" s="10">
        <v>414700000</v>
      </c>
      <c r="E25" s="10">
        <v>516400000</v>
      </c>
      <c r="F25" s="10">
        <v>354800000</v>
      </c>
      <c r="G25" s="10">
        <v>-21000000</v>
      </c>
      <c r="H25" s="10">
        <v>-304000000</v>
      </c>
      <c r="I25" s="10">
        <v>369000000</v>
      </c>
      <c r="J25" s="10">
        <v>696000000</v>
      </c>
      <c r="K25" s="10">
        <v>1042000000</v>
      </c>
      <c r="L25" s="10">
        <v>1619000000</v>
      </c>
      <c r="M25" s="10">
        <v>-23000000</v>
      </c>
      <c r="N25" s="10">
        <v>713000000</v>
      </c>
      <c r="O25" s="10">
        <v>617000000</v>
      </c>
      <c r="P25" s="10">
        <v>2019000000</v>
      </c>
      <c r="Q25" s="10">
        <v>4578000000</v>
      </c>
      <c r="R25" s="10">
        <v>-426000000</v>
      </c>
      <c r="S25" s="10">
        <v>-346000000</v>
      </c>
      <c r="T25" s="10">
        <v>1250000000</v>
      </c>
      <c r="U25" s="10">
        <v>2421000000</v>
      </c>
      <c r="V25" s="10">
        <v>2988000000</v>
      </c>
      <c r="W25" s="10">
        <v>3625000000</v>
      </c>
      <c r="X25" s="10">
        <v>3692000000</v>
      </c>
      <c r="Y25" s="10">
        <v>2481000000</v>
      </c>
      <c r="Z25" s="10">
        <v>2017000000</v>
      </c>
      <c r="AA25" s="10">
        <v>4551000000</v>
      </c>
      <c r="AB25" s="10">
        <v>2955000000</v>
      </c>
      <c r="AC25" s="10">
        <v>1935000000</v>
      </c>
      <c r="AD25" s="10">
        <v>2754000000</v>
      </c>
      <c r="AE25" s="10">
        <v>3874000000</v>
      </c>
      <c r="AF25" s="10">
        <v>4216000000</v>
      </c>
      <c r="AG25" s="10">
        <v>4930000000</v>
      </c>
      <c r="AH25" s="10">
        <v>6080000000</v>
      </c>
      <c r="AI25" s="10">
        <v>6686000000</v>
      </c>
      <c r="AJ25" s="10">
        <v>5728000000</v>
      </c>
      <c r="AK25" s="10">
        <v>6017000000</v>
      </c>
      <c r="AL25" s="10">
        <v>8919000000</v>
      </c>
      <c r="AM25" s="10">
        <v>10032000000</v>
      </c>
    </row>
    <row r="26" spans="1:48" ht="19" x14ac:dyDescent="0.25">
      <c r="A26" s="5" t="s">
        <v>20</v>
      </c>
      <c r="B26" s="2">
        <v>-2.3400000000000001E-2</v>
      </c>
      <c r="C26" s="2">
        <v>1.9800000000000002E-2</v>
      </c>
      <c r="D26" s="2">
        <v>7.4099999999999999E-2</v>
      </c>
      <c r="E26" s="2">
        <v>8.2000000000000003E-2</v>
      </c>
      <c r="F26" s="2">
        <v>5.4399999999999997E-2</v>
      </c>
      <c r="G26" s="2">
        <v>-3.2000000000000002E-3</v>
      </c>
      <c r="H26" s="2">
        <v>-4.48E-2</v>
      </c>
      <c r="I26" s="2">
        <v>4.9599999999999998E-2</v>
      </c>
      <c r="J26" s="2">
        <v>8.1699999999999995E-2</v>
      </c>
      <c r="K26" s="2">
        <v>0.10100000000000001</v>
      </c>
      <c r="L26" s="2">
        <v>0.12330000000000001</v>
      </c>
      <c r="M26" s="2">
        <v>-2.3E-3</v>
      </c>
      <c r="N26" s="2">
        <v>7.3099999999999998E-2</v>
      </c>
      <c r="O26" s="2">
        <v>7.2900000000000006E-2</v>
      </c>
      <c r="P26" s="2">
        <v>0.2132</v>
      </c>
      <c r="Q26" s="2">
        <v>0.38550000000000001</v>
      </c>
      <c r="R26" s="2">
        <v>-5.1900000000000002E-2</v>
      </c>
      <c r="S26" s="2">
        <v>-4.1300000000000003E-2</v>
      </c>
      <c r="T26" s="2">
        <v>0.12709999999999999</v>
      </c>
      <c r="U26" s="2">
        <v>0.19239999999999999</v>
      </c>
      <c r="V26" s="2">
        <v>0.22309999999999999</v>
      </c>
      <c r="W26" s="2">
        <v>0.25430000000000003</v>
      </c>
      <c r="X26" s="2">
        <v>0.26690000000000003</v>
      </c>
      <c r="Y26" s="2">
        <v>0.19850000000000001</v>
      </c>
      <c r="Z26" s="2">
        <v>0.19339999999999999</v>
      </c>
      <c r="AA26" s="2">
        <v>0.32590000000000002</v>
      </c>
      <c r="AB26" s="2">
        <v>0.21510000000000001</v>
      </c>
      <c r="AC26" s="2">
        <v>0.15090000000000001</v>
      </c>
      <c r="AD26" s="2">
        <v>0.22559999999999999</v>
      </c>
      <c r="AE26" s="2">
        <v>0.29699999999999999</v>
      </c>
      <c r="AF26" s="2">
        <v>0.32429999999999998</v>
      </c>
      <c r="AG26" s="2">
        <v>0.36870000000000003</v>
      </c>
      <c r="AH26" s="2">
        <v>0.40639999999999998</v>
      </c>
      <c r="AI26" s="2">
        <v>0.42359999999999998</v>
      </c>
      <c r="AJ26" s="2">
        <v>0.3982</v>
      </c>
      <c r="AK26" s="2">
        <v>0.41610000000000003</v>
      </c>
      <c r="AL26" s="2">
        <v>0.48620000000000002</v>
      </c>
      <c r="AM26" s="2">
        <v>0.50090000000000001</v>
      </c>
    </row>
    <row r="27" spans="1:48" ht="19" x14ac:dyDescent="0.25">
      <c r="A27" s="5" t="s">
        <v>21</v>
      </c>
      <c r="B27" s="1">
        <v>3700000</v>
      </c>
      <c r="C27" s="1">
        <v>58800000</v>
      </c>
      <c r="D27" s="1">
        <v>157800000</v>
      </c>
      <c r="E27" s="1">
        <v>150100000</v>
      </c>
      <c r="F27" s="1">
        <v>63100000</v>
      </c>
      <c r="G27" s="1">
        <v>18000000</v>
      </c>
      <c r="H27" s="1">
        <v>105000000</v>
      </c>
      <c r="I27" s="1">
        <v>122000000</v>
      </c>
      <c r="J27" s="1">
        <v>220000000</v>
      </c>
      <c r="K27" s="1">
        <v>351000000</v>
      </c>
      <c r="L27" s="1">
        <v>531000000</v>
      </c>
      <c r="M27" s="1">
        <v>23000000</v>
      </c>
      <c r="N27" s="1">
        <v>411000000</v>
      </c>
      <c r="O27" s="1">
        <v>210000000</v>
      </c>
      <c r="P27" s="1">
        <v>613000000</v>
      </c>
      <c r="Q27" s="1">
        <v>1491000000</v>
      </c>
      <c r="R27" s="1">
        <v>-225000000</v>
      </c>
      <c r="S27" s="1">
        <v>-2000000</v>
      </c>
      <c r="T27" s="1">
        <v>52000000</v>
      </c>
      <c r="U27" s="1">
        <v>560000000</v>
      </c>
      <c r="V27" s="1">
        <v>664000000</v>
      </c>
      <c r="W27" s="1">
        <v>987000000</v>
      </c>
      <c r="X27" s="1">
        <v>1051000000</v>
      </c>
      <c r="Y27" s="1">
        <v>561000000</v>
      </c>
      <c r="Z27" s="1">
        <v>547000000</v>
      </c>
      <c r="AA27" s="1">
        <v>1323000000</v>
      </c>
      <c r="AB27" s="1">
        <v>719000000</v>
      </c>
      <c r="AC27" s="1">
        <v>176000000</v>
      </c>
      <c r="AD27" s="1">
        <v>592000000</v>
      </c>
      <c r="AE27" s="1">
        <v>1053000000</v>
      </c>
      <c r="AF27" s="1">
        <v>1230000000</v>
      </c>
      <c r="AG27" s="1">
        <v>1335000000</v>
      </c>
      <c r="AH27" s="1">
        <v>2398000000</v>
      </c>
      <c r="AI27" s="1">
        <v>1106000000</v>
      </c>
      <c r="AJ27" s="1">
        <v>711000000</v>
      </c>
      <c r="AK27" s="1">
        <v>422000000</v>
      </c>
      <c r="AL27" s="1">
        <v>1150000000</v>
      </c>
      <c r="AM27" s="1">
        <v>1283000000</v>
      </c>
    </row>
    <row r="28" spans="1:48" ht="20" thickBot="1" x14ac:dyDescent="0.3">
      <c r="A28" s="7" t="s">
        <v>22</v>
      </c>
      <c r="B28" s="11">
        <v>-118700000</v>
      </c>
      <c r="C28" s="11">
        <v>39900000</v>
      </c>
      <c r="D28" s="11">
        <v>256900000</v>
      </c>
      <c r="E28" s="11">
        <v>366300000</v>
      </c>
      <c r="F28" s="11">
        <v>291700000</v>
      </c>
      <c r="G28" s="11">
        <v>-39000000</v>
      </c>
      <c r="H28" s="11">
        <v>-409000000</v>
      </c>
      <c r="I28" s="11">
        <v>247000000</v>
      </c>
      <c r="J28" s="11">
        <v>472000000</v>
      </c>
      <c r="K28" s="11">
        <v>691000000</v>
      </c>
      <c r="L28" s="11">
        <v>1088000000</v>
      </c>
      <c r="M28" s="11">
        <v>63000000</v>
      </c>
      <c r="N28" s="11">
        <v>1805000000</v>
      </c>
      <c r="O28" s="11">
        <v>407000000</v>
      </c>
      <c r="P28" s="11">
        <v>1406000000</v>
      </c>
      <c r="Q28" s="11">
        <v>3058000000</v>
      </c>
      <c r="R28" s="11">
        <v>-201000000</v>
      </c>
      <c r="S28" s="11">
        <v>-344000000</v>
      </c>
      <c r="T28" s="11">
        <v>1198000000</v>
      </c>
      <c r="U28" s="11">
        <v>1861000000</v>
      </c>
      <c r="V28" s="11">
        <v>2324000000</v>
      </c>
      <c r="W28" s="11">
        <v>4341000000</v>
      </c>
      <c r="X28" s="11">
        <v>2657000000</v>
      </c>
      <c r="Y28" s="11">
        <v>1920000000</v>
      </c>
      <c r="Z28" s="11">
        <v>1470000000</v>
      </c>
      <c r="AA28" s="11">
        <v>3228000000</v>
      </c>
      <c r="AB28" s="11">
        <v>2236000000</v>
      </c>
      <c r="AC28" s="11">
        <v>1759000000</v>
      </c>
      <c r="AD28" s="11">
        <v>2162000000</v>
      </c>
      <c r="AE28" s="11">
        <v>2821000000</v>
      </c>
      <c r="AF28" s="11">
        <v>2986000000</v>
      </c>
      <c r="AG28" s="11">
        <v>3595000000</v>
      </c>
      <c r="AH28" s="11">
        <v>3682000000</v>
      </c>
      <c r="AI28" s="11">
        <v>5580000000</v>
      </c>
      <c r="AJ28" s="11">
        <v>5017000000</v>
      </c>
      <c r="AK28" s="11">
        <v>5595000000</v>
      </c>
      <c r="AL28" s="11">
        <v>7769000000</v>
      </c>
      <c r="AM28" s="11">
        <v>8749000000</v>
      </c>
      <c r="AN28" s="34">
        <v>6733000000</v>
      </c>
      <c r="AO28" s="34">
        <v>7295000000</v>
      </c>
      <c r="AP28" s="34">
        <v>8615000000</v>
      </c>
      <c r="AQ28" s="34">
        <v>9858000000</v>
      </c>
      <c r="AR28" s="34">
        <v>10957000000</v>
      </c>
    </row>
    <row r="29" spans="1:48" ht="20" customHeight="1" thickTop="1" x14ac:dyDescent="0.25">
      <c r="A29" s="14" t="s">
        <v>101</v>
      </c>
      <c r="B29" s="1"/>
      <c r="C29" s="15">
        <f>(C28/B28)-1</f>
        <v>-1.3361415332771693</v>
      </c>
      <c r="D29" s="15">
        <f>(D28/C28)-1</f>
        <v>5.4385964912280702</v>
      </c>
      <c r="E29" s="15">
        <f>(E28/D28)-1</f>
        <v>0.4258466329311017</v>
      </c>
      <c r="F29" s="15">
        <f t="shared" ref="F29:AR29" si="6">(F28/E28)-1</f>
        <v>-0.20365820365820364</v>
      </c>
      <c r="G29" s="15">
        <f t="shared" si="6"/>
        <v>-1.1336990058279053</v>
      </c>
      <c r="H29" s="15">
        <f t="shared" si="6"/>
        <v>9.4871794871794872</v>
      </c>
      <c r="I29" s="15">
        <f t="shared" si="6"/>
        <v>-1.6039119804400976</v>
      </c>
      <c r="J29" s="15">
        <f t="shared" si="6"/>
        <v>0.91093117408906887</v>
      </c>
      <c r="K29" s="15">
        <f t="shared" si="6"/>
        <v>0.46398305084745761</v>
      </c>
      <c r="L29" s="15">
        <f t="shared" si="6"/>
        <v>0.5745296671490594</v>
      </c>
      <c r="M29" s="15">
        <f t="shared" si="6"/>
        <v>-0.94209558823529416</v>
      </c>
      <c r="N29" s="15">
        <f t="shared" si="6"/>
        <v>27.650793650793652</v>
      </c>
      <c r="O29" s="15">
        <f t="shared" si="6"/>
        <v>-0.77451523545706369</v>
      </c>
      <c r="P29" s="15">
        <f t="shared" si="6"/>
        <v>2.4545454545454546</v>
      </c>
      <c r="Q29" s="15">
        <f t="shared" si="6"/>
        <v>1.1749644381223328</v>
      </c>
      <c r="R29" s="15">
        <f t="shared" si="6"/>
        <v>-1.0657292347939831</v>
      </c>
      <c r="S29" s="15">
        <f t="shared" si="6"/>
        <v>0.71144278606965172</v>
      </c>
      <c r="T29" s="15">
        <f t="shared" si="6"/>
        <v>-4.4825581395348841</v>
      </c>
      <c r="U29" s="15">
        <f t="shared" si="6"/>
        <v>0.55342237061769617</v>
      </c>
      <c r="V29" s="15">
        <f t="shared" si="6"/>
        <v>0.24879097259537875</v>
      </c>
      <c r="W29" s="15">
        <f t="shared" si="6"/>
        <v>0.86790017211703963</v>
      </c>
      <c r="X29" s="15">
        <f t="shared" si="6"/>
        <v>-0.38792904860631194</v>
      </c>
      <c r="Y29" s="15">
        <f t="shared" si="6"/>
        <v>-0.27738050432818973</v>
      </c>
      <c r="Z29" s="15">
        <f t="shared" si="6"/>
        <v>-0.234375</v>
      </c>
      <c r="AA29" s="15">
        <f t="shared" si="6"/>
        <v>1.1959183673469389</v>
      </c>
      <c r="AB29" s="15">
        <f t="shared" si="6"/>
        <v>-0.30731102850061953</v>
      </c>
      <c r="AC29" s="15">
        <f t="shared" si="6"/>
        <v>-0.21332737030411453</v>
      </c>
      <c r="AD29" s="15">
        <f t="shared" si="6"/>
        <v>0.22910744741330302</v>
      </c>
      <c r="AE29" s="15">
        <f t="shared" si="6"/>
        <v>0.30481036077705825</v>
      </c>
      <c r="AF29" s="15">
        <f t="shared" si="6"/>
        <v>5.8489897199574648E-2</v>
      </c>
      <c r="AG29" s="15">
        <f t="shared" si="6"/>
        <v>0.20395177494976546</v>
      </c>
      <c r="AH29" s="15">
        <f t="shared" si="6"/>
        <v>2.4200278164116851E-2</v>
      </c>
      <c r="AI29" s="15">
        <f t="shared" si="6"/>
        <v>0.51548071700162956</v>
      </c>
      <c r="AJ29" s="15">
        <f t="shared" si="6"/>
        <v>-0.10089605734767026</v>
      </c>
      <c r="AK29" s="15">
        <f t="shared" si="6"/>
        <v>0.11520829180785319</v>
      </c>
      <c r="AL29" s="15">
        <f t="shared" si="6"/>
        <v>0.38856121537086685</v>
      </c>
      <c r="AM29" s="15">
        <f t="shared" si="6"/>
        <v>0.12614236066417805</v>
      </c>
      <c r="AN29" s="16">
        <f t="shared" si="6"/>
        <v>-0.23042633443822147</v>
      </c>
      <c r="AO29" s="16">
        <f t="shared" si="6"/>
        <v>8.3469478687063781E-2</v>
      </c>
      <c r="AP29" s="16">
        <f t="shared" si="6"/>
        <v>0.18094585332419455</v>
      </c>
      <c r="AQ29" s="16">
        <f t="shared" si="6"/>
        <v>0.14428322692977358</v>
      </c>
      <c r="AR29" s="16">
        <f t="shared" si="6"/>
        <v>0.1114830594441063</v>
      </c>
    </row>
    <row r="30" spans="1:48" ht="19" x14ac:dyDescent="0.25">
      <c r="A30" s="5" t="s">
        <v>23</v>
      </c>
      <c r="B30" s="2">
        <v>-2.41E-2</v>
      </c>
      <c r="C30" s="2">
        <v>8.0000000000000002E-3</v>
      </c>
      <c r="D30" s="2">
        <v>4.5900000000000003E-2</v>
      </c>
      <c r="E30" s="2">
        <v>5.8200000000000002E-2</v>
      </c>
      <c r="F30" s="2">
        <v>4.4699999999999997E-2</v>
      </c>
      <c r="G30" s="2">
        <v>-5.8999999999999999E-3</v>
      </c>
      <c r="H30" s="2">
        <v>-6.0299999999999999E-2</v>
      </c>
      <c r="I30" s="2">
        <v>3.32E-2</v>
      </c>
      <c r="J30" s="2">
        <v>5.5399999999999998E-2</v>
      </c>
      <c r="K30" s="2">
        <v>6.7000000000000004E-2</v>
      </c>
      <c r="L30" s="2">
        <v>8.2900000000000001E-2</v>
      </c>
      <c r="M30" s="2">
        <v>6.3E-3</v>
      </c>
      <c r="N30" s="2">
        <v>0.18509999999999999</v>
      </c>
      <c r="O30" s="2">
        <v>4.8099999999999997E-2</v>
      </c>
      <c r="P30" s="2">
        <v>0.14849999999999999</v>
      </c>
      <c r="Q30" s="2">
        <v>0.25750000000000001</v>
      </c>
      <c r="R30" s="2">
        <v>-2.4500000000000001E-2</v>
      </c>
      <c r="S30" s="2">
        <v>-4.1000000000000002E-2</v>
      </c>
      <c r="T30" s="2">
        <v>0.12180000000000001</v>
      </c>
      <c r="U30" s="2">
        <v>0.1479</v>
      </c>
      <c r="V30" s="2">
        <v>0.17349999999999999</v>
      </c>
      <c r="W30" s="2">
        <v>0.30449999999999999</v>
      </c>
      <c r="X30" s="2">
        <v>0.192</v>
      </c>
      <c r="Y30" s="2">
        <v>0.15359999999999999</v>
      </c>
      <c r="Z30" s="2">
        <v>0.14099999999999999</v>
      </c>
      <c r="AA30" s="2">
        <v>0.2311</v>
      </c>
      <c r="AB30" s="2">
        <v>0.1628</v>
      </c>
      <c r="AC30" s="2">
        <v>0.13719999999999999</v>
      </c>
      <c r="AD30" s="2">
        <v>0.17710000000000001</v>
      </c>
      <c r="AE30" s="2">
        <v>0.21629999999999999</v>
      </c>
      <c r="AF30" s="2">
        <v>0.22969999999999999</v>
      </c>
      <c r="AG30" s="2">
        <v>0.26889999999999997</v>
      </c>
      <c r="AH30" s="2">
        <v>0.24610000000000001</v>
      </c>
      <c r="AI30" s="2">
        <v>0.35349999999999998</v>
      </c>
      <c r="AJ30" s="2">
        <v>0.3488</v>
      </c>
      <c r="AK30" s="2">
        <v>0.38690000000000002</v>
      </c>
      <c r="AL30" s="2">
        <v>0.42349999999999999</v>
      </c>
      <c r="AM30" s="2">
        <v>0.43680000000000002</v>
      </c>
      <c r="AN30" s="35">
        <f>AN28/AN3</f>
        <v>0.37415948874687416</v>
      </c>
      <c r="AO30" s="35">
        <f t="shared" ref="AO30:AR30" si="7">AO28/AO3</f>
        <v>0.38229745309715962</v>
      </c>
      <c r="AP30" s="35">
        <f t="shared" si="7"/>
        <v>0.41224040578045745</v>
      </c>
      <c r="AQ30" s="35">
        <f t="shared" si="7"/>
        <v>0.42128205128205126</v>
      </c>
      <c r="AR30" s="35">
        <f t="shared" si="7"/>
        <v>0.43538901692760074</v>
      </c>
    </row>
    <row r="31" spans="1:48" ht="19" x14ac:dyDescent="0.25">
      <c r="A31" s="5" t="s">
        <v>24</v>
      </c>
      <c r="B31" s="12">
        <v>-0.1</v>
      </c>
      <c r="C31" s="12">
        <v>0.03</v>
      </c>
      <c r="D31" s="12">
        <v>0.19</v>
      </c>
      <c r="E31" s="12">
        <v>0.26</v>
      </c>
      <c r="F31" s="12">
        <v>0.19</v>
      </c>
      <c r="G31" s="12">
        <v>-0.06</v>
      </c>
      <c r="H31" s="12">
        <v>-0.34</v>
      </c>
      <c r="I31" s="12">
        <v>0.16</v>
      </c>
      <c r="J31" s="12">
        <v>0.32</v>
      </c>
      <c r="K31" s="12">
        <v>0.45</v>
      </c>
      <c r="L31" s="12">
        <v>0.7</v>
      </c>
      <c r="M31" s="12">
        <v>0.04</v>
      </c>
      <c r="N31" s="12">
        <v>1.17</v>
      </c>
      <c r="O31" s="12">
        <v>0.26</v>
      </c>
      <c r="P31" s="12">
        <v>0.88</v>
      </c>
      <c r="Q31" s="12">
        <v>1.78</v>
      </c>
      <c r="R31" s="12">
        <v>-0.12</v>
      </c>
      <c r="S31" s="12">
        <v>-0.2</v>
      </c>
      <c r="T31" s="12">
        <v>0.69</v>
      </c>
      <c r="U31" s="12">
        <v>1.08</v>
      </c>
      <c r="V31" s="12">
        <v>1.42</v>
      </c>
      <c r="W31" s="12">
        <v>2.84</v>
      </c>
      <c r="X31" s="12">
        <v>1.88</v>
      </c>
      <c r="Y31" s="12">
        <v>1.47</v>
      </c>
      <c r="Z31" s="12">
        <v>1.1599999999999999</v>
      </c>
      <c r="AA31" s="12">
        <v>2.66</v>
      </c>
      <c r="AB31" s="12">
        <v>1.91</v>
      </c>
      <c r="AC31" s="12">
        <v>1.53</v>
      </c>
      <c r="AD31" s="12">
        <v>1.94</v>
      </c>
      <c r="AE31" s="12">
        <v>2.7</v>
      </c>
      <c r="AF31" s="12">
        <v>2.95</v>
      </c>
      <c r="AG31" s="12">
        <v>3.61</v>
      </c>
      <c r="AH31" s="12">
        <v>3.72</v>
      </c>
      <c r="AI31" s="12">
        <v>5.75</v>
      </c>
      <c r="AJ31" s="12">
        <v>5.36</v>
      </c>
      <c r="AK31" s="12">
        <v>6.07</v>
      </c>
      <c r="AL31" s="12">
        <v>8.42</v>
      </c>
      <c r="AM31" s="12">
        <v>9.48</v>
      </c>
      <c r="AN31" s="36">
        <v>7.42</v>
      </c>
      <c r="AO31" s="36">
        <v>8.0299999999999994</v>
      </c>
      <c r="AP31" s="36">
        <v>9.49</v>
      </c>
      <c r="AQ31" s="36">
        <v>10.86</v>
      </c>
      <c r="AR31" s="36">
        <v>12.07</v>
      </c>
    </row>
    <row r="32" spans="1:48" ht="19" x14ac:dyDescent="0.25">
      <c r="A32" s="5" t="s">
        <v>25</v>
      </c>
      <c r="B32" s="12">
        <v>-0.1</v>
      </c>
      <c r="C32" s="12">
        <v>0.03</v>
      </c>
      <c r="D32" s="12">
        <v>0.19</v>
      </c>
      <c r="E32" s="12">
        <v>0.26</v>
      </c>
      <c r="F32" s="12">
        <v>0.19</v>
      </c>
      <c r="G32" s="12">
        <v>-0.06</v>
      </c>
      <c r="H32" s="12">
        <v>-0.34</v>
      </c>
      <c r="I32" s="12">
        <v>0.16</v>
      </c>
      <c r="J32" s="12">
        <v>0.32</v>
      </c>
      <c r="K32" s="12">
        <v>0.45</v>
      </c>
      <c r="L32" s="12">
        <v>0.7</v>
      </c>
      <c r="M32" s="12">
        <v>0.04</v>
      </c>
      <c r="N32" s="12">
        <v>1.1399999999999999</v>
      </c>
      <c r="O32" s="12">
        <v>0.26</v>
      </c>
      <c r="P32" s="12">
        <v>0.84</v>
      </c>
      <c r="Q32" s="12">
        <v>1.71</v>
      </c>
      <c r="R32" s="12">
        <v>-0.12</v>
      </c>
      <c r="S32" s="12">
        <v>-0.2</v>
      </c>
      <c r="T32" s="12">
        <v>0.68</v>
      </c>
      <c r="U32" s="12">
        <v>1.05</v>
      </c>
      <c r="V32" s="12">
        <v>1.39</v>
      </c>
      <c r="W32" s="12">
        <v>2.78</v>
      </c>
      <c r="X32" s="12">
        <v>1.84</v>
      </c>
      <c r="Y32" s="12">
        <v>1.45</v>
      </c>
      <c r="Z32" s="12">
        <v>1.1499999999999999</v>
      </c>
      <c r="AA32" s="12">
        <v>2.62</v>
      </c>
      <c r="AB32" s="12">
        <v>1.88</v>
      </c>
      <c r="AC32" s="12">
        <v>1.51</v>
      </c>
      <c r="AD32" s="12">
        <v>1.91</v>
      </c>
      <c r="AE32" s="12">
        <v>2.57</v>
      </c>
      <c r="AF32" s="12">
        <v>2.82</v>
      </c>
      <c r="AG32" s="12">
        <v>3.48</v>
      </c>
      <c r="AH32" s="12">
        <v>3.61</v>
      </c>
      <c r="AI32" s="12">
        <v>5.59</v>
      </c>
      <c r="AJ32" s="12">
        <v>5.24</v>
      </c>
      <c r="AK32" s="12">
        <v>5.97</v>
      </c>
      <c r="AL32" s="12">
        <v>8.26</v>
      </c>
      <c r="AM32" s="12">
        <v>9.35</v>
      </c>
    </row>
    <row r="33" spans="1:39" ht="19" x14ac:dyDescent="0.25">
      <c r="A33" s="5" t="s">
        <v>26</v>
      </c>
      <c r="B33" s="1">
        <v>1187000000</v>
      </c>
      <c r="C33" s="1">
        <v>946666667</v>
      </c>
      <c r="D33" s="1">
        <v>1272105263</v>
      </c>
      <c r="E33" s="1">
        <v>1291923077</v>
      </c>
      <c r="F33" s="1">
        <v>1331578947</v>
      </c>
      <c r="G33" s="1">
        <v>1250000000</v>
      </c>
      <c r="H33" s="1">
        <v>1302941176</v>
      </c>
      <c r="I33" s="1">
        <v>1312500000</v>
      </c>
      <c r="J33" s="1">
        <v>1375200000</v>
      </c>
      <c r="K33" s="1">
        <v>1520770289</v>
      </c>
      <c r="L33" s="1">
        <v>1546003552</v>
      </c>
      <c r="M33" s="1">
        <v>1527272727</v>
      </c>
      <c r="N33" s="1">
        <v>1539445629</v>
      </c>
      <c r="O33" s="1">
        <v>1565384615</v>
      </c>
      <c r="P33" s="1">
        <v>1606857143</v>
      </c>
      <c r="Q33" s="1">
        <v>1717977528</v>
      </c>
      <c r="R33" s="1">
        <v>1675000000</v>
      </c>
      <c r="S33" s="1">
        <v>1720000000</v>
      </c>
      <c r="T33" s="1">
        <v>1736231884</v>
      </c>
      <c r="U33" s="1">
        <v>1730000000</v>
      </c>
      <c r="V33" s="1">
        <v>1640000000</v>
      </c>
      <c r="W33" s="1">
        <v>1528000000</v>
      </c>
      <c r="X33" s="1">
        <v>1417000000</v>
      </c>
      <c r="Y33" s="1">
        <v>1308000000</v>
      </c>
      <c r="Z33" s="1">
        <v>1260000000</v>
      </c>
      <c r="AA33" s="1">
        <v>1199000000</v>
      </c>
      <c r="AB33" s="1">
        <v>1151000000</v>
      </c>
      <c r="AC33" s="1">
        <v>1132000000</v>
      </c>
      <c r="AD33" s="1">
        <v>1098000000</v>
      </c>
      <c r="AE33" s="1">
        <v>1046626812</v>
      </c>
      <c r="AF33" s="1">
        <v>1011268412</v>
      </c>
      <c r="AG33" s="1">
        <v>995983961</v>
      </c>
      <c r="AH33" s="1">
        <v>991000000</v>
      </c>
      <c r="AI33" s="1">
        <v>970000000</v>
      </c>
      <c r="AJ33" s="1">
        <v>936000000</v>
      </c>
      <c r="AK33" s="1">
        <v>921000000</v>
      </c>
      <c r="AL33" s="1">
        <v>923000000</v>
      </c>
      <c r="AM33" s="1">
        <v>923000000</v>
      </c>
    </row>
    <row r="34" spans="1:39" ht="19" x14ac:dyDescent="0.25">
      <c r="A34" s="5" t="s">
        <v>27</v>
      </c>
      <c r="B34" s="1">
        <v>1187000000</v>
      </c>
      <c r="C34" s="1">
        <v>946666667</v>
      </c>
      <c r="D34" s="1">
        <v>1272105263</v>
      </c>
      <c r="E34" s="1">
        <v>1291923077</v>
      </c>
      <c r="F34" s="1">
        <v>1331578947</v>
      </c>
      <c r="G34" s="1">
        <v>1250000000</v>
      </c>
      <c r="H34" s="1">
        <v>1302941176</v>
      </c>
      <c r="I34" s="1">
        <v>1312500000</v>
      </c>
      <c r="J34" s="1">
        <v>1497696000</v>
      </c>
      <c r="K34" s="1">
        <v>1528304000</v>
      </c>
      <c r="L34" s="1">
        <v>1546584000</v>
      </c>
      <c r="M34" s="1">
        <v>1534760000</v>
      </c>
      <c r="N34" s="1">
        <v>1590308370</v>
      </c>
      <c r="O34" s="1">
        <v>1596078431</v>
      </c>
      <c r="P34" s="1">
        <v>1673809524</v>
      </c>
      <c r="Q34" s="1">
        <v>1788304094</v>
      </c>
      <c r="R34" s="1">
        <v>1675000000</v>
      </c>
      <c r="S34" s="1">
        <v>1720000000</v>
      </c>
      <c r="T34" s="1">
        <v>1761764706</v>
      </c>
      <c r="U34" s="1">
        <v>1768000000</v>
      </c>
      <c r="V34" s="1">
        <v>1671000000</v>
      </c>
      <c r="W34" s="1">
        <v>1560000000</v>
      </c>
      <c r="X34" s="1">
        <v>1446000000</v>
      </c>
      <c r="Y34" s="1">
        <v>1324000000</v>
      </c>
      <c r="Z34" s="1">
        <v>1269000000</v>
      </c>
      <c r="AA34" s="1">
        <v>1213000000</v>
      </c>
      <c r="AB34" s="1">
        <v>1171000000</v>
      </c>
      <c r="AC34" s="1">
        <v>1146000000</v>
      </c>
      <c r="AD34" s="1">
        <v>1113000000</v>
      </c>
      <c r="AE34" s="1">
        <v>1080000000</v>
      </c>
      <c r="AF34" s="1">
        <v>1043000000</v>
      </c>
      <c r="AG34" s="1">
        <v>1021000000</v>
      </c>
      <c r="AH34" s="1">
        <v>1012000000</v>
      </c>
      <c r="AI34" s="1">
        <v>990000000</v>
      </c>
      <c r="AJ34" s="1">
        <v>952000000</v>
      </c>
      <c r="AK34" s="1">
        <v>933000000</v>
      </c>
      <c r="AL34" s="1">
        <v>936000000</v>
      </c>
      <c r="AM34" s="1">
        <v>936000000</v>
      </c>
    </row>
    <row r="35" spans="1:39" ht="20" customHeight="1" x14ac:dyDescent="0.25">
      <c r="A35" s="14" t="s">
        <v>102</v>
      </c>
      <c r="B35" s="1"/>
      <c r="C35" s="22">
        <f>(C34-B34)/B34</f>
        <v>-0.20247121566975568</v>
      </c>
      <c r="D35" s="22">
        <f t="shared" ref="D35:AM35" si="8">(D34-C34)/C34</f>
        <v>0.34377316466768548</v>
      </c>
      <c r="E35" s="22">
        <f t="shared" si="8"/>
        <v>1.5578753249761533E-2</v>
      </c>
      <c r="F35" s="22">
        <f t="shared" si="8"/>
        <v>3.0695225362864231E-2</v>
      </c>
      <c r="G35" s="22">
        <f t="shared" si="8"/>
        <v>-6.1264821874658253E-2</v>
      </c>
      <c r="H35" s="22">
        <f t="shared" si="8"/>
        <v>4.2352940800000002E-2</v>
      </c>
      <c r="I35" s="22">
        <f t="shared" si="8"/>
        <v>7.3363434789476632E-3</v>
      </c>
      <c r="J35" s="22">
        <f t="shared" si="8"/>
        <v>0.14110171428571427</v>
      </c>
      <c r="K35" s="22">
        <f t="shared" si="8"/>
        <v>2.0436724141614855E-2</v>
      </c>
      <c r="L35" s="22">
        <f t="shared" si="8"/>
        <v>1.1960971115694261E-2</v>
      </c>
      <c r="M35" s="22">
        <f t="shared" si="8"/>
        <v>-7.6452362109009275E-3</v>
      </c>
      <c r="N35" s="22">
        <f t="shared" si="8"/>
        <v>3.6193522114206782E-2</v>
      </c>
      <c r="O35" s="22">
        <f t="shared" si="8"/>
        <v>3.6282655042556306E-3</v>
      </c>
      <c r="P35" s="22">
        <f t="shared" si="8"/>
        <v>4.8701299065421678E-2</v>
      </c>
      <c r="Q35" s="22">
        <f t="shared" si="8"/>
        <v>6.8403583775999588E-2</v>
      </c>
      <c r="R35" s="22">
        <f t="shared" si="8"/>
        <v>-6.3358404412398553E-2</v>
      </c>
      <c r="S35" s="22">
        <f t="shared" si="8"/>
        <v>2.6865671641791045E-2</v>
      </c>
      <c r="T35" s="22">
        <f t="shared" si="8"/>
        <v>2.4281805813953488E-2</v>
      </c>
      <c r="U35" s="22">
        <f t="shared" si="8"/>
        <v>3.5392319864080645E-3</v>
      </c>
      <c r="V35" s="22">
        <f t="shared" si="8"/>
        <v>-5.4864253393665158E-2</v>
      </c>
      <c r="W35" s="22">
        <f t="shared" si="8"/>
        <v>-6.6427289048473961E-2</v>
      </c>
      <c r="X35" s="22">
        <f t="shared" si="8"/>
        <v>-7.3076923076923081E-2</v>
      </c>
      <c r="Y35" s="22">
        <f t="shared" si="8"/>
        <v>-8.4370677731673588E-2</v>
      </c>
      <c r="Z35" s="22">
        <f t="shared" si="8"/>
        <v>-4.1540785498489427E-2</v>
      </c>
      <c r="AA35" s="22">
        <f t="shared" si="8"/>
        <v>-4.4129235618597322E-2</v>
      </c>
      <c r="AB35" s="22">
        <f t="shared" si="8"/>
        <v>-3.4624896949711458E-2</v>
      </c>
      <c r="AC35" s="22">
        <f t="shared" si="8"/>
        <v>-2.1349274124679761E-2</v>
      </c>
      <c r="AD35" s="22">
        <f t="shared" si="8"/>
        <v>-2.8795811518324606E-2</v>
      </c>
      <c r="AE35" s="22">
        <f t="shared" si="8"/>
        <v>-2.9649595687331536E-2</v>
      </c>
      <c r="AF35" s="22">
        <f t="shared" si="8"/>
        <v>-3.425925925925926E-2</v>
      </c>
      <c r="AG35" s="22">
        <f t="shared" si="8"/>
        <v>-2.109300095877277E-2</v>
      </c>
      <c r="AH35" s="22">
        <f t="shared" si="8"/>
        <v>-8.8148873653281102E-3</v>
      </c>
      <c r="AI35" s="22">
        <f t="shared" si="8"/>
        <v>-2.1739130434782608E-2</v>
      </c>
      <c r="AJ35" s="22">
        <f t="shared" si="8"/>
        <v>-3.8383838383838381E-2</v>
      </c>
      <c r="AK35" s="22">
        <f t="shared" si="8"/>
        <v>-1.9957983193277309E-2</v>
      </c>
      <c r="AL35" s="22">
        <f t="shared" si="8"/>
        <v>3.2154340836012861E-3</v>
      </c>
      <c r="AM35" s="22">
        <f t="shared" si="8"/>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760000000</v>
      </c>
      <c r="L38" s="1">
        <v>1364000000</v>
      </c>
      <c r="M38" s="1">
        <v>964000000</v>
      </c>
      <c r="N38" s="1">
        <v>1015000000</v>
      </c>
      <c r="O38" s="1">
        <v>540000000</v>
      </c>
      <c r="P38" s="1">
        <v>662000000</v>
      </c>
      <c r="Q38" s="1">
        <v>745000000</v>
      </c>
      <c r="R38" s="1">
        <v>431000000</v>
      </c>
      <c r="S38" s="1">
        <v>949000000</v>
      </c>
      <c r="T38" s="1">
        <v>1818000000</v>
      </c>
      <c r="U38" s="1">
        <v>2668000000</v>
      </c>
      <c r="V38" s="1">
        <v>1219000000</v>
      </c>
      <c r="W38" s="1">
        <v>1183000000</v>
      </c>
      <c r="X38" s="1">
        <v>1328000000</v>
      </c>
      <c r="Y38" s="1">
        <v>1046000000</v>
      </c>
      <c r="Z38" s="1">
        <v>1182000000</v>
      </c>
      <c r="AA38" s="1">
        <v>1319000000</v>
      </c>
      <c r="AB38" s="1">
        <v>992000000</v>
      </c>
      <c r="AC38" s="1">
        <v>1416000000</v>
      </c>
      <c r="AD38" s="1">
        <v>1627000000</v>
      </c>
      <c r="AE38" s="1">
        <v>1199000000</v>
      </c>
      <c r="AF38" s="1">
        <v>1000000000</v>
      </c>
      <c r="AG38" s="1">
        <v>1154000000</v>
      </c>
      <c r="AH38" s="1">
        <v>1656000000</v>
      </c>
      <c r="AI38" s="1">
        <v>2438000000</v>
      </c>
      <c r="AJ38" s="1">
        <v>2437000000</v>
      </c>
      <c r="AK38" s="1">
        <v>3107000000</v>
      </c>
      <c r="AL38" s="1">
        <v>4631000000</v>
      </c>
      <c r="AM38" s="1">
        <v>3050000000</v>
      </c>
    </row>
    <row r="39" spans="1:39" ht="19" x14ac:dyDescent="0.25">
      <c r="A39" s="5" t="s">
        <v>31</v>
      </c>
      <c r="B39" s="1" t="s">
        <v>91</v>
      </c>
      <c r="C39" s="1" t="s">
        <v>91</v>
      </c>
      <c r="D39" s="1" t="s">
        <v>91</v>
      </c>
      <c r="E39" s="1" t="s">
        <v>91</v>
      </c>
      <c r="F39" s="1" t="s">
        <v>91</v>
      </c>
      <c r="G39" s="1" t="s">
        <v>91</v>
      </c>
      <c r="H39" s="1" t="s">
        <v>91</v>
      </c>
      <c r="I39" s="1" t="s">
        <v>91</v>
      </c>
      <c r="J39" s="1" t="s">
        <v>91</v>
      </c>
      <c r="K39" s="1">
        <v>530000000</v>
      </c>
      <c r="L39" s="1">
        <v>189000000</v>
      </c>
      <c r="M39" s="1">
        <v>14000000</v>
      </c>
      <c r="N39" s="1">
        <v>2005000000</v>
      </c>
      <c r="O39" s="1">
        <v>1709000000</v>
      </c>
      <c r="P39" s="1">
        <v>2000000000</v>
      </c>
      <c r="Q39" s="1">
        <v>3258000000</v>
      </c>
      <c r="R39" s="1">
        <v>2513000000</v>
      </c>
      <c r="S39" s="1">
        <v>2063000000</v>
      </c>
      <c r="T39" s="1">
        <v>2511000000</v>
      </c>
      <c r="U39" s="1">
        <v>3690000000</v>
      </c>
      <c r="V39" s="1">
        <v>4116000000</v>
      </c>
      <c r="W39" s="1">
        <v>2534000000</v>
      </c>
      <c r="X39" s="1">
        <v>1596000000</v>
      </c>
      <c r="Y39" s="1">
        <v>1494000000</v>
      </c>
      <c r="Z39" s="1">
        <v>1743000000</v>
      </c>
      <c r="AA39" s="1">
        <v>1753000000</v>
      </c>
      <c r="AB39" s="1">
        <v>1943000000</v>
      </c>
      <c r="AC39" s="1">
        <v>2549000000</v>
      </c>
      <c r="AD39" s="1">
        <v>2202000000</v>
      </c>
      <c r="AE39" s="1">
        <v>2342000000</v>
      </c>
      <c r="AF39" s="1">
        <v>2218000000</v>
      </c>
      <c r="AG39" s="1">
        <v>2336000000</v>
      </c>
      <c r="AH39" s="1">
        <v>2813000000</v>
      </c>
      <c r="AI39" s="1">
        <v>1795000000</v>
      </c>
      <c r="AJ39" s="1">
        <v>2950000000</v>
      </c>
      <c r="AK39" s="1">
        <v>3461000000</v>
      </c>
      <c r="AL39" s="1">
        <v>5108000000</v>
      </c>
      <c r="AM39" s="1">
        <v>6017000000</v>
      </c>
    </row>
    <row r="40" spans="1:39" ht="19" x14ac:dyDescent="0.25">
      <c r="A40" s="5" t="s">
        <v>32</v>
      </c>
      <c r="B40" s="1" t="s">
        <v>91</v>
      </c>
      <c r="C40" s="1" t="s">
        <v>91</v>
      </c>
      <c r="D40" s="1" t="s">
        <v>91</v>
      </c>
      <c r="E40" s="1" t="s">
        <v>91</v>
      </c>
      <c r="F40" s="1" t="s">
        <v>91</v>
      </c>
      <c r="G40" s="1" t="s">
        <v>91</v>
      </c>
      <c r="H40" s="1" t="s">
        <v>91</v>
      </c>
      <c r="I40" s="1" t="s">
        <v>91</v>
      </c>
      <c r="J40" s="1" t="s">
        <v>91</v>
      </c>
      <c r="K40" s="1">
        <v>1290000000</v>
      </c>
      <c r="L40" s="1">
        <v>1553000000</v>
      </c>
      <c r="M40" s="1">
        <v>978000000</v>
      </c>
      <c r="N40" s="1">
        <v>3020000000</v>
      </c>
      <c r="O40" s="1">
        <v>2249000000</v>
      </c>
      <c r="P40" s="1">
        <v>2662000000</v>
      </c>
      <c r="Q40" s="1">
        <v>4003000000</v>
      </c>
      <c r="R40" s="1">
        <v>2944000000</v>
      </c>
      <c r="S40" s="1">
        <v>3012000000</v>
      </c>
      <c r="T40" s="1">
        <v>4329000000</v>
      </c>
      <c r="U40" s="1">
        <v>6358000000</v>
      </c>
      <c r="V40" s="1">
        <v>5335000000</v>
      </c>
      <c r="W40" s="1">
        <v>3717000000</v>
      </c>
      <c r="X40" s="1">
        <v>2924000000</v>
      </c>
      <c r="Y40" s="1">
        <v>2540000000</v>
      </c>
      <c r="Z40" s="1">
        <v>2925000000</v>
      </c>
      <c r="AA40" s="1">
        <v>3072000000</v>
      </c>
      <c r="AB40" s="1">
        <v>2935000000</v>
      </c>
      <c r="AC40" s="1">
        <v>3965000000</v>
      </c>
      <c r="AD40" s="1">
        <v>3829000000</v>
      </c>
      <c r="AE40" s="1">
        <v>3541000000</v>
      </c>
      <c r="AF40" s="1">
        <v>3218000000</v>
      </c>
      <c r="AG40" s="1">
        <v>3490000000</v>
      </c>
      <c r="AH40" s="1">
        <v>4469000000</v>
      </c>
      <c r="AI40" s="1">
        <v>4233000000</v>
      </c>
      <c r="AJ40" s="1">
        <v>5387000000</v>
      </c>
      <c r="AK40" s="1">
        <v>6568000000</v>
      </c>
      <c r="AL40" s="1">
        <v>9739000000</v>
      </c>
      <c r="AM40" s="1">
        <v>9067000000</v>
      </c>
    </row>
    <row r="41" spans="1:39" ht="19" x14ac:dyDescent="0.25">
      <c r="A41" s="5" t="s">
        <v>33</v>
      </c>
      <c r="B41" s="1" t="s">
        <v>91</v>
      </c>
      <c r="C41" s="1" t="s">
        <v>91</v>
      </c>
      <c r="D41" s="1" t="s">
        <v>91</v>
      </c>
      <c r="E41" s="1" t="s">
        <v>91</v>
      </c>
      <c r="F41" s="1" t="s">
        <v>91</v>
      </c>
      <c r="G41" s="1" t="s">
        <v>91</v>
      </c>
      <c r="H41" s="1" t="s">
        <v>91</v>
      </c>
      <c r="I41" s="1" t="s">
        <v>91</v>
      </c>
      <c r="J41" s="1" t="s">
        <v>91</v>
      </c>
      <c r="K41" s="1">
        <v>1442000000</v>
      </c>
      <c r="L41" s="1">
        <v>2320000000</v>
      </c>
      <c r="M41" s="1">
        <v>1799000000</v>
      </c>
      <c r="N41" s="1">
        <v>1705000000</v>
      </c>
      <c r="O41" s="1">
        <v>1343000000</v>
      </c>
      <c r="P41" s="1">
        <v>1843000000</v>
      </c>
      <c r="Q41" s="1">
        <v>2204000000</v>
      </c>
      <c r="R41" s="1">
        <v>1198000000</v>
      </c>
      <c r="S41" s="1">
        <v>1217000000</v>
      </c>
      <c r="T41" s="1">
        <v>1451000000</v>
      </c>
      <c r="U41" s="1">
        <v>1696000000</v>
      </c>
      <c r="V41" s="1">
        <v>1812000000</v>
      </c>
      <c r="W41" s="1">
        <v>1774000000</v>
      </c>
      <c r="X41" s="1">
        <v>1742000000</v>
      </c>
      <c r="Y41" s="1">
        <v>913000000</v>
      </c>
      <c r="Z41" s="1">
        <v>1277000000</v>
      </c>
      <c r="AA41" s="1">
        <v>1518000000</v>
      </c>
      <c r="AB41" s="1">
        <v>1545000000</v>
      </c>
      <c r="AC41" s="1">
        <v>1230000000</v>
      </c>
      <c r="AD41" s="1">
        <v>1203000000</v>
      </c>
      <c r="AE41" s="1">
        <v>1246000000</v>
      </c>
      <c r="AF41" s="1">
        <v>1165000000</v>
      </c>
      <c r="AG41" s="1">
        <v>1267000000</v>
      </c>
      <c r="AH41" s="1">
        <v>1278000000</v>
      </c>
      <c r="AI41" s="1">
        <v>1207000000</v>
      </c>
      <c r="AJ41" s="1">
        <v>1074000000</v>
      </c>
      <c r="AK41" s="1">
        <v>1414000000</v>
      </c>
      <c r="AL41" s="1">
        <v>1701000000</v>
      </c>
      <c r="AM41" s="1">
        <v>1895000000</v>
      </c>
    </row>
    <row r="42" spans="1:39" ht="19" x14ac:dyDescent="0.25">
      <c r="A42" s="5" t="s">
        <v>34</v>
      </c>
      <c r="B42" s="1" t="s">
        <v>91</v>
      </c>
      <c r="C42" s="1" t="s">
        <v>91</v>
      </c>
      <c r="D42" s="1" t="s">
        <v>91</v>
      </c>
      <c r="E42" s="1" t="s">
        <v>91</v>
      </c>
      <c r="F42" s="1" t="s">
        <v>91</v>
      </c>
      <c r="G42" s="1" t="s">
        <v>91</v>
      </c>
      <c r="H42" s="1" t="s">
        <v>91</v>
      </c>
      <c r="I42" s="1" t="s">
        <v>91</v>
      </c>
      <c r="J42" s="1" t="s">
        <v>91</v>
      </c>
      <c r="K42" s="1">
        <v>882000000</v>
      </c>
      <c r="L42" s="1">
        <v>1135000000</v>
      </c>
      <c r="M42" s="1">
        <v>703000000</v>
      </c>
      <c r="N42" s="1">
        <v>742000000</v>
      </c>
      <c r="O42" s="1">
        <v>596000000</v>
      </c>
      <c r="P42" s="1">
        <v>845000000</v>
      </c>
      <c r="Q42" s="1">
        <v>1233000000</v>
      </c>
      <c r="R42" s="1">
        <v>751000000</v>
      </c>
      <c r="S42" s="1">
        <v>790000000</v>
      </c>
      <c r="T42" s="1">
        <v>984000000</v>
      </c>
      <c r="U42" s="1">
        <v>1256000000</v>
      </c>
      <c r="V42" s="1">
        <v>1273000000</v>
      </c>
      <c r="W42" s="1">
        <v>1437000000</v>
      </c>
      <c r="X42" s="1">
        <v>1418000000</v>
      </c>
      <c r="Y42" s="1">
        <v>1375000000</v>
      </c>
      <c r="Z42" s="1">
        <v>1202000000</v>
      </c>
      <c r="AA42" s="1">
        <v>1520000000</v>
      </c>
      <c r="AB42" s="1">
        <v>1788000000</v>
      </c>
      <c r="AC42" s="1">
        <v>1757000000</v>
      </c>
      <c r="AD42" s="1">
        <v>1731000000</v>
      </c>
      <c r="AE42" s="1">
        <v>1784000000</v>
      </c>
      <c r="AF42" s="1">
        <v>1691000000</v>
      </c>
      <c r="AG42" s="1">
        <v>1790000000</v>
      </c>
      <c r="AH42" s="1">
        <v>1957000000</v>
      </c>
      <c r="AI42" s="1">
        <v>2217000000</v>
      </c>
      <c r="AJ42" s="1">
        <v>2001000000</v>
      </c>
      <c r="AK42" s="1">
        <v>1955000000</v>
      </c>
      <c r="AL42" s="1">
        <v>1910000000</v>
      </c>
      <c r="AM42" s="1">
        <v>2757000000</v>
      </c>
    </row>
    <row r="43" spans="1:39" ht="19" x14ac:dyDescent="0.25">
      <c r="A43" s="5" t="s">
        <v>35</v>
      </c>
      <c r="B43" s="1" t="s">
        <v>91</v>
      </c>
      <c r="C43" s="1" t="s">
        <v>91</v>
      </c>
      <c r="D43" s="1" t="s">
        <v>91</v>
      </c>
      <c r="E43" s="1" t="s">
        <v>91</v>
      </c>
      <c r="F43" s="1" t="s">
        <v>91</v>
      </c>
      <c r="G43" s="1" t="s">
        <v>91</v>
      </c>
      <c r="H43" s="1" t="s">
        <v>91</v>
      </c>
      <c r="I43" s="1" t="s">
        <v>91</v>
      </c>
      <c r="J43" s="1" t="s">
        <v>91</v>
      </c>
      <c r="K43" s="1">
        <v>403000000</v>
      </c>
      <c r="L43" s="1">
        <v>510000000</v>
      </c>
      <c r="M43" s="1">
        <v>974000000</v>
      </c>
      <c r="N43" s="1">
        <v>636000000</v>
      </c>
      <c r="O43" s="1">
        <v>658000000</v>
      </c>
      <c r="P43" s="1">
        <v>705000000</v>
      </c>
      <c r="Q43" s="1">
        <v>675000000</v>
      </c>
      <c r="R43" s="1">
        <v>882000000</v>
      </c>
      <c r="S43" s="1">
        <v>1107000000</v>
      </c>
      <c r="T43" s="1">
        <v>945000000</v>
      </c>
      <c r="U43" s="1">
        <v>880000000</v>
      </c>
      <c r="V43" s="1">
        <v>765000000</v>
      </c>
      <c r="W43" s="1">
        <v>926000000</v>
      </c>
      <c r="X43" s="1">
        <v>834000000</v>
      </c>
      <c r="Y43" s="1">
        <v>962000000</v>
      </c>
      <c r="Z43" s="1">
        <v>710000000</v>
      </c>
      <c r="AA43" s="1">
        <v>950000000</v>
      </c>
      <c r="AB43" s="1">
        <v>1560000000</v>
      </c>
      <c r="AC43" s="1">
        <v>1278000000</v>
      </c>
      <c r="AD43" s="1">
        <v>1256000000</v>
      </c>
      <c r="AE43" s="1">
        <v>1197000000</v>
      </c>
      <c r="AF43" s="1">
        <v>1000000000</v>
      </c>
      <c r="AG43" s="1">
        <v>910000000</v>
      </c>
      <c r="AH43" s="1">
        <v>1030000000</v>
      </c>
      <c r="AI43" s="1">
        <v>440000000</v>
      </c>
      <c r="AJ43" s="1">
        <v>299000000</v>
      </c>
      <c r="AK43" s="1">
        <v>302000000</v>
      </c>
      <c r="AL43" s="1">
        <v>335000000</v>
      </c>
      <c r="AM43" s="1">
        <v>302000000</v>
      </c>
    </row>
    <row r="44" spans="1:39" ht="19" x14ac:dyDescent="0.25">
      <c r="A44" s="6" t="s">
        <v>36</v>
      </c>
      <c r="B44" s="10" t="s">
        <v>91</v>
      </c>
      <c r="C44" s="10" t="s">
        <v>91</v>
      </c>
      <c r="D44" s="10" t="s">
        <v>91</v>
      </c>
      <c r="E44" s="10" t="s">
        <v>91</v>
      </c>
      <c r="F44" s="10" t="s">
        <v>91</v>
      </c>
      <c r="G44" s="10" t="s">
        <v>91</v>
      </c>
      <c r="H44" s="10" t="s">
        <v>91</v>
      </c>
      <c r="I44" s="10" t="s">
        <v>91</v>
      </c>
      <c r="J44" s="10" t="s">
        <v>91</v>
      </c>
      <c r="K44" s="10">
        <v>4017000000</v>
      </c>
      <c r="L44" s="10">
        <v>5518000000</v>
      </c>
      <c r="M44" s="10">
        <v>4454000000</v>
      </c>
      <c r="N44" s="10">
        <v>6103000000</v>
      </c>
      <c r="O44" s="10">
        <v>4846000000</v>
      </c>
      <c r="P44" s="10">
        <v>6055000000</v>
      </c>
      <c r="Q44" s="10">
        <v>8115000000</v>
      </c>
      <c r="R44" s="10">
        <v>5775000000</v>
      </c>
      <c r="S44" s="10">
        <v>6126000000</v>
      </c>
      <c r="T44" s="10">
        <v>7709000000</v>
      </c>
      <c r="U44" s="10">
        <v>10190000000</v>
      </c>
      <c r="V44" s="10">
        <v>9185000000</v>
      </c>
      <c r="W44" s="10">
        <v>7854000000</v>
      </c>
      <c r="X44" s="10">
        <v>6918000000</v>
      </c>
      <c r="Y44" s="10">
        <v>5790000000</v>
      </c>
      <c r="Z44" s="10">
        <v>6114000000</v>
      </c>
      <c r="AA44" s="10">
        <v>7060000000</v>
      </c>
      <c r="AB44" s="10">
        <v>7828000000</v>
      </c>
      <c r="AC44" s="10">
        <v>8230000000</v>
      </c>
      <c r="AD44" s="10">
        <v>8019000000</v>
      </c>
      <c r="AE44" s="10">
        <v>7768000000</v>
      </c>
      <c r="AF44" s="10">
        <v>7074000000</v>
      </c>
      <c r="AG44" s="10">
        <v>7457000000</v>
      </c>
      <c r="AH44" s="10">
        <v>8734000000</v>
      </c>
      <c r="AI44" s="10">
        <v>8097000000</v>
      </c>
      <c r="AJ44" s="10">
        <v>8761000000</v>
      </c>
      <c r="AK44" s="10">
        <v>10239000000</v>
      </c>
      <c r="AL44" s="10">
        <v>13685000000</v>
      </c>
      <c r="AM44" s="10">
        <v>14021000000</v>
      </c>
    </row>
    <row r="45" spans="1:39" ht="19" x14ac:dyDescent="0.25">
      <c r="A45" s="5" t="s">
        <v>37</v>
      </c>
      <c r="B45" s="1" t="s">
        <v>91</v>
      </c>
      <c r="C45" s="1" t="s">
        <v>91</v>
      </c>
      <c r="D45" s="1" t="s">
        <v>91</v>
      </c>
      <c r="E45" s="1" t="s">
        <v>91</v>
      </c>
      <c r="F45" s="1" t="s">
        <v>91</v>
      </c>
      <c r="G45" s="1" t="s">
        <v>91</v>
      </c>
      <c r="H45" s="1" t="s">
        <v>91</v>
      </c>
      <c r="I45" s="1" t="s">
        <v>91</v>
      </c>
      <c r="J45" s="1" t="s">
        <v>91</v>
      </c>
      <c r="K45" s="1">
        <v>2568000000</v>
      </c>
      <c r="L45" s="1">
        <v>3187000000</v>
      </c>
      <c r="M45" s="1">
        <v>4162000000</v>
      </c>
      <c r="N45" s="1">
        <v>4180000000</v>
      </c>
      <c r="O45" s="1">
        <v>3373000000</v>
      </c>
      <c r="P45" s="1">
        <v>3835000000</v>
      </c>
      <c r="Q45" s="1">
        <v>5447000000</v>
      </c>
      <c r="R45" s="1">
        <v>5589000000</v>
      </c>
      <c r="S45" s="1">
        <v>4794000000</v>
      </c>
      <c r="T45" s="1">
        <v>4132000000</v>
      </c>
      <c r="U45" s="1">
        <v>3918000000</v>
      </c>
      <c r="V45" s="1">
        <v>3899000000</v>
      </c>
      <c r="W45" s="1">
        <v>3950000000</v>
      </c>
      <c r="X45" s="1">
        <v>3609000000</v>
      </c>
      <c r="Y45" s="1">
        <v>3304000000</v>
      </c>
      <c r="Z45" s="1">
        <v>3158000000</v>
      </c>
      <c r="AA45" s="1">
        <v>3680000000</v>
      </c>
      <c r="AB45" s="1">
        <v>4428000000</v>
      </c>
      <c r="AC45" s="1">
        <v>3912000000</v>
      </c>
      <c r="AD45" s="1">
        <v>3399000000</v>
      </c>
      <c r="AE45" s="1">
        <v>2840000000</v>
      </c>
      <c r="AF45" s="1">
        <v>2596000000</v>
      </c>
      <c r="AG45" s="1">
        <v>2512000000</v>
      </c>
      <c r="AH45" s="1">
        <v>2664000000</v>
      </c>
      <c r="AI45" s="1">
        <v>3183000000</v>
      </c>
      <c r="AJ45" s="1">
        <v>3303000000</v>
      </c>
      <c r="AK45" s="1">
        <v>3269000000</v>
      </c>
      <c r="AL45" s="1">
        <v>5141000000</v>
      </c>
      <c r="AM45" s="1">
        <v>6876000000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v>503000000</v>
      </c>
      <c r="Q46" s="1" t="s">
        <v>91</v>
      </c>
      <c r="R46" s="1">
        <v>748000000</v>
      </c>
      <c r="S46" s="1" t="s">
        <v>91</v>
      </c>
      <c r="T46" s="1" t="s">
        <v>91</v>
      </c>
      <c r="U46" s="1" t="s">
        <v>91</v>
      </c>
      <c r="V46" s="1" t="s">
        <v>91</v>
      </c>
      <c r="W46" s="1">
        <v>792000000</v>
      </c>
      <c r="X46" s="1">
        <v>838000000</v>
      </c>
      <c r="Y46" s="1">
        <v>840000000</v>
      </c>
      <c r="Z46" s="1">
        <v>926000000</v>
      </c>
      <c r="AA46" s="1">
        <v>924000000</v>
      </c>
      <c r="AB46" s="1">
        <v>4452000000</v>
      </c>
      <c r="AC46" s="1">
        <v>4362000000</v>
      </c>
      <c r="AD46" s="1">
        <v>4362000000</v>
      </c>
      <c r="AE46" s="1">
        <v>4362000000</v>
      </c>
      <c r="AF46" s="1">
        <v>4362000000</v>
      </c>
      <c r="AG46" s="1">
        <v>4362000000</v>
      </c>
      <c r="AH46" s="1">
        <v>4362000000</v>
      </c>
      <c r="AI46" s="1">
        <v>4362000000</v>
      </c>
      <c r="AJ46" s="1">
        <v>4362000000</v>
      </c>
      <c r="AK46" s="1">
        <v>4362000000</v>
      </c>
      <c r="AL46" s="1">
        <v>4362000000</v>
      </c>
      <c r="AM46" s="1">
        <v>4362000000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961000000</v>
      </c>
      <c r="R47" s="1" t="s">
        <v>91</v>
      </c>
      <c r="S47" s="1">
        <v>823000000</v>
      </c>
      <c r="T47" s="1">
        <v>862000000</v>
      </c>
      <c r="U47" s="1">
        <v>812000000</v>
      </c>
      <c r="V47" s="1">
        <v>777000000</v>
      </c>
      <c r="W47" s="1">
        <v>306000000</v>
      </c>
      <c r="X47" s="1">
        <v>342000000</v>
      </c>
      <c r="Y47" s="1">
        <v>273000000</v>
      </c>
      <c r="Z47" s="1">
        <v>243000000</v>
      </c>
      <c r="AA47" s="1">
        <v>281000000</v>
      </c>
      <c r="AB47" s="1">
        <v>3106000000</v>
      </c>
      <c r="AC47" s="1">
        <v>2700000000</v>
      </c>
      <c r="AD47" s="1">
        <v>2341000000</v>
      </c>
      <c r="AE47" s="1">
        <v>1985000000</v>
      </c>
      <c r="AF47" s="1">
        <v>1629000000</v>
      </c>
      <c r="AG47" s="1">
        <v>1316000000</v>
      </c>
      <c r="AH47" s="1">
        <v>1056000000</v>
      </c>
      <c r="AI47" s="1">
        <v>717000000</v>
      </c>
      <c r="AJ47" s="1">
        <v>409000000</v>
      </c>
      <c r="AK47" s="1">
        <v>274000000</v>
      </c>
      <c r="AL47" s="1">
        <v>85000000</v>
      </c>
      <c r="AM47" s="1">
        <v>152000000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v>503000000</v>
      </c>
      <c r="Q48" s="1">
        <v>961000000</v>
      </c>
      <c r="R48" s="1">
        <v>748000000</v>
      </c>
      <c r="S48" s="1">
        <v>823000000</v>
      </c>
      <c r="T48" s="1">
        <v>862000000</v>
      </c>
      <c r="U48" s="1">
        <v>812000000</v>
      </c>
      <c r="V48" s="1">
        <v>777000000</v>
      </c>
      <c r="W48" s="1">
        <v>1098000000</v>
      </c>
      <c r="X48" s="1">
        <v>1180000000</v>
      </c>
      <c r="Y48" s="1">
        <v>1113000000</v>
      </c>
      <c r="Z48" s="1">
        <v>1169000000</v>
      </c>
      <c r="AA48" s="1">
        <v>1205000000</v>
      </c>
      <c r="AB48" s="1">
        <v>7558000000</v>
      </c>
      <c r="AC48" s="1">
        <v>7062000000</v>
      </c>
      <c r="AD48" s="1">
        <v>6703000000</v>
      </c>
      <c r="AE48" s="1">
        <v>6347000000</v>
      </c>
      <c r="AF48" s="1">
        <v>5991000000</v>
      </c>
      <c r="AG48" s="1">
        <v>5678000000</v>
      </c>
      <c r="AH48" s="1">
        <v>5418000000</v>
      </c>
      <c r="AI48" s="1">
        <v>5079000000</v>
      </c>
      <c r="AJ48" s="1">
        <v>4771000000</v>
      </c>
      <c r="AK48" s="1">
        <v>4636000000</v>
      </c>
      <c r="AL48" s="1">
        <v>4447000000</v>
      </c>
      <c r="AM48" s="1">
        <v>4514000000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653000000</v>
      </c>
      <c r="Z49" s="1">
        <v>637000000</v>
      </c>
      <c r="AA49" s="1">
        <v>453000000</v>
      </c>
      <c r="AB49" s="1">
        <v>265000000</v>
      </c>
      <c r="AC49" s="1">
        <v>215000000</v>
      </c>
      <c r="AD49" s="1">
        <v>216000000</v>
      </c>
      <c r="AE49" s="1">
        <v>224000000</v>
      </c>
      <c r="AF49" s="1">
        <v>221000000</v>
      </c>
      <c r="AG49" s="1">
        <v>235000000</v>
      </c>
      <c r="AH49" s="1">
        <v>268000000</v>
      </c>
      <c r="AI49" s="1">
        <v>251000000</v>
      </c>
      <c r="AJ49" s="1">
        <v>300000000</v>
      </c>
      <c r="AK49" s="1">
        <v>49000000</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v>243000000</v>
      </c>
      <c r="L50" s="1">
        <v>229000000</v>
      </c>
      <c r="M50" s="1">
        <v>192000000</v>
      </c>
      <c r="N50" s="1">
        <v>134000000</v>
      </c>
      <c r="O50" s="1">
        <v>23000000</v>
      </c>
      <c r="P50" s="1">
        <v>41000000</v>
      </c>
      <c r="Q50" s="1">
        <v>106000000</v>
      </c>
      <c r="R50" s="1">
        <v>421000000</v>
      </c>
      <c r="S50" s="1">
        <v>618000000</v>
      </c>
      <c r="T50" s="1">
        <v>626000000</v>
      </c>
      <c r="U50" s="1">
        <v>449000000</v>
      </c>
      <c r="V50" s="1">
        <v>393000000</v>
      </c>
      <c r="W50" s="1">
        <v>601000000</v>
      </c>
      <c r="X50" s="1">
        <v>510000000</v>
      </c>
      <c r="Y50" s="1">
        <v>990000000</v>
      </c>
      <c r="Z50" s="1">
        <v>926000000</v>
      </c>
      <c r="AA50" s="1">
        <v>927000000</v>
      </c>
      <c r="AB50" s="1">
        <v>321000000</v>
      </c>
      <c r="AC50" s="1">
        <v>280000000</v>
      </c>
      <c r="AD50" s="1">
        <v>207000000</v>
      </c>
      <c r="AE50" s="1">
        <v>172000000</v>
      </c>
      <c r="AF50" s="1">
        <v>201000000</v>
      </c>
      <c r="AG50" s="1">
        <v>374000000</v>
      </c>
      <c r="AH50" s="1">
        <v>264000000</v>
      </c>
      <c r="AI50" s="1">
        <v>295000000</v>
      </c>
      <c r="AJ50" s="1">
        <v>197000000</v>
      </c>
      <c r="AK50" s="1">
        <v>343000000</v>
      </c>
      <c r="AL50" s="1">
        <v>263000000</v>
      </c>
      <c r="AM50" s="1">
        <v>473000000</v>
      </c>
    </row>
    <row r="51" spans="1:39" ht="19" x14ac:dyDescent="0.25">
      <c r="A51" s="5" t="s">
        <v>43</v>
      </c>
      <c r="B51" s="1" t="s">
        <v>91</v>
      </c>
      <c r="C51" s="1" t="s">
        <v>91</v>
      </c>
      <c r="D51" s="1" t="s">
        <v>91</v>
      </c>
      <c r="E51" s="1" t="s">
        <v>91</v>
      </c>
      <c r="F51" s="1" t="s">
        <v>91</v>
      </c>
      <c r="G51" s="1" t="s">
        <v>91</v>
      </c>
      <c r="H51" s="1" t="s">
        <v>91</v>
      </c>
      <c r="I51" s="1" t="s">
        <v>91</v>
      </c>
      <c r="J51" s="1" t="s">
        <v>91</v>
      </c>
      <c r="K51" s="1">
        <v>161000000</v>
      </c>
      <c r="L51" s="1">
        <v>281000000</v>
      </c>
      <c r="M51" s="1">
        <v>552000000</v>
      </c>
      <c r="N51" s="1">
        <v>432000000</v>
      </c>
      <c r="O51" s="1">
        <v>3008000000</v>
      </c>
      <c r="P51" s="1">
        <v>4594000000</v>
      </c>
      <c r="Q51" s="1">
        <v>3091000000</v>
      </c>
      <c r="R51" s="1">
        <v>3246000000</v>
      </c>
      <c r="S51" s="1">
        <v>2318000000</v>
      </c>
      <c r="T51" s="1">
        <v>2181000000</v>
      </c>
      <c r="U51" s="1">
        <v>930000000</v>
      </c>
      <c r="V51" s="1">
        <v>809000000</v>
      </c>
      <c r="W51" s="1">
        <v>427000000</v>
      </c>
      <c r="X51" s="1">
        <v>450000000</v>
      </c>
      <c r="Y51" s="1">
        <v>73000000</v>
      </c>
      <c r="Z51" s="1">
        <v>115000000</v>
      </c>
      <c r="AA51" s="1">
        <v>76000000</v>
      </c>
      <c r="AB51" s="1">
        <v>97000000</v>
      </c>
      <c r="AC51" s="1">
        <v>322000000</v>
      </c>
      <c r="AD51" s="1">
        <v>394000000</v>
      </c>
      <c r="AE51" s="1">
        <v>371000000</v>
      </c>
      <c r="AF51" s="1">
        <v>147000000</v>
      </c>
      <c r="AG51" s="1">
        <v>175000000</v>
      </c>
      <c r="AH51" s="1">
        <v>294000000</v>
      </c>
      <c r="AI51" s="1">
        <v>232000000</v>
      </c>
      <c r="AJ51" s="1">
        <v>686000000</v>
      </c>
      <c r="AK51" s="1">
        <v>815000000</v>
      </c>
      <c r="AL51" s="1">
        <v>1140000000</v>
      </c>
      <c r="AM51" s="1">
        <v>1323000000</v>
      </c>
    </row>
    <row r="52" spans="1:39" ht="19" x14ac:dyDescent="0.25">
      <c r="A52" s="5" t="s">
        <v>44</v>
      </c>
      <c r="B52" s="1" t="s">
        <v>91</v>
      </c>
      <c r="C52" s="1" t="s">
        <v>91</v>
      </c>
      <c r="D52" s="1" t="s">
        <v>91</v>
      </c>
      <c r="E52" s="1" t="s">
        <v>91</v>
      </c>
      <c r="F52" s="1" t="s">
        <v>91</v>
      </c>
      <c r="G52" s="1" t="s">
        <v>91</v>
      </c>
      <c r="H52" s="1" t="s">
        <v>91</v>
      </c>
      <c r="I52" s="1" t="s">
        <v>91</v>
      </c>
      <c r="J52" s="1" t="s">
        <v>91</v>
      </c>
      <c r="K52" s="1">
        <v>2972000000</v>
      </c>
      <c r="L52" s="1">
        <v>3697000000</v>
      </c>
      <c r="M52" s="1">
        <v>4906000000</v>
      </c>
      <c r="N52" s="1">
        <v>4746000000</v>
      </c>
      <c r="O52" s="1">
        <v>6404000000</v>
      </c>
      <c r="P52" s="1">
        <v>8973000000</v>
      </c>
      <c r="Q52" s="1">
        <v>9605000000</v>
      </c>
      <c r="R52" s="1">
        <v>10004000000</v>
      </c>
      <c r="S52" s="1">
        <v>8553000000</v>
      </c>
      <c r="T52" s="1">
        <v>7801000000</v>
      </c>
      <c r="U52" s="1">
        <v>6109000000</v>
      </c>
      <c r="V52" s="1">
        <v>5878000000</v>
      </c>
      <c r="W52" s="1">
        <v>6076000000</v>
      </c>
      <c r="X52" s="1">
        <v>5749000000</v>
      </c>
      <c r="Y52" s="1">
        <v>6133000000</v>
      </c>
      <c r="Z52" s="1">
        <v>6005000000</v>
      </c>
      <c r="AA52" s="1">
        <v>6341000000</v>
      </c>
      <c r="AB52" s="1">
        <v>12669000000</v>
      </c>
      <c r="AC52" s="1">
        <v>11791000000</v>
      </c>
      <c r="AD52" s="1">
        <v>10919000000</v>
      </c>
      <c r="AE52" s="1">
        <v>9954000000</v>
      </c>
      <c r="AF52" s="1">
        <v>9156000000</v>
      </c>
      <c r="AG52" s="1">
        <v>8974000000</v>
      </c>
      <c r="AH52" s="1">
        <v>8908000000</v>
      </c>
      <c r="AI52" s="1">
        <v>9040000000</v>
      </c>
      <c r="AJ52" s="1">
        <v>9257000000</v>
      </c>
      <c r="AK52" s="1">
        <v>9112000000</v>
      </c>
      <c r="AL52" s="1">
        <v>10991000000</v>
      </c>
      <c r="AM52" s="1">
        <v>13186000000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6989000000</v>
      </c>
      <c r="L54" s="11">
        <v>9215000000</v>
      </c>
      <c r="M54" s="11">
        <v>9360000000</v>
      </c>
      <c r="N54" s="11">
        <v>10849000000</v>
      </c>
      <c r="O54" s="11">
        <v>11250000000</v>
      </c>
      <c r="P54" s="11">
        <v>15028000000</v>
      </c>
      <c r="Q54" s="11">
        <v>17720000000</v>
      </c>
      <c r="R54" s="11">
        <v>15779000000</v>
      </c>
      <c r="S54" s="11">
        <v>14679000000</v>
      </c>
      <c r="T54" s="11">
        <v>15510000000</v>
      </c>
      <c r="U54" s="11">
        <v>16299000000</v>
      </c>
      <c r="V54" s="11">
        <v>15063000000</v>
      </c>
      <c r="W54" s="11">
        <v>13930000000</v>
      </c>
      <c r="X54" s="11">
        <v>12667000000</v>
      </c>
      <c r="Y54" s="11">
        <v>11923000000</v>
      </c>
      <c r="Z54" s="11">
        <v>12119000000</v>
      </c>
      <c r="AA54" s="11">
        <v>13401000000</v>
      </c>
      <c r="AB54" s="11">
        <v>20497000000</v>
      </c>
      <c r="AC54" s="11">
        <v>20021000000</v>
      </c>
      <c r="AD54" s="11">
        <v>18938000000</v>
      </c>
      <c r="AE54" s="11">
        <v>17722000000</v>
      </c>
      <c r="AF54" s="11">
        <v>16230000000</v>
      </c>
      <c r="AG54" s="11">
        <v>16431000000</v>
      </c>
      <c r="AH54" s="11">
        <v>17642000000</v>
      </c>
      <c r="AI54" s="11">
        <v>17137000000</v>
      </c>
      <c r="AJ54" s="11">
        <v>18018000000</v>
      </c>
      <c r="AK54" s="11">
        <v>19351000000</v>
      </c>
      <c r="AL54" s="11">
        <v>24676000000</v>
      </c>
      <c r="AM54" s="11">
        <v>27207000000</v>
      </c>
    </row>
    <row r="55" spans="1:39" ht="20" thickTop="1" x14ac:dyDescent="0.25">
      <c r="A55" s="5" t="s">
        <v>47</v>
      </c>
      <c r="B55" s="1" t="s">
        <v>91</v>
      </c>
      <c r="C55" s="1" t="s">
        <v>91</v>
      </c>
      <c r="D55" s="1" t="s">
        <v>91</v>
      </c>
      <c r="E55" s="1" t="s">
        <v>91</v>
      </c>
      <c r="F55" s="1" t="s">
        <v>91</v>
      </c>
      <c r="G55" s="1" t="s">
        <v>91</v>
      </c>
      <c r="H55" s="1" t="s">
        <v>91</v>
      </c>
      <c r="I55" s="1" t="s">
        <v>91</v>
      </c>
      <c r="J55" s="1" t="s">
        <v>91</v>
      </c>
      <c r="K55" s="1">
        <v>1877000000</v>
      </c>
      <c r="L55" s="1">
        <v>2573000000</v>
      </c>
      <c r="M55" s="1">
        <v>1940000000</v>
      </c>
      <c r="N55" s="1">
        <v>2082000000</v>
      </c>
      <c r="O55" s="1">
        <v>1582000000</v>
      </c>
      <c r="P55" s="1">
        <v>1682000000</v>
      </c>
      <c r="Q55" s="1">
        <v>1921000000</v>
      </c>
      <c r="R55" s="1">
        <v>1205000000</v>
      </c>
      <c r="S55" s="1">
        <v>511000000</v>
      </c>
      <c r="T55" s="1">
        <v>1496000000</v>
      </c>
      <c r="U55" s="1">
        <v>552000000</v>
      </c>
      <c r="V55" s="1">
        <v>750000000</v>
      </c>
      <c r="W55" s="1">
        <v>560000000</v>
      </c>
      <c r="X55" s="1">
        <v>657000000</v>
      </c>
      <c r="Y55" s="1">
        <v>324000000</v>
      </c>
      <c r="Z55" s="1">
        <v>503000000</v>
      </c>
      <c r="AA55" s="1">
        <v>621000000</v>
      </c>
      <c r="AB55" s="1">
        <v>625000000</v>
      </c>
      <c r="AC55" s="1">
        <v>444000000</v>
      </c>
      <c r="AD55" s="1">
        <v>422000000</v>
      </c>
      <c r="AE55" s="1">
        <v>437000000</v>
      </c>
      <c r="AF55" s="1">
        <v>386000000</v>
      </c>
      <c r="AG55" s="1">
        <v>396000000</v>
      </c>
      <c r="AH55" s="1">
        <v>466000000</v>
      </c>
      <c r="AI55" s="1">
        <v>478000000</v>
      </c>
      <c r="AJ55" s="1">
        <v>388000000</v>
      </c>
      <c r="AK55" s="1">
        <v>415000000</v>
      </c>
      <c r="AL55" s="1">
        <v>653000000</v>
      </c>
      <c r="AM55" s="1">
        <v>851000000</v>
      </c>
    </row>
    <row r="56" spans="1:39" ht="19" x14ac:dyDescent="0.25">
      <c r="A56" s="5" t="s">
        <v>48</v>
      </c>
      <c r="B56" s="1" t="s">
        <v>91</v>
      </c>
      <c r="C56" s="1" t="s">
        <v>91</v>
      </c>
      <c r="D56" s="1" t="s">
        <v>91</v>
      </c>
      <c r="E56" s="1" t="s">
        <v>91</v>
      </c>
      <c r="F56" s="1" t="s">
        <v>91</v>
      </c>
      <c r="G56" s="1" t="s">
        <v>91</v>
      </c>
      <c r="H56" s="1" t="s">
        <v>91</v>
      </c>
      <c r="I56" s="1" t="s">
        <v>91</v>
      </c>
      <c r="J56" s="1" t="s">
        <v>91</v>
      </c>
      <c r="K56" s="1">
        <v>12000000</v>
      </c>
      <c r="L56" s="1">
        <v>27000000</v>
      </c>
      <c r="M56" s="1">
        <v>314000000</v>
      </c>
      <c r="N56" s="1">
        <v>71000000</v>
      </c>
      <c r="O56" s="1">
        <v>267000000</v>
      </c>
      <c r="P56" s="1">
        <v>313000000</v>
      </c>
      <c r="Q56" s="1">
        <v>148000000</v>
      </c>
      <c r="R56" s="1">
        <v>38000000</v>
      </c>
      <c r="S56" s="1">
        <v>422000000</v>
      </c>
      <c r="T56" s="1">
        <v>437000000</v>
      </c>
      <c r="U56" s="1">
        <v>11000000</v>
      </c>
      <c r="V56" s="1">
        <v>301000000</v>
      </c>
      <c r="W56" s="1">
        <v>43000000</v>
      </c>
      <c r="X56" s="1" t="s">
        <v>91</v>
      </c>
      <c r="Y56" s="1" t="s">
        <v>91</v>
      </c>
      <c r="Z56" s="1" t="s">
        <v>91</v>
      </c>
      <c r="AA56" s="1" t="s">
        <v>91</v>
      </c>
      <c r="AB56" s="1">
        <v>1381000000</v>
      </c>
      <c r="AC56" s="1">
        <v>1500000000</v>
      </c>
      <c r="AD56" s="1">
        <v>1000000000</v>
      </c>
      <c r="AE56" s="1">
        <v>1001000000</v>
      </c>
      <c r="AF56" s="1">
        <v>1000000000</v>
      </c>
      <c r="AG56" s="1">
        <v>631000000</v>
      </c>
      <c r="AH56" s="1">
        <v>500000000</v>
      </c>
      <c r="AI56" s="1">
        <v>749000000</v>
      </c>
      <c r="AJ56" s="1">
        <v>500000000</v>
      </c>
      <c r="AK56" s="1">
        <v>550000000</v>
      </c>
      <c r="AL56" s="1">
        <v>500000000</v>
      </c>
      <c r="AM56" s="1">
        <v>500000000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40000000</v>
      </c>
      <c r="Z57" s="1">
        <v>128000000</v>
      </c>
      <c r="AA57" s="1">
        <v>109000000</v>
      </c>
      <c r="AB57" s="1">
        <v>101000000</v>
      </c>
      <c r="AC57" s="1">
        <v>206000000</v>
      </c>
      <c r="AD57" s="1">
        <v>227000000</v>
      </c>
      <c r="AE57" s="1">
        <v>71000000</v>
      </c>
      <c r="AF57" s="1">
        <v>95000000</v>
      </c>
      <c r="AG57" s="1">
        <v>83000000</v>
      </c>
      <c r="AH57" s="1">
        <v>128000000</v>
      </c>
      <c r="AI57" s="1">
        <v>103000000</v>
      </c>
      <c r="AJ57" s="1">
        <v>46000000</v>
      </c>
      <c r="AK57" s="1">
        <v>134000000</v>
      </c>
      <c r="AL57" s="1">
        <v>121000000</v>
      </c>
      <c r="AM57" s="1">
        <v>189000000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310000000</v>
      </c>
      <c r="L59" s="1">
        <v>588000000</v>
      </c>
      <c r="M59" s="1">
        <v>232000000</v>
      </c>
      <c r="N59" s="1">
        <v>343000000</v>
      </c>
      <c r="O59" s="1">
        <v>347000000</v>
      </c>
      <c r="P59" s="1">
        <v>633000000</v>
      </c>
      <c r="Q59" s="1">
        <v>744000000</v>
      </c>
      <c r="R59" s="1">
        <v>337000000</v>
      </c>
      <c r="S59" s="1">
        <v>1001000000</v>
      </c>
      <c r="T59" s="1">
        <v>267000000</v>
      </c>
      <c r="U59" s="1">
        <v>1362000000</v>
      </c>
      <c r="V59" s="1">
        <v>1295000000</v>
      </c>
      <c r="W59" s="1">
        <v>1475000000</v>
      </c>
      <c r="X59" s="1">
        <v>1368000000</v>
      </c>
      <c r="Y59" s="1">
        <v>1168000000</v>
      </c>
      <c r="Z59" s="1">
        <v>956000000</v>
      </c>
      <c r="AA59" s="1">
        <v>1251000000</v>
      </c>
      <c r="AB59" s="1">
        <v>1392000000</v>
      </c>
      <c r="AC59" s="1">
        <v>1280000000</v>
      </c>
      <c r="AD59" s="1">
        <v>1098000000</v>
      </c>
      <c r="AE59" s="1">
        <v>1153000000</v>
      </c>
      <c r="AF59" s="1">
        <v>1074000000</v>
      </c>
      <c r="AG59" s="1">
        <v>1154000000</v>
      </c>
      <c r="AH59" s="1">
        <v>1164000000</v>
      </c>
      <c r="AI59" s="1">
        <v>1144000000</v>
      </c>
      <c r="AJ59" s="1">
        <v>1189000000</v>
      </c>
      <c r="AK59" s="1">
        <v>1291000000</v>
      </c>
      <c r="AL59" s="1">
        <v>1295000000</v>
      </c>
      <c r="AM59" s="1">
        <v>1445000000</v>
      </c>
    </row>
    <row r="60" spans="1:39" ht="19" x14ac:dyDescent="0.25">
      <c r="A60" s="6" t="s">
        <v>52</v>
      </c>
      <c r="B60" s="10" t="s">
        <v>91</v>
      </c>
      <c r="C60" s="10" t="s">
        <v>91</v>
      </c>
      <c r="D60" s="10" t="s">
        <v>91</v>
      </c>
      <c r="E60" s="10" t="s">
        <v>91</v>
      </c>
      <c r="F60" s="10" t="s">
        <v>91</v>
      </c>
      <c r="G60" s="10" t="s">
        <v>91</v>
      </c>
      <c r="H60" s="10" t="s">
        <v>91</v>
      </c>
      <c r="I60" s="10" t="s">
        <v>91</v>
      </c>
      <c r="J60" s="10" t="s">
        <v>91</v>
      </c>
      <c r="K60" s="10">
        <v>2199000000</v>
      </c>
      <c r="L60" s="10">
        <v>3188000000</v>
      </c>
      <c r="M60" s="10">
        <v>2486000000</v>
      </c>
      <c r="N60" s="10">
        <v>2496000000</v>
      </c>
      <c r="O60" s="10">
        <v>2196000000</v>
      </c>
      <c r="P60" s="10">
        <v>2628000000</v>
      </c>
      <c r="Q60" s="10">
        <v>2813000000</v>
      </c>
      <c r="R60" s="10">
        <v>1580000000</v>
      </c>
      <c r="S60" s="10">
        <v>1934000000</v>
      </c>
      <c r="T60" s="10">
        <v>2200000000</v>
      </c>
      <c r="U60" s="10">
        <v>1925000000</v>
      </c>
      <c r="V60" s="10">
        <v>2346000000</v>
      </c>
      <c r="W60" s="10">
        <v>2078000000</v>
      </c>
      <c r="X60" s="10">
        <v>2025000000</v>
      </c>
      <c r="Y60" s="10">
        <v>1532000000</v>
      </c>
      <c r="Z60" s="10">
        <v>1587000000</v>
      </c>
      <c r="AA60" s="10">
        <v>1981000000</v>
      </c>
      <c r="AB60" s="10">
        <v>3499000000</v>
      </c>
      <c r="AC60" s="10">
        <v>3430000000</v>
      </c>
      <c r="AD60" s="10">
        <v>2747000000</v>
      </c>
      <c r="AE60" s="10">
        <v>2662000000</v>
      </c>
      <c r="AF60" s="10">
        <v>2555000000</v>
      </c>
      <c r="AG60" s="10">
        <v>2264000000</v>
      </c>
      <c r="AH60" s="10">
        <v>2258000000</v>
      </c>
      <c r="AI60" s="10">
        <v>2474000000</v>
      </c>
      <c r="AJ60" s="10">
        <v>2123000000</v>
      </c>
      <c r="AK60" s="10">
        <v>2390000000</v>
      </c>
      <c r="AL60" s="10">
        <v>2569000000</v>
      </c>
      <c r="AM60" s="10">
        <v>2985000000</v>
      </c>
    </row>
    <row r="61" spans="1:39" ht="19" x14ac:dyDescent="0.25">
      <c r="A61" s="5" t="s">
        <v>53</v>
      </c>
      <c r="B61" s="1" t="s">
        <v>91</v>
      </c>
      <c r="C61" s="1" t="s">
        <v>91</v>
      </c>
      <c r="D61" s="1" t="s">
        <v>91</v>
      </c>
      <c r="E61" s="1" t="s">
        <v>91</v>
      </c>
      <c r="F61" s="1" t="s">
        <v>91</v>
      </c>
      <c r="G61" s="1" t="s">
        <v>91</v>
      </c>
      <c r="H61" s="1" t="s">
        <v>91</v>
      </c>
      <c r="I61" s="1" t="s">
        <v>91</v>
      </c>
      <c r="J61" s="1" t="s">
        <v>91</v>
      </c>
      <c r="K61" s="1">
        <v>808000000</v>
      </c>
      <c r="L61" s="1">
        <v>804000000</v>
      </c>
      <c r="M61" s="1">
        <v>1697000000</v>
      </c>
      <c r="N61" s="1">
        <v>1286000000</v>
      </c>
      <c r="O61" s="1">
        <v>1027000000</v>
      </c>
      <c r="P61" s="1">
        <v>1097000000</v>
      </c>
      <c r="Q61" s="1">
        <v>1216000000</v>
      </c>
      <c r="R61" s="1">
        <v>1211000000</v>
      </c>
      <c r="S61" s="1">
        <v>833000000</v>
      </c>
      <c r="T61" s="1">
        <v>395000000</v>
      </c>
      <c r="U61" s="1">
        <v>368000000</v>
      </c>
      <c r="V61" s="1">
        <v>360000000</v>
      </c>
      <c r="W61" s="1" t="s">
        <v>91</v>
      </c>
      <c r="X61" s="1" t="s">
        <v>91</v>
      </c>
      <c r="Y61" s="1" t="s">
        <v>91</v>
      </c>
      <c r="Z61" s="1" t="s">
        <v>91</v>
      </c>
      <c r="AA61" s="1" t="s">
        <v>91</v>
      </c>
      <c r="AB61" s="1">
        <v>4211000000</v>
      </c>
      <c r="AC61" s="1">
        <v>4186000000</v>
      </c>
      <c r="AD61" s="1">
        <v>4158000000</v>
      </c>
      <c r="AE61" s="1">
        <v>3641000000</v>
      </c>
      <c r="AF61" s="1">
        <v>3120000000</v>
      </c>
      <c r="AG61" s="1">
        <v>2978000000</v>
      </c>
      <c r="AH61" s="1">
        <v>3577000000</v>
      </c>
      <c r="AI61" s="1">
        <v>4319000000</v>
      </c>
      <c r="AJ61" s="1">
        <v>5562000000</v>
      </c>
      <c r="AK61" s="1">
        <v>6497000000</v>
      </c>
      <c r="AL61" s="1">
        <v>7624000000</v>
      </c>
      <c r="AM61" s="1">
        <v>8579000000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366000000</v>
      </c>
      <c r="Z62" s="1" t="s">
        <v>91</v>
      </c>
      <c r="AA62" s="1">
        <v>378000000</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v>381000000</v>
      </c>
      <c r="P63" s="1">
        <v>994000000</v>
      </c>
      <c r="Q63" s="1">
        <v>469000000</v>
      </c>
      <c r="R63" s="1">
        <v>331000000</v>
      </c>
      <c r="S63" s="1">
        <v>129000000</v>
      </c>
      <c r="T63" s="1">
        <v>59000000</v>
      </c>
      <c r="U63" s="1">
        <v>40000000</v>
      </c>
      <c r="V63" s="1">
        <v>23000000</v>
      </c>
      <c r="W63" s="1">
        <v>23000000</v>
      </c>
      <c r="X63" s="1">
        <v>49000000</v>
      </c>
      <c r="Y63" s="1">
        <v>59000000</v>
      </c>
      <c r="Z63" s="1">
        <v>67000000</v>
      </c>
      <c r="AA63" s="1">
        <v>86000000</v>
      </c>
      <c r="AB63" s="1">
        <v>607000000</v>
      </c>
      <c r="AC63" s="1">
        <v>572000000</v>
      </c>
      <c r="AD63" s="1">
        <v>548000000</v>
      </c>
      <c r="AE63" s="1">
        <v>399000000</v>
      </c>
      <c r="AF63" s="1">
        <v>37000000</v>
      </c>
      <c r="AG63" s="1">
        <v>33000000</v>
      </c>
      <c r="AH63" s="1">
        <v>78000000</v>
      </c>
      <c r="AI63" s="1">
        <v>42000000</v>
      </c>
      <c r="AJ63" s="1">
        <v>78000000</v>
      </c>
      <c r="AK63" s="1">
        <v>90000000</v>
      </c>
      <c r="AL63" s="1">
        <v>87000000</v>
      </c>
      <c r="AM63" s="1">
        <v>66000000</v>
      </c>
    </row>
    <row r="64" spans="1:39" ht="19" x14ac:dyDescent="0.25">
      <c r="A64" s="5" t="s">
        <v>55</v>
      </c>
      <c r="B64" s="1" t="s">
        <v>91</v>
      </c>
      <c r="C64" s="1" t="s">
        <v>91</v>
      </c>
      <c r="D64" s="1" t="s">
        <v>91</v>
      </c>
      <c r="E64" s="1" t="s">
        <v>91</v>
      </c>
      <c r="F64" s="1" t="s">
        <v>91</v>
      </c>
      <c r="G64" s="1" t="s">
        <v>91</v>
      </c>
      <c r="H64" s="1" t="s">
        <v>91</v>
      </c>
      <c r="I64" s="1" t="s">
        <v>91</v>
      </c>
      <c r="J64" s="1" t="s">
        <v>91</v>
      </c>
      <c r="K64" s="1">
        <v>943000000</v>
      </c>
      <c r="L64" s="1">
        <v>1128000000</v>
      </c>
      <c r="M64" s="1">
        <v>1080000000</v>
      </c>
      <c r="N64" s="1">
        <v>1153000000</v>
      </c>
      <c r="O64" s="1">
        <v>1119000000</v>
      </c>
      <c r="P64" s="1">
        <v>1054000000</v>
      </c>
      <c r="Q64" s="1">
        <v>634000000</v>
      </c>
      <c r="R64" s="1">
        <v>778000000</v>
      </c>
      <c r="S64" s="1">
        <v>1049000000</v>
      </c>
      <c r="T64" s="1">
        <v>992000000</v>
      </c>
      <c r="U64" s="1">
        <v>903000000</v>
      </c>
      <c r="V64" s="1">
        <v>397000000</v>
      </c>
      <c r="W64" s="1">
        <v>469000000</v>
      </c>
      <c r="X64" s="1">
        <v>618000000</v>
      </c>
      <c r="Y64" s="1">
        <v>640000000</v>
      </c>
      <c r="Z64" s="1">
        <v>743000000</v>
      </c>
      <c r="AA64" s="1">
        <v>519000000</v>
      </c>
      <c r="AB64" s="1">
        <v>1228000000</v>
      </c>
      <c r="AC64" s="1">
        <v>872000000</v>
      </c>
      <c r="AD64" s="1">
        <v>678000000</v>
      </c>
      <c r="AE64" s="1">
        <v>630000000</v>
      </c>
      <c r="AF64" s="1">
        <v>572000000</v>
      </c>
      <c r="AG64" s="1">
        <v>683000000</v>
      </c>
      <c r="AH64" s="1">
        <v>1392000000</v>
      </c>
      <c r="AI64" s="1">
        <v>1308000000</v>
      </c>
      <c r="AJ64" s="1">
        <v>1348000000</v>
      </c>
      <c r="AK64" s="1">
        <v>1187000000</v>
      </c>
      <c r="AL64" s="1">
        <v>1063000000</v>
      </c>
      <c r="AM64" s="1">
        <v>1000000000</v>
      </c>
    </row>
    <row r="65" spans="1:39" ht="19" x14ac:dyDescent="0.25">
      <c r="A65" s="5" t="s">
        <v>56</v>
      </c>
      <c r="B65" s="1" t="s">
        <v>91</v>
      </c>
      <c r="C65" s="1" t="s">
        <v>91</v>
      </c>
      <c r="D65" s="1" t="s">
        <v>91</v>
      </c>
      <c r="E65" s="1" t="s">
        <v>91</v>
      </c>
      <c r="F65" s="1" t="s">
        <v>91</v>
      </c>
      <c r="G65" s="1" t="s">
        <v>91</v>
      </c>
      <c r="H65" s="1" t="s">
        <v>91</v>
      </c>
      <c r="I65" s="1" t="s">
        <v>91</v>
      </c>
      <c r="J65" s="1" t="s">
        <v>91</v>
      </c>
      <c r="K65" s="1">
        <v>1751000000</v>
      </c>
      <c r="L65" s="1">
        <v>1932000000</v>
      </c>
      <c r="M65" s="1">
        <v>2777000000</v>
      </c>
      <c r="N65" s="1">
        <v>2439000000</v>
      </c>
      <c r="O65" s="1">
        <v>2527000000</v>
      </c>
      <c r="P65" s="1">
        <v>3145000000</v>
      </c>
      <c r="Q65" s="1">
        <v>2319000000</v>
      </c>
      <c r="R65" s="1">
        <v>2320000000</v>
      </c>
      <c r="S65" s="1">
        <v>2011000000</v>
      </c>
      <c r="T65" s="1">
        <v>1446000000</v>
      </c>
      <c r="U65" s="1">
        <v>1311000000</v>
      </c>
      <c r="V65" s="1">
        <v>780000000</v>
      </c>
      <c r="W65" s="1">
        <v>492000000</v>
      </c>
      <c r="X65" s="1">
        <v>667000000</v>
      </c>
      <c r="Y65" s="1">
        <v>1065000000</v>
      </c>
      <c r="Z65" s="1">
        <v>810000000</v>
      </c>
      <c r="AA65" s="1">
        <v>983000000</v>
      </c>
      <c r="AB65" s="1">
        <v>6046000000</v>
      </c>
      <c r="AC65" s="1">
        <v>5630000000</v>
      </c>
      <c r="AD65" s="1">
        <v>5384000000</v>
      </c>
      <c r="AE65" s="1">
        <v>4670000000</v>
      </c>
      <c r="AF65" s="1">
        <v>3729000000</v>
      </c>
      <c r="AG65" s="1">
        <v>3694000000</v>
      </c>
      <c r="AH65" s="1">
        <v>5047000000</v>
      </c>
      <c r="AI65" s="1">
        <v>5669000000</v>
      </c>
      <c r="AJ65" s="1">
        <v>6988000000</v>
      </c>
      <c r="AK65" s="1">
        <v>7774000000</v>
      </c>
      <c r="AL65" s="1">
        <v>8774000000</v>
      </c>
      <c r="AM65" s="1">
        <v>9645000000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3950000000</v>
      </c>
      <c r="L67" s="10">
        <v>5120000000</v>
      </c>
      <c r="M67" s="10">
        <v>5263000000</v>
      </c>
      <c r="N67" s="10">
        <v>4935000000</v>
      </c>
      <c r="O67" s="10">
        <v>4723000000</v>
      </c>
      <c r="P67" s="10">
        <v>5773000000</v>
      </c>
      <c r="Q67" s="10">
        <v>5132000000</v>
      </c>
      <c r="R67" s="10">
        <v>3900000000</v>
      </c>
      <c r="S67" s="10">
        <v>3945000000</v>
      </c>
      <c r="T67" s="10">
        <v>3646000000</v>
      </c>
      <c r="U67" s="10">
        <v>3236000000</v>
      </c>
      <c r="V67" s="10">
        <v>3126000000</v>
      </c>
      <c r="W67" s="10">
        <v>2570000000</v>
      </c>
      <c r="X67" s="10">
        <v>2692000000</v>
      </c>
      <c r="Y67" s="10">
        <v>2597000000</v>
      </c>
      <c r="Z67" s="10">
        <v>2397000000</v>
      </c>
      <c r="AA67" s="10">
        <v>2964000000</v>
      </c>
      <c r="AB67" s="10">
        <v>9545000000</v>
      </c>
      <c r="AC67" s="10">
        <v>9060000000</v>
      </c>
      <c r="AD67" s="10">
        <v>8131000000</v>
      </c>
      <c r="AE67" s="10">
        <v>7332000000</v>
      </c>
      <c r="AF67" s="10">
        <v>6284000000</v>
      </c>
      <c r="AG67" s="10">
        <v>5958000000</v>
      </c>
      <c r="AH67" s="10">
        <v>7305000000</v>
      </c>
      <c r="AI67" s="10">
        <v>8143000000</v>
      </c>
      <c r="AJ67" s="10">
        <v>9111000000</v>
      </c>
      <c r="AK67" s="10">
        <v>10164000000</v>
      </c>
      <c r="AL67" s="10">
        <v>11343000000</v>
      </c>
      <c r="AM67" s="10">
        <v>12630000000</v>
      </c>
    </row>
    <row r="68" spans="1:39" ht="19" x14ac:dyDescent="0.25">
      <c r="A68" s="5" t="s">
        <v>59</v>
      </c>
      <c r="B68" s="1" t="s">
        <v>91</v>
      </c>
      <c r="C68" s="1" t="s">
        <v>91</v>
      </c>
      <c r="D68" s="1" t="s">
        <v>91</v>
      </c>
      <c r="E68" s="1" t="s">
        <v>91</v>
      </c>
      <c r="F68" s="1" t="s">
        <v>91</v>
      </c>
      <c r="G68" s="1" t="s">
        <v>91</v>
      </c>
      <c r="H68" s="1" t="s">
        <v>91</v>
      </c>
      <c r="I68" s="1" t="s">
        <v>91</v>
      </c>
      <c r="J68" s="1" t="s">
        <v>91</v>
      </c>
      <c r="K68" s="1">
        <v>93000000</v>
      </c>
      <c r="L68" s="1">
        <v>190000000</v>
      </c>
      <c r="M68" s="1">
        <v>190000000</v>
      </c>
      <c r="N68" s="1">
        <v>390000000</v>
      </c>
      <c r="O68" s="1">
        <v>392000000</v>
      </c>
      <c r="P68" s="1">
        <v>814000000</v>
      </c>
      <c r="Q68" s="1">
        <v>1733000000</v>
      </c>
      <c r="R68" s="1">
        <v>1740000000</v>
      </c>
      <c r="S68" s="1">
        <v>1740000000</v>
      </c>
      <c r="T68" s="1">
        <v>1738000000</v>
      </c>
      <c r="U68" s="1">
        <v>1738000000</v>
      </c>
      <c r="V68" s="1">
        <v>1739000000</v>
      </c>
      <c r="W68" s="1">
        <v>1739000000</v>
      </c>
      <c r="X68" s="1">
        <v>1740000000</v>
      </c>
      <c r="Y68" s="1">
        <v>1740000000</v>
      </c>
      <c r="Z68" s="1">
        <v>1740000000</v>
      </c>
      <c r="AA68" s="1">
        <v>1740000000</v>
      </c>
      <c r="AB68" s="1">
        <v>1741000000</v>
      </c>
      <c r="AC68" s="1">
        <v>1741000000</v>
      </c>
      <c r="AD68" s="1">
        <v>1741000000</v>
      </c>
      <c r="AE68" s="1">
        <v>1741000000</v>
      </c>
      <c r="AF68" s="1">
        <v>1741000000</v>
      </c>
      <c r="AG68" s="1">
        <v>1741000000</v>
      </c>
      <c r="AH68" s="1">
        <v>1741000000</v>
      </c>
      <c r="AI68" s="1">
        <v>1741000000</v>
      </c>
      <c r="AJ68" s="1">
        <v>1741000000</v>
      </c>
      <c r="AK68" s="1">
        <v>1741000000</v>
      </c>
      <c r="AL68" s="1">
        <v>1741000000</v>
      </c>
      <c r="AM68" s="1">
        <v>1741000000</v>
      </c>
    </row>
    <row r="69" spans="1:39" ht="19" x14ac:dyDescent="0.25">
      <c r="A69" s="5" t="s">
        <v>60</v>
      </c>
      <c r="B69" s="1" t="s">
        <v>91</v>
      </c>
      <c r="C69" s="1" t="s">
        <v>91</v>
      </c>
      <c r="D69" s="1" t="s">
        <v>91</v>
      </c>
      <c r="E69" s="1" t="s">
        <v>91</v>
      </c>
      <c r="F69" s="1" t="s">
        <v>91</v>
      </c>
      <c r="G69" s="1" t="s">
        <v>91</v>
      </c>
      <c r="H69" s="1" t="s">
        <v>91</v>
      </c>
      <c r="I69" s="1" t="s">
        <v>91</v>
      </c>
      <c r="J69" s="1" t="s">
        <v>91</v>
      </c>
      <c r="K69" s="1">
        <v>1912000000</v>
      </c>
      <c r="L69" s="1">
        <v>2881000000</v>
      </c>
      <c r="M69" s="1">
        <v>2814000000</v>
      </c>
      <c r="N69" s="1">
        <v>4488000000</v>
      </c>
      <c r="O69" s="1">
        <v>4795000000</v>
      </c>
      <c r="P69" s="1">
        <v>6175000000</v>
      </c>
      <c r="Q69" s="1">
        <v>9323000000</v>
      </c>
      <c r="R69" s="1">
        <v>8975000000</v>
      </c>
      <c r="S69" s="1">
        <v>8484000000</v>
      </c>
      <c r="T69" s="1">
        <v>9535000000</v>
      </c>
      <c r="U69" s="1">
        <v>11242000000</v>
      </c>
      <c r="V69" s="1">
        <v>13394000000</v>
      </c>
      <c r="W69" s="1">
        <v>17529000000</v>
      </c>
      <c r="X69" s="1">
        <v>19788000000</v>
      </c>
      <c r="Y69" s="1">
        <v>21168000000</v>
      </c>
      <c r="Z69" s="1">
        <v>22066000000</v>
      </c>
      <c r="AA69" s="1">
        <v>24695000000</v>
      </c>
      <c r="AB69" s="1">
        <v>26278000000</v>
      </c>
      <c r="AC69" s="1">
        <v>27205000000</v>
      </c>
      <c r="AD69" s="1">
        <v>28173000000</v>
      </c>
      <c r="AE69" s="1">
        <v>29653000000</v>
      </c>
      <c r="AF69" s="1">
        <v>31176000000</v>
      </c>
      <c r="AG69" s="1">
        <v>33107000000</v>
      </c>
      <c r="AH69" s="1">
        <v>34662000000</v>
      </c>
      <c r="AI69" s="1">
        <v>37906000000</v>
      </c>
      <c r="AJ69" s="1">
        <v>39898000000</v>
      </c>
      <c r="AK69" s="1">
        <v>42051000000</v>
      </c>
      <c r="AL69" s="1">
        <v>45919000000</v>
      </c>
      <c r="AM69" s="1">
        <v>50353000000</v>
      </c>
    </row>
    <row r="70" spans="1:39" ht="19" x14ac:dyDescent="0.25">
      <c r="A70" s="5" t="s">
        <v>61</v>
      </c>
      <c r="B70" s="1" t="s">
        <v>91</v>
      </c>
      <c r="C70" s="1" t="s">
        <v>91</v>
      </c>
      <c r="D70" s="1" t="s">
        <v>91</v>
      </c>
      <c r="E70" s="1" t="s">
        <v>91</v>
      </c>
      <c r="F70" s="1" t="s">
        <v>91</v>
      </c>
      <c r="G70" s="1" t="s">
        <v>91</v>
      </c>
      <c r="H70" s="1" t="s">
        <v>91</v>
      </c>
      <c r="I70" s="1" t="s">
        <v>91</v>
      </c>
      <c r="J70" s="1" t="s">
        <v>91</v>
      </c>
      <c r="K70" s="1">
        <v>-2327000000</v>
      </c>
      <c r="L70" s="1">
        <v>-2444000000</v>
      </c>
      <c r="M70" s="1">
        <v>-2550000000</v>
      </c>
      <c r="N70" s="1">
        <v>-3234000000</v>
      </c>
      <c r="O70" s="1">
        <v>-3006000000</v>
      </c>
      <c r="P70" s="1">
        <v>-3285000000</v>
      </c>
      <c r="Q70" s="1">
        <v>-3652000000</v>
      </c>
      <c r="R70" s="1">
        <v>-4094000000</v>
      </c>
      <c r="S70" s="1">
        <v>-303000000</v>
      </c>
      <c r="T70" s="1">
        <v>-175000000</v>
      </c>
      <c r="U70" s="1">
        <v>-187000000</v>
      </c>
      <c r="V70" s="1">
        <v>-82000000</v>
      </c>
      <c r="W70" s="1">
        <v>-363000000</v>
      </c>
      <c r="X70" s="1">
        <v>-324000000</v>
      </c>
      <c r="Y70" s="1">
        <v>-790000000</v>
      </c>
      <c r="Z70" s="1">
        <v>-621000000</v>
      </c>
      <c r="AA70" s="1">
        <v>-701000000</v>
      </c>
      <c r="AB70" s="1">
        <v>-776000000</v>
      </c>
      <c r="AC70" s="1">
        <v>-699000000</v>
      </c>
      <c r="AD70" s="1">
        <v>-528000000</v>
      </c>
      <c r="AE70" s="1">
        <v>-532000000</v>
      </c>
      <c r="AF70" s="1">
        <v>-532000000</v>
      </c>
      <c r="AG70" s="1">
        <v>-526000000</v>
      </c>
      <c r="AH70" s="1">
        <v>-384000000</v>
      </c>
      <c r="AI70" s="1">
        <v>-473000000</v>
      </c>
      <c r="AJ70" s="1">
        <v>-347000000</v>
      </c>
      <c r="AK70" s="1">
        <v>-360000000</v>
      </c>
      <c r="AL70" s="1">
        <v>-157000000</v>
      </c>
      <c r="AM70" s="1">
        <v>-254000000</v>
      </c>
    </row>
    <row r="71" spans="1:39" ht="19" x14ac:dyDescent="0.25">
      <c r="A71" s="5" t="s">
        <v>62</v>
      </c>
      <c r="B71" s="1" t="s">
        <v>91</v>
      </c>
      <c r="C71" s="1" t="s">
        <v>91</v>
      </c>
      <c r="D71" s="1" t="s">
        <v>91</v>
      </c>
      <c r="E71" s="1" t="s">
        <v>91</v>
      </c>
      <c r="F71" s="1" t="s">
        <v>91</v>
      </c>
      <c r="G71" s="1" t="s">
        <v>91</v>
      </c>
      <c r="H71" s="1" t="s">
        <v>91</v>
      </c>
      <c r="I71" s="1" t="s">
        <v>91</v>
      </c>
      <c r="J71" s="1" t="s">
        <v>91</v>
      </c>
      <c r="K71" s="1">
        <v>3361000000</v>
      </c>
      <c r="L71" s="1">
        <v>3468000000</v>
      </c>
      <c r="M71" s="1">
        <v>3643000000</v>
      </c>
      <c r="N71" s="1">
        <v>4270000000</v>
      </c>
      <c r="O71" s="1">
        <v>4346000000</v>
      </c>
      <c r="P71" s="1">
        <v>5551000000</v>
      </c>
      <c r="Q71" s="1">
        <v>5184000000</v>
      </c>
      <c r="R71" s="1">
        <v>5258000000</v>
      </c>
      <c r="S71" s="1">
        <v>813000000</v>
      </c>
      <c r="T71" s="1">
        <v>766000000</v>
      </c>
      <c r="U71" s="1">
        <v>270000000</v>
      </c>
      <c r="V71" s="1">
        <v>-3114000000</v>
      </c>
      <c r="W71" s="1">
        <v>-7545000000</v>
      </c>
      <c r="X71" s="1">
        <v>-11229000000</v>
      </c>
      <c r="Y71" s="1">
        <v>-12792000000</v>
      </c>
      <c r="Z71" s="1">
        <v>-13463000000</v>
      </c>
      <c r="AA71" s="1">
        <v>-15297000000</v>
      </c>
      <c r="AB71" s="1">
        <v>-16291000000</v>
      </c>
      <c r="AC71" s="1">
        <v>-17286000000</v>
      </c>
      <c r="AD71" s="1">
        <v>-18579000000</v>
      </c>
      <c r="AE71" s="1">
        <v>-20472000000</v>
      </c>
      <c r="AF71" s="1">
        <v>-22439000000</v>
      </c>
      <c r="AG71" s="1">
        <v>-23849000000</v>
      </c>
      <c r="AH71" s="1">
        <v>-25682000000</v>
      </c>
      <c r="AI71" s="1">
        <v>-30180000000</v>
      </c>
      <c r="AJ71" s="1">
        <v>-32385000000</v>
      </c>
      <c r="AK71" s="1">
        <v>-34245000000</v>
      </c>
      <c r="AL71" s="1">
        <v>-34170000000</v>
      </c>
      <c r="AM71" s="1">
        <v>-37263000000</v>
      </c>
    </row>
    <row r="72" spans="1:39" ht="19" x14ac:dyDescent="0.25">
      <c r="A72" s="6" t="s">
        <v>63</v>
      </c>
      <c r="B72" s="10" t="s">
        <v>91</v>
      </c>
      <c r="C72" s="10" t="s">
        <v>91</v>
      </c>
      <c r="D72" s="10" t="s">
        <v>91</v>
      </c>
      <c r="E72" s="10" t="s">
        <v>91</v>
      </c>
      <c r="F72" s="10" t="s">
        <v>91</v>
      </c>
      <c r="G72" s="10" t="s">
        <v>91</v>
      </c>
      <c r="H72" s="10" t="s">
        <v>91</v>
      </c>
      <c r="I72" s="10" t="s">
        <v>91</v>
      </c>
      <c r="J72" s="10" t="s">
        <v>91</v>
      </c>
      <c r="K72" s="10">
        <v>3039000000</v>
      </c>
      <c r="L72" s="10">
        <v>4095000000</v>
      </c>
      <c r="M72" s="10">
        <v>4097000000</v>
      </c>
      <c r="N72" s="10">
        <v>5914000000</v>
      </c>
      <c r="O72" s="10">
        <v>6527000000</v>
      </c>
      <c r="P72" s="10">
        <v>9255000000</v>
      </c>
      <c r="Q72" s="10">
        <v>12588000000</v>
      </c>
      <c r="R72" s="10">
        <v>11879000000</v>
      </c>
      <c r="S72" s="10">
        <v>10734000000</v>
      </c>
      <c r="T72" s="10">
        <v>11864000000</v>
      </c>
      <c r="U72" s="10">
        <v>13063000000</v>
      </c>
      <c r="V72" s="10">
        <v>11937000000</v>
      </c>
      <c r="W72" s="10">
        <v>11360000000</v>
      </c>
      <c r="X72" s="10">
        <v>9975000000</v>
      </c>
      <c r="Y72" s="10">
        <v>9326000000</v>
      </c>
      <c r="Z72" s="10">
        <v>9722000000</v>
      </c>
      <c r="AA72" s="10">
        <v>10437000000</v>
      </c>
      <c r="AB72" s="10">
        <v>10952000000</v>
      </c>
      <c r="AC72" s="10">
        <v>10961000000</v>
      </c>
      <c r="AD72" s="10">
        <v>10807000000</v>
      </c>
      <c r="AE72" s="10">
        <v>10390000000</v>
      </c>
      <c r="AF72" s="10">
        <v>9946000000</v>
      </c>
      <c r="AG72" s="10">
        <v>10473000000</v>
      </c>
      <c r="AH72" s="10">
        <v>10337000000</v>
      </c>
      <c r="AI72" s="10">
        <v>8994000000</v>
      </c>
      <c r="AJ72" s="10">
        <v>8907000000</v>
      </c>
      <c r="AK72" s="10">
        <v>9187000000</v>
      </c>
      <c r="AL72" s="10">
        <v>13333000000</v>
      </c>
      <c r="AM72" s="10">
        <v>14577000000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6989000000</v>
      </c>
      <c r="L73" s="11">
        <v>9215000000</v>
      </c>
      <c r="M73" s="11">
        <v>9360000000</v>
      </c>
      <c r="N73" s="11">
        <v>10849000000</v>
      </c>
      <c r="O73" s="11">
        <v>11250000000</v>
      </c>
      <c r="P73" s="11">
        <v>15028000000</v>
      </c>
      <c r="Q73" s="11">
        <v>17720000000</v>
      </c>
      <c r="R73" s="11">
        <v>15779000000</v>
      </c>
      <c r="S73" s="11">
        <v>14679000000</v>
      </c>
      <c r="T73" s="11">
        <v>15510000000</v>
      </c>
      <c r="U73" s="11">
        <v>16299000000</v>
      </c>
      <c r="V73" s="11">
        <v>15063000000</v>
      </c>
      <c r="W73" s="11">
        <v>13930000000</v>
      </c>
      <c r="X73" s="11">
        <v>12667000000</v>
      </c>
      <c r="Y73" s="11">
        <v>11923000000</v>
      </c>
      <c r="Z73" s="11">
        <v>12119000000</v>
      </c>
      <c r="AA73" s="11">
        <v>13401000000</v>
      </c>
      <c r="AB73" s="11">
        <v>20497000000</v>
      </c>
      <c r="AC73" s="11">
        <v>20021000000</v>
      </c>
      <c r="AD73" s="11">
        <v>18938000000</v>
      </c>
      <c r="AE73" s="11">
        <v>17722000000</v>
      </c>
      <c r="AF73" s="11">
        <v>16230000000</v>
      </c>
      <c r="AG73" s="11">
        <v>16431000000</v>
      </c>
      <c r="AH73" s="11">
        <v>17642000000</v>
      </c>
      <c r="AI73" s="11">
        <v>17137000000</v>
      </c>
      <c r="AJ73" s="11">
        <v>18018000000</v>
      </c>
      <c r="AK73" s="11">
        <v>19351000000</v>
      </c>
      <c r="AL73" s="11">
        <v>24676000000</v>
      </c>
      <c r="AM73" s="11">
        <v>27207000000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291700000</v>
      </c>
      <c r="G76" s="1">
        <v>-39000000</v>
      </c>
      <c r="H76" s="1">
        <v>-409000000</v>
      </c>
      <c r="I76" s="1">
        <v>247000000</v>
      </c>
      <c r="J76" s="1">
        <v>476000000</v>
      </c>
      <c r="K76" s="1">
        <v>691000000</v>
      </c>
      <c r="L76" s="1">
        <v>1088000000</v>
      </c>
      <c r="M76" s="1">
        <v>-46000000</v>
      </c>
      <c r="N76" s="1">
        <v>1827000000</v>
      </c>
      <c r="O76" s="1">
        <v>407000000</v>
      </c>
      <c r="P76" s="1">
        <v>1406000000</v>
      </c>
      <c r="Q76" s="1">
        <v>3087000000</v>
      </c>
      <c r="R76" s="1">
        <v>-201000000</v>
      </c>
      <c r="S76" s="1">
        <v>-344000000</v>
      </c>
      <c r="T76" s="1">
        <v>1198000000</v>
      </c>
      <c r="U76" s="1">
        <v>1861000000</v>
      </c>
      <c r="V76" s="1">
        <v>2324000000</v>
      </c>
      <c r="W76" s="1">
        <v>4341000000</v>
      </c>
      <c r="X76" s="1">
        <v>2657000000</v>
      </c>
      <c r="Y76" s="1">
        <v>1920000000</v>
      </c>
      <c r="Z76" s="1">
        <v>1470000000</v>
      </c>
      <c r="AA76" s="1">
        <v>3228000000</v>
      </c>
      <c r="AB76" s="1" t="s">
        <v>91</v>
      </c>
      <c r="AC76" s="1">
        <v>1759000000</v>
      </c>
      <c r="AD76" s="1">
        <v>2162000000</v>
      </c>
      <c r="AE76" s="1">
        <v>2821000000</v>
      </c>
      <c r="AF76" s="1">
        <v>2986000000</v>
      </c>
      <c r="AG76" s="1">
        <v>3595000000</v>
      </c>
      <c r="AH76" s="1">
        <v>3682000000</v>
      </c>
      <c r="AI76" s="1">
        <v>5580000000</v>
      </c>
      <c r="AJ76" s="1">
        <v>5017000000</v>
      </c>
      <c r="AK76" s="1">
        <v>5595000000</v>
      </c>
      <c r="AL76" s="1">
        <v>7769000000</v>
      </c>
      <c r="AM76" s="1">
        <v>8749000000</v>
      </c>
    </row>
    <row r="77" spans="1:39" ht="19" x14ac:dyDescent="0.25">
      <c r="A77" s="5" t="s">
        <v>13</v>
      </c>
      <c r="B77" s="1" t="s">
        <v>91</v>
      </c>
      <c r="C77" s="1" t="s">
        <v>91</v>
      </c>
      <c r="D77" s="1" t="s">
        <v>91</v>
      </c>
      <c r="E77" s="1" t="s">
        <v>91</v>
      </c>
      <c r="F77" s="1">
        <v>453700000</v>
      </c>
      <c r="G77" s="1">
        <v>541000000</v>
      </c>
      <c r="H77" s="1">
        <v>590000000</v>
      </c>
      <c r="I77" s="1">
        <v>610000000</v>
      </c>
      <c r="J77" s="1">
        <v>617000000</v>
      </c>
      <c r="K77" s="1">
        <v>665000000</v>
      </c>
      <c r="L77" s="1">
        <v>756000000</v>
      </c>
      <c r="M77" s="1">
        <v>904000000</v>
      </c>
      <c r="N77" s="1">
        <v>1109000000</v>
      </c>
      <c r="O77" s="1">
        <v>1144000000</v>
      </c>
      <c r="P77" s="1">
        <v>1055000000</v>
      </c>
      <c r="Q77" s="1">
        <v>1376000000</v>
      </c>
      <c r="R77" s="1">
        <v>1828000000</v>
      </c>
      <c r="S77" s="1">
        <v>1689000000</v>
      </c>
      <c r="T77" s="1">
        <v>1528000000</v>
      </c>
      <c r="U77" s="1">
        <v>1549000000</v>
      </c>
      <c r="V77" s="1">
        <v>1558000000</v>
      </c>
      <c r="W77" s="1">
        <v>1221000000</v>
      </c>
      <c r="X77" s="1">
        <v>1070000000</v>
      </c>
      <c r="Y77" s="1">
        <v>1059000000</v>
      </c>
      <c r="Z77" s="1">
        <v>925000000</v>
      </c>
      <c r="AA77" s="1">
        <v>913000000</v>
      </c>
      <c r="AB77" s="1">
        <v>1015000000</v>
      </c>
      <c r="AC77" s="1">
        <v>1299000000</v>
      </c>
      <c r="AD77" s="1">
        <v>1297000000</v>
      </c>
      <c r="AE77" s="1">
        <v>1230000000</v>
      </c>
      <c r="AF77" s="1">
        <v>1133000000</v>
      </c>
      <c r="AG77" s="1">
        <v>955000000</v>
      </c>
      <c r="AH77" s="1">
        <v>904000000</v>
      </c>
      <c r="AI77" s="1">
        <v>954000000</v>
      </c>
      <c r="AJ77" s="1">
        <v>1050000000</v>
      </c>
      <c r="AK77" s="1">
        <v>992000000</v>
      </c>
      <c r="AL77" s="1">
        <v>954000000</v>
      </c>
      <c r="AM77" s="1">
        <v>979000000</v>
      </c>
    </row>
    <row r="78" spans="1:39" ht="19" x14ac:dyDescent="0.25">
      <c r="A78" s="5" t="s">
        <v>67</v>
      </c>
      <c r="B78" s="1" t="s">
        <v>91</v>
      </c>
      <c r="C78" s="1" t="s">
        <v>91</v>
      </c>
      <c r="D78" s="1" t="s">
        <v>91</v>
      </c>
      <c r="E78" s="1" t="s">
        <v>91</v>
      </c>
      <c r="F78" s="1" t="s">
        <v>91</v>
      </c>
      <c r="G78" s="1" t="s">
        <v>91</v>
      </c>
      <c r="H78" s="1" t="s">
        <v>91</v>
      </c>
      <c r="I78" s="1">
        <v>-93000000</v>
      </c>
      <c r="J78" s="1">
        <v>-59000000</v>
      </c>
      <c r="K78" s="1">
        <v>-12000000</v>
      </c>
      <c r="L78" s="1">
        <v>-46000000</v>
      </c>
      <c r="M78" s="1">
        <v>-51000000</v>
      </c>
      <c r="N78" s="1">
        <v>-148000000</v>
      </c>
      <c r="O78" s="1">
        <v>-50000000</v>
      </c>
      <c r="P78" s="1">
        <v>-9000000</v>
      </c>
      <c r="Q78" s="1">
        <v>1000000</v>
      </c>
      <c r="R78" s="1">
        <v>19000000</v>
      </c>
      <c r="S78" s="1">
        <v>13000000</v>
      </c>
      <c r="T78" s="1">
        <v>75000000</v>
      </c>
      <c r="U78" s="1">
        <v>68000000</v>
      </c>
      <c r="V78" s="1">
        <v>-194000000</v>
      </c>
      <c r="W78" s="1">
        <v>-200000000</v>
      </c>
      <c r="X78" s="1">
        <v>34000000</v>
      </c>
      <c r="Y78" s="1">
        <v>-182000000</v>
      </c>
      <c r="Z78" s="1">
        <v>146000000</v>
      </c>
      <c r="AA78" s="1">
        <v>-188000000</v>
      </c>
      <c r="AB78" s="1">
        <v>-119000000</v>
      </c>
      <c r="AC78" s="1">
        <v>65000000</v>
      </c>
      <c r="AD78" s="1">
        <v>50000000</v>
      </c>
      <c r="AE78" s="1">
        <v>-61000000</v>
      </c>
      <c r="AF78" s="1">
        <v>-55000000</v>
      </c>
      <c r="AG78" s="1">
        <v>-202000000</v>
      </c>
      <c r="AH78" s="1">
        <v>112000000</v>
      </c>
      <c r="AI78" s="1">
        <v>-105000000</v>
      </c>
      <c r="AJ78" s="1">
        <v>81000000</v>
      </c>
      <c r="AK78" s="1">
        <v>-137000000</v>
      </c>
      <c r="AL78" s="1">
        <v>15000000</v>
      </c>
      <c r="AM78" s="1">
        <v>-191000000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213000000</v>
      </c>
      <c r="Z79" s="1">
        <v>186000000</v>
      </c>
      <c r="AA79" s="1">
        <v>190000000</v>
      </c>
      <c r="AB79" s="1">
        <v>269000000</v>
      </c>
      <c r="AC79" s="1">
        <v>263000000</v>
      </c>
      <c r="AD79" s="1">
        <v>287000000</v>
      </c>
      <c r="AE79" s="1">
        <v>277000000</v>
      </c>
      <c r="AF79" s="1">
        <v>286000000</v>
      </c>
      <c r="AG79" s="1">
        <v>252000000</v>
      </c>
      <c r="AH79" s="1">
        <v>242000000</v>
      </c>
      <c r="AI79" s="1">
        <v>232000000</v>
      </c>
      <c r="AJ79" s="1">
        <v>217000000</v>
      </c>
      <c r="AK79" s="1">
        <v>224000000</v>
      </c>
      <c r="AL79" s="1">
        <v>230000000</v>
      </c>
      <c r="AM79" s="1">
        <v>289000000</v>
      </c>
    </row>
    <row r="80" spans="1:39" ht="19" x14ac:dyDescent="0.25">
      <c r="A80" s="14" t="s">
        <v>103</v>
      </c>
      <c r="B80" s="15" t="e">
        <f t="shared" ref="B80:AM80" si="9">B79/B3</f>
        <v>#VALUE!</v>
      </c>
      <c r="C80" s="15" t="e">
        <f t="shared" si="9"/>
        <v>#VALUE!</v>
      </c>
      <c r="D80" s="15" t="e">
        <f t="shared" si="9"/>
        <v>#VALUE!</v>
      </c>
      <c r="E80" s="15" t="e">
        <f t="shared" si="9"/>
        <v>#VALUE!</v>
      </c>
      <c r="F80" s="15" t="e">
        <f t="shared" si="9"/>
        <v>#VALUE!</v>
      </c>
      <c r="G80" s="15" t="e">
        <f t="shared" si="9"/>
        <v>#VALUE!</v>
      </c>
      <c r="H80" s="15" t="e">
        <f t="shared" si="9"/>
        <v>#VALUE!</v>
      </c>
      <c r="I80" s="15" t="e">
        <f t="shared" si="9"/>
        <v>#VALUE!</v>
      </c>
      <c r="J80" s="15" t="e">
        <f t="shared" si="9"/>
        <v>#VALUE!</v>
      </c>
      <c r="K80" s="15" t="e">
        <f t="shared" si="9"/>
        <v>#VALUE!</v>
      </c>
      <c r="L80" s="15" t="e">
        <f t="shared" si="9"/>
        <v>#VALUE!</v>
      </c>
      <c r="M80" s="15" t="e">
        <f t="shared" si="9"/>
        <v>#VALUE!</v>
      </c>
      <c r="N80" s="15" t="e">
        <f t="shared" si="9"/>
        <v>#VALUE!</v>
      </c>
      <c r="O80" s="15" t="e">
        <f t="shared" si="9"/>
        <v>#VALUE!</v>
      </c>
      <c r="P80" s="15" t="e">
        <f t="shared" si="9"/>
        <v>#VALUE!</v>
      </c>
      <c r="Q80" s="15" t="e">
        <f t="shared" si="9"/>
        <v>#VALUE!</v>
      </c>
      <c r="R80" s="15" t="e">
        <f t="shared" si="9"/>
        <v>#VALUE!</v>
      </c>
      <c r="S80" s="15" t="e">
        <f t="shared" si="9"/>
        <v>#VALUE!</v>
      </c>
      <c r="T80" s="15" t="e">
        <f t="shared" si="9"/>
        <v>#VALUE!</v>
      </c>
      <c r="U80" s="15" t="e">
        <f t="shared" si="9"/>
        <v>#VALUE!</v>
      </c>
      <c r="V80" s="15" t="e">
        <f t="shared" si="9"/>
        <v>#VALUE!</v>
      </c>
      <c r="W80" s="15" t="e">
        <f t="shared" si="9"/>
        <v>#VALUE!</v>
      </c>
      <c r="X80" s="15" t="e">
        <f t="shared" si="9"/>
        <v>#VALUE!</v>
      </c>
      <c r="Y80" s="15">
        <f t="shared" si="9"/>
        <v>1.7038636909047278E-2</v>
      </c>
      <c r="Z80" s="15">
        <f t="shared" si="9"/>
        <v>1.7838304402033184E-2</v>
      </c>
      <c r="AA80" s="15">
        <f t="shared" si="9"/>
        <v>1.3604467993698983E-2</v>
      </c>
      <c r="AB80" s="15">
        <f t="shared" si="9"/>
        <v>1.9585001820167456E-2</v>
      </c>
      <c r="AC80" s="15">
        <f t="shared" si="9"/>
        <v>2.0506822612085768E-2</v>
      </c>
      <c r="AD80" s="15">
        <f t="shared" si="9"/>
        <v>2.3514952888160589E-2</v>
      </c>
      <c r="AE80" s="15">
        <f t="shared" si="9"/>
        <v>2.1234189344576465E-2</v>
      </c>
      <c r="AF80" s="15">
        <f t="shared" si="9"/>
        <v>2.1999999999999999E-2</v>
      </c>
      <c r="AG80" s="15">
        <f t="shared" si="9"/>
        <v>1.8848167539267015E-2</v>
      </c>
      <c r="AH80" s="15">
        <f t="shared" si="9"/>
        <v>1.6175389345631976E-2</v>
      </c>
      <c r="AI80" s="15">
        <f t="shared" si="9"/>
        <v>1.4698428788646731E-2</v>
      </c>
      <c r="AJ80" s="15">
        <f t="shared" si="9"/>
        <v>1.5087255788083153E-2</v>
      </c>
      <c r="AK80" s="15">
        <f t="shared" si="9"/>
        <v>1.5489938455155245E-2</v>
      </c>
      <c r="AL80" s="15">
        <f t="shared" si="9"/>
        <v>1.2538159616223288E-2</v>
      </c>
      <c r="AM80" s="15">
        <f t="shared" si="9"/>
        <v>1.4429798282404633E-2</v>
      </c>
    </row>
    <row r="81" spans="1:47" ht="19" x14ac:dyDescent="0.25">
      <c r="A81" s="5" t="s">
        <v>69</v>
      </c>
      <c r="B81" s="1" t="s">
        <v>91</v>
      </c>
      <c r="C81" s="1" t="s">
        <v>91</v>
      </c>
      <c r="D81" s="1" t="s">
        <v>91</v>
      </c>
      <c r="E81" s="1" t="s">
        <v>91</v>
      </c>
      <c r="F81" s="1">
        <v>64500000</v>
      </c>
      <c r="G81" s="1">
        <v>105000000</v>
      </c>
      <c r="H81" s="1">
        <v>240000000</v>
      </c>
      <c r="I81" s="1">
        <v>27000000</v>
      </c>
      <c r="J81" s="1">
        <v>-170000000</v>
      </c>
      <c r="K81" s="1">
        <v>100000000</v>
      </c>
      <c r="L81" s="1">
        <v>-156000000</v>
      </c>
      <c r="M81" s="1">
        <v>-107000000</v>
      </c>
      <c r="N81" s="1">
        <v>-19000000</v>
      </c>
      <c r="O81" s="1">
        <v>-39000000</v>
      </c>
      <c r="P81" s="1">
        <v>-264000000</v>
      </c>
      <c r="Q81" s="1">
        <v>-2456000000</v>
      </c>
      <c r="R81" s="1">
        <v>241000000</v>
      </c>
      <c r="S81" s="1">
        <v>-120000000</v>
      </c>
      <c r="T81" s="1">
        <v>-313000000</v>
      </c>
      <c r="U81" s="1">
        <v>-401000000</v>
      </c>
      <c r="V81" s="1">
        <v>-66000000</v>
      </c>
      <c r="W81" s="1">
        <v>-1252000000</v>
      </c>
      <c r="X81" s="1">
        <v>362000000</v>
      </c>
      <c r="Y81" s="1">
        <v>314000000</v>
      </c>
      <c r="Z81" s="1">
        <v>-112000000</v>
      </c>
      <c r="AA81" s="1">
        <v>-191000000</v>
      </c>
      <c r="AB81" s="1">
        <v>-94000000</v>
      </c>
      <c r="AC81" s="1">
        <v>331000000</v>
      </c>
      <c r="AD81" s="1">
        <v>-282000000</v>
      </c>
      <c r="AE81" s="1">
        <v>-223000000</v>
      </c>
      <c r="AF81" s="1">
        <v>94000000</v>
      </c>
      <c r="AG81" s="1">
        <v>153000000</v>
      </c>
      <c r="AH81" s="1">
        <v>418000000</v>
      </c>
      <c r="AI81" s="1">
        <v>602000000</v>
      </c>
      <c r="AJ81" s="1">
        <v>313000000</v>
      </c>
      <c r="AK81" s="1">
        <v>-428000000</v>
      </c>
      <c r="AL81" s="1">
        <v>-165000000</v>
      </c>
      <c r="AM81" s="1">
        <v>-813000000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865000000</v>
      </c>
      <c r="Z82" s="1">
        <v>-364000000</v>
      </c>
      <c r="AA82" s="1">
        <v>-231000000</v>
      </c>
      <c r="AB82" s="1">
        <v>112000000</v>
      </c>
      <c r="AC82" s="1">
        <v>311000000</v>
      </c>
      <c r="AD82" s="1">
        <v>16000000</v>
      </c>
      <c r="AE82" s="1">
        <v>-49000000</v>
      </c>
      <c r="AF82" s="1">
        <v>77000000</v>
      </c>
      <c r="AG82" s="1">
        <v>-108000000</v>
      </c>
      <c r="AH82" s="1">
        <v>-7000000</v>
      </c>
      <c r="AI82" s="1">
        <v>71000000</v>
      </c>
      <c r="AJ82" s="1">
        <v>133000000</v>
      </c>
      <c r="AK82" s="1">
        <v>-340000000</v>
      </c>
      <c r="AL82" s="1">
        <v>-287000000</v>
      </c>
      <c r="AM82" s="1">
        <v>-194000000</v>
      </c>
    </row>
    <row r="83" spans="1:47" ht="19" x14ac:dyDescent="0.25">
      <c r="A83" s="5" t="s">
        <v>34</v>
      </c>
      <c r="B83" s="1" t="s">
        <v>91</v>
      </c>
      <c r="C83" s="1" t="s">
        <v>91</v>
      </c>
      <c r="D83" s="1" t="s">
        <v>91</v>
      </c>
      <c r="E83" s="1" t="s">
        <v>91</v>
      </c>
      <c r="F83" s="1">
        <v>-36700000</v>
      </c>
      <c r="G83" s="1">
        <v>-81000000</v>
      </c>
      <c r="H83" s="1">
        <v>55000000</v>
      </c>
      <c r="I83" s="1">
        <v>50000000</v>
      </c>
      <c r="J83" s="1">
        <v>-88000000</v>
      </c>
      <c r="K83" s="1">
        <v>-60000000</v>
      </c>
      <c r="L83" s="1">
        <v>-253000000</v>
      </c>
      <c r="M83" s="1">
        <v>245000000</v>
      </c>
      <c r="N83" s="1">
        <v>-34000000</v>
      </c>
      <c r="O83" s="1">
        <v>74000000</v>
      </c>
      <c r="P83" s="1">
        <v>-211000000</v>
      </c>
      <c r="Q83" s="1">
        <v>-372000000</v>
      </c>
      <c r="R83" s="1">
        <v>482000000</v>
      </c>
      <c r="S83" s="1">
        <v>-39000000</v>
      </c>
      <c r="T83" s="1">
        <v>-194000000</v>
      </c>
      <c r="U83" s="1">
        <v>-272000000</v>
      </c>
      <c r="V83" s="1">
        <v>-25000000</v>
      </c>
      <c r="W83" s="1">
        <v>-248000000</v>
      </c>
      <c r="X83" s="1">
        <v>11000000</v>
      </c>
      <c r="Y83" s="1">
        <v>43000000</v>
      </c>
      <c r="Z83" s="1">
        <v>177000000</v>
      </c>
      <c r="AA83" s="1">
        <v>-304000000</v>
      </c>
      <c r="AB83" s="1">
        <v>-17000000</v>
      </c>
      <c r="AC83" s="1">
        <v>5000000</v>
      </c>
      <c r="AD83" s="1">
        <v>26000000</v>
      </c>
      <c r="AE83" s="1">
        <v>-53000000</v>
      </c>
      <c r="AF83" s="1">
        <v>93000000</v>
      </c>
      <c r="AG83" s="1">
        <v>-99000000</v>
      </c>
      <c r="AH83" s="1">
        <v>-167000000</v>
      </c>
      <c r="AI83" s="1">
        <v>-282000000</v>
      </c>
      <c r="AJ83" s="1">
        <v>216000000</v>
      </c>
      <c r="AK83" s="1">
        <v>46000000</v>
      </c>
      <c r="AL83" s="1">
        <v>45000000</v>
      </c>
      <c r="AM83" s="1">
        <v>-847000000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v>99000000</v>
      </c>
      <c r="AD84" s="1">
        <v>-284000000</v>
      </c>
      <c r="AE84" s="1">
        <v>-194000000</v>
      </c>
      <c r="AF84" s="1">
        <v>-188000000</v>
      </c>
      <c r="AG84" s="1">
        <v>72000000</v>
      </c>
      <c r="AH84" s="1">
        <v>51000000</v>
      </c>
      <c r="AI84" s="1">
        <v>-7000000</v>
      </c>
      <c r="AJ84" s="1">
        <v>-93000000</v>
      </c>
      <c r="AK84" s="1">
        <v>63000000</v>
      </c>
      <c r="AL84" s="1">
        <v>33000000</v>
      </c>
      <c r="AM84" s="1">
        <v>106000000</v>
      </c>
      <c r="AT84" s="71" t="s">
        <v>125</v>
      </c>
      <c r="AU84" s="72"/>
    </row>
    <row r="85" spans="1:47" ht="20"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v>-248000000</v>
      </c>
      <c r="V85" s="1">
        <v>-7000000</v>
      </c>
      <c r="W85" s="1" t="s">
        <v>91</v>
      </c>
      <c r="X85" s="1" t="s">
        <v>91</v>
      </c>
      <c r="Y85" s="1">
        <v>-41000000</v>
      </c>
      <c r="Z85" s="1" t="s">
        <v>91</v>
      </c>
      <c r="AA85" s="1">
        <v>12000000</v>
      </c>
      <c r="AB85" s="1">
        <v>-77000000</v>
      </c>
      <c r="AC85" s="1">
        <v>-82000000</v>
      </c>
      <c r="AD85" s="1">
        <v>18000000</v>
      </c>
      <c r="AE85" s="1">
        <v>89000000</v>
      </c>
      <c r="AF85" s="1">
        <v>7000000</v>
      </c>
      <c r="AG85" s="1">
        <v>36000000</v>
      </c>
      <c r="AH85" s="1">
        <v>-3000000</v>
      </c>
      <c r="AI85" s="1">
        <v>-7000000</v>
      </c>
      <c r="AJ85" s="1">
        <v>-15000000</v>
      </c>
      <c r="AK85" s="1">
        <v>63000000</v>
      </c>
      <c r="AL85" s="1">
        <v>7000000</v>
      </c>
      <c r="AM85" s="1">
        <v>22000000</v>
      </c>
      <c r="AT85" s="73" t="s">
        <v>126</v>
      </c>
      <c r="AU85" s="73"/>
    </row>
    <row r="86" spans="1:47" ht="20" x14ac:dyDescent="0.25">
      <c r="A86" s="5" t="s">
        <v>72</v>
      </c>
      <c r="B86" s="1" t="s">
        <v>91</v>
      </c>
      <c r="C86" s="1" t="s">
        <v>91</v>
      </c>
      <c r="D86" s="1" t="s">
        <v>91</v>
      </c>
      <c r="E86" s="1" t="s">
        <v>91</v>
      </c>
      <c r="F86" s="1">
        <v>-11400000</v>
      </c>
      <c r="G86" s="1">
        <v>87000000</v>
      </c>
      <c r="H86" s="1">
        <v>-4000000</v>
      </c>
      <c r="I86" s="1">
        <v>10000000</v>
      </c>
      <c r="J86" s="1">
        <v>70000000</v>
      </c>
      <c r="K86" s="1">
        <v>88000000</v>
      </c>
      <c r="L86" s="1">
        <v>25000000</v>
      </c>
      <c r="M86" s="1">
        <v>184000000</v>
      </c>
      <c r="N86" s="1">
        <v>-853000000</v>
      </c>
      <c r="O86" s="1">
        <v>-211000000</v>
      </c>
      <c r="P86" s="1">
        <v>-159000000</v>
      </c>
      <c r="Q86" s="1">
        <v>177000000</v>
      </c>
      <c r="R86" s="1">
        <v>-68000000</v>
      </c>
      <c r="S86" s="1">
        <v>754000000</v>
      </c>
      <c r="T86" s="1">
        <v>-337000000</v>
      </c>
      <c r="U86" s="1">
        <v>69000000</v>
      </c>
      <c r="V86" s="1">
        <v>150000000</v>
      </c>
      <c r="W86" s="1">
        <v>-1650000000</v>
      </c>
      <c r="X86" s="1">
        <v>283000000</v>
      </c>
      <c r="Y86" s="1">
        <v>6000000</v>
      </c>
      <c r="Z86" s="1">
        <v>28000000</v>
      </c>
      <c r="AA86" s="1">
        <v>-132000000</v>
      </c>
      <c r="AB86" s="1">
        <v>2185000000</v>
      </c>
      <c r="AC86" s="1">
        <v>-303000000</v>
      </c>
      <c r="AD86" s="1">
        <v>-130000000</v>
      </c>
      <c r="AE86" s="1">
        <v>-152000000</v>
      </c>
      <c r="AF86" s="1">
        <v>-176000000</v>
      </c>
      <c r="AG86" s="1">
        <v>-139000000</v>
      </c>
      <c r="AH86" s="1">
        <v>5000000</v>
      </c>
      <c r="AI86" s="1">
        <v>-74000000</v>
      </c>
      <c r="AJ86" s="1">
        <v>-29000000</v>
      </c>
      <c r="AK86" s="1">
        <v>-107000000</v>
      </c>
      <c r="AL86" s="1">
        <v>-47000000</v>
      </c>
      <c r="AM86" s="1">
        <v>-293000000</v>
      </c>
      <c r="AT86" s="37" t="s">
        <v>127</v>
      </c>
      <c r="AU86" s="38">
        <f>AM17</f>
        <v>214000000</v>
      </c>
    </row>
    <row r="87" spans="1:47" ht="20" x14ac:dyDescent="0.25">
      <c r="A87" s="6" t="s">
        <v>73</v>
      </c>
      <c r="B87" s="10" t="s">
        <v>91</v>
      </c>
      <c r="C87" s="10" t="s">
        <v>91</v>
      </c>
      <c r="D87" s="10" t="s">
        <v>91</v>
      </c>
      <c r="E87" s="10" t="s">
        <v>91</v>
      </c>
      <c r="F87" s="10">
        <v>798500000</v>
      </c>
      <c r="G87" s="10">
        <v>694000000</v>
      </c>
      <c r="H87" s="10">
        <v>417000000</v>
      </c>
      <c r="I87" s="10">
        <v>801000000</v>
      </c>
      <c r="J87" s="10">
        <v>934000000</v>
      </c>
      <c r="K87" s="10">
        <v>1532000000</v>
      </c>
      <c r="L87" s="10">
        <v>1667000000</v>
      </c>
      <c r="M87" s="10">
        <v>884000000</v>
      </c>
      <c r="N87" s="10">
        <v>1916000000</v>
      </c>
      <c r="O87" s="10">
        <v>1251000000</v>
      </c>
      <c r="P87" s="10">
        <v>2029000000</v>
      </c>
      <c r="Q87" s="10">
        <v>2185000000</v>
      </c>
      <c r="R87" s="10">
        <v>1819000000</v>
      </c>
      <c r="S87" s="10">
        <v>1992000000</v>
      </c>
      <c r="T87" s="10">
        <v>2151000000</v>
      </c>
      <c r="U87" s="10">
        <v>3146000000</v>
      </c>
      <c r="V87" s="10">
        <v>3772000000</v>
      </c>
      <c r="W87" s="10">
        <v>2460000000</v>
      </c>
      <c r="X87" s="10">
        <v>4406000000</v>
      </c>
      <c r="Y87" s="10">
        <v>3330000000</v>
      </c>
      <c r="Z87" s="10">
        <v>2643000000</v>
      </c>
      <c r="AA87" s="10">
        <v>3820000000</v>
      </c>
      <c r="AB87" s="10">
        <v>3256000000</v>
      </c>
      <c r="AC87" s="10">
        <v>3414000000</v>
      </c>
      <c r="AD87" s="10">
        <v>3384000000</v>
      </c>
      <c r="AE87" s="10">
        <v>3892000000</v>
      </c>
      <c r="AF87" s="10">
        <v>4268000000</v>
      </c>
      <c r="AG87" s="10">
        <v>4614000000</v>
      </c>
      <c r="AH87" s="10">
        <v>5363000000</v>
      </c>
      <c r="AI87" s="10">
        <v>7189000000</v>
      </c>
      <c r="AJ87" s="10">
        <v>6649000000</v>
      </c>
      <c r="AK87" s="10">
        <v>6139000000</v>
      </c>
      <c r="AL87" s="10">
        <v>8756000000</v>
      </c>
      <c r="AM87" s="10">
        <v>8720000000</v>
      </c>
      <c r="AT87" s="37" t="s">
        <v>128</v>
      </c>
      <c r="AU87" s="38">
        <f>AM56</f>
        <v>500000000</v>
      </c>
    </row>
    <row r="88" spans="1:47" ht="20" x14ac:dyDescent="0.25">
      <c r="A88" s="5" t="s">
        <v>74</v>
      </c>
      <c r="B88" s="1" t="s">
        <v>91</v>
      </c>
      <c r="C88" s="1" t="s">
        <v>91</v>
      </c>
      <c r="D88" s="1" t="s">
        <v>91</v>
      </c>
      <c r="E88" s="1" t="s">
        <v>91</v>
      </c>
      <c r="F88" s="1">
        <v>-862500000</v>
      </c>
      <c r="G88" s="1">
        <v>-909000000</v>
      </c>
      <c r="H88" s="1">
        <v>-504000000</v>
      </c>
      <c r="I88" s="1">
        <v>-429000000</v>
      </c>
      <c r="J88" s="1">
        <v>-730000000</v>
      </c>
      <c r="K88" s="1">
        <v>-1076000000</v>
      </c>
      <c r="L88" s="1">
        <v>-1439000000</v>
      </c>
      <c r="M88" s="1">
        <v>-2063000000</v>
      </c>
      <c r="N88" s="1">
        <v>-1238000000</v>
      </c>
      <c r="O88" s="1">
        <v>-1031000000</v>
      </c>
      <c r="P88" s="1">
        <v>-1373000000</v>
      </c>
      <c r="Q88" s="1">
        <v>-2762000000</v>
      </c>
      <c r="R88" s="1">
        <v>-1790000000</v>
      </c>
      <c r="S88" s="1">
        <v>-802000000</v>
      </c>
      <c r="T88" s="1">
        <v>-800000000</v>
      </c>
      <c r="U88" s="1">
        <v>-1298000000</v>
      </c>
      <c r="V88" s="1">
        <v>-1330000000</v>
      </c>
      <c r="W88" s="1">
        <v>-1272000000</v>
      </c>
      <c r="X88" s="1">
        <v>-686000000</v>
      </c>
      <c r="Y88" s="1">
        <v>-763000000</v>
      </c>
      <c r="Z88" s="1">
        <v>-753000000</v>
      </c>
      <c r="AA88" s="1">
        <v>-1199000000</v>
      </c>
      <c r="AB88" s="1">
        <v>-816000000</v>
      </c>
      <c r="AC88" s="1">
        <v>-495000000</v>
      </c>
      <c r="AD88" s="1">
        <v>-345000000</v>
      </c>
      <c r="AE88" s="1">
        <v>-236000000</v>
      </c>
      <c r="AF88" s="1">
        <v>-427000000</v>
      </c>
      <c r="AG88" s="1">
        <v>-537000000</v>
      </c>
      <c r="AH88" s="1">
        <v>-667000000</v>
      </c>
      <c r="AI88" s="1">
        <v>-1145000000</v>
      </c>
      <c r="AJ88" s="1">
        <v>-785000000</v>
      </c>
      <c r="AK88" s="1">
        <v>-681000000</v>
      </c>
      <c r="AL88" s="1">
        <v>-2449000000</v>
      </c>
      <c r="AM88" s="1">
        <v>-2757000000</v>
      </c>
      <c r="AT88" s="37" t="s">
        <v>129</v>
      </c>
      <c r="AU88" s="38">
        <f>AM61</f>
        <v>8579000000</v>
      </c>
    </row>
    <row r="89" spans="1:47" ht="20" customHeight="1" x14ac:dyDescent="0.25">
      <c r="A89" s="14" t="s">
        <v>104</v>
      </c>
      <c r="B89" s="15" t="e">
        <f t="shared" ref="B89:AM89" si="10">(-1*B88)/B3</f>
        <v>#VALUE!</v>
      </c>
      <c r="C89" s="15" t="e">
        <f t="shared" si="10"/>
        <v>#VALUE!</v>
      </c>
      <c r="D89" s="15" t="e">
        <f t="shared" si="10"/>
        <v>#VALUE!</v>
      </c>
      <c r="E89" s="15" t="e">
        <f t="shared" si="10"/>
        <v>#VALUE!</v>
      </c>
      <c r="F89" s="15">
        <f t="shared" si="10"/>
        <v>0.13224673791379812</v>
      </c>
      <c r="G89" s="15">
        <f t="shared" si="10"/>
        <v>0.13841936957514847</v>
      </c>
      <c r="H89" s="15">
        <f t="shared" si="10"/>
        <v>7.4292452830188677E-2</v>
      </c>
      <c r="I89" s="15">
        <f t="shared" si="10"/>
        <v>5.7661290322580647E-2</v>
      </c>
      <c r="J89" s="15">
        <f t="shared" si="10"/>
        <v>8.5650592514372875E-2</v>
      </c>
      <c r="K89" s="15">
        <f t="shared" si="10"/>
        <v>0.10431410567135239</v>
      </c>
      <c r="L89" s="15">
        <f t="shared" si="10"/>
        <v>0.10961304082876296</v>
      </c>
      <c r="M89" s="15">
        <f t="shared" si="10"/>
        <v>0.20754527162977868</v>
      </c>
      <c r="N89" s="15">
        <f t="shared" si="10"/>
        <v>0.12697435897435896</v>
      </c>
      <c r="O89" s="15">
        <f t="shared" si="10"/>
        <v>0.1218676122931442</v>
      </c>
      <c r="P89" s="15">
        <f t="shared" si="10"/>
        <v>0.14501478664976764</v>
      </c>
      <c r="Q89" s="15">
        <f t="shared" si="10"/>
        <v>0.23258947368421051</v>
      </c>
      <c r="R89" s="15">
        <f t="shared" si="10"/>
        <v>0.21826606511401048</v>
      </c>
      <c r="S89" s="15">
        <f t="shared" si="10"/>
        <v>9.5669807944649882E-2</v>
      </c>
      <c r="T89" s="15">
        <f t="shared" si="10"/>
        <v>8.1350416920886723E-2</v>
      </c>
      <c r="U89" s="15">
        <f t="shared" si="10"/>
        <v>0.10317965023847377</v>
      </c>
      <c r="V89" s="15">
        <f t="shared" si="10"/>
        <v>9.9313022700119477E-2</v>
      </c>
      <c r="W89" s="15">
        <f t="shared" si="10"/>
        <v>8.9231848474219569E-2</v>
      </c>
      <c r="X89" s="15">
        <f t="shared" si="10"/>
        <v>4.9584387423202023E-2</v>
      </c>
      <c r="Y89" s="15">
        <f t="shared" si="10"/>
        <v>6.1035117190624752E-2</v>
      </c>
      <c r="Z89" s="15">
        <f t="shared" si="10"/>
        <v>7.2216361369521434E-2</v>
      </c>
      <c r="AA89" s="15">
        <f t="shared" si="10"/>
        <v>8.5851353286553064E-2</v>
      </c>
      <c r="AB89" s="15">
        <f t="shared" si="10"/>
        <v>5.9410265744448493E-2</v>
      </c>
      <c r="AC89" s="15">
        <f t="shared" si="10"/>
        <v>3.8596491228070177E-2</v>
      </c>
      <c r="AD89" s="15">
        <f t="shared" si="10"/>
        <v>2.8267103646046701E-2</v>
      </c>
      <c r="AE89" s="15">
        <f t="shared" si="10"/>
        <v>1.8091222690686085E-2</v>
      </c>
      <c r="AF89" s="15">
        <f t="shared" si="10"/>
        <v>3.2846153846153844E-2</v>
      </c>
      <c r="AG89" s="15">
        <f t="shared" si="10"/>
        <v>4.0164547494390426E-2</v>
      </c>
      <c r="AH89" s="15">
        <f t="shared" si="10"/>
        <v>4.4582581378250115E-2</v>
      </c>
      <c r="AI89" s="15">
        <f t="shared" si="10"/>
        <v>7.2541814495691845E-2</v>
      </c>
      <c r="AJ89" s="15">
        <f t="shared" si="10"/>
        <v>5.4578321629701734E-2</v>
      </c>
      <c r="AK89" s="15">
        <f t="shared" si="10"/>
        <v>4.7092178964110366E-2</v>
      </c>
      <c r="AL89" s="15">
        <f t="shared" si="10"/>
        <v>0.13350414304404709</v>
      </c>
      <c r="AM89" s="15">
        <f t="shared" si="10"/>
        <v>0.13765727980826842</v>
      </c>
      <c r="AT89" s="39" t="s">
        <v>130</v>
      </c>
      <c r="AU89" s="40">
        <f>AU86/(AU87+AU88)</f>
        <v>2.357087784998348E-2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v>-313000000</v>
      </c>
      <c r="N90" s="1" t="s">
        <v>91</v>
      </c>
      <c r="O90" s="1">
        <v>-152000000</v>
      </c>
      <c r="P90" s="1">
        <v>-469000000</v>
      </c>
      <c r="Q90" s="1">
        <v>-3000000</v>
      </c>
      <c r="R90" s="1" t="s">
        <v>91</v>
      </c>
      <c r="S90" s="1">
        <v>-69000000</v>
      </c>
      <c r="T90" s="1">
        <v>-128000000</v>
      </c>
      <c r="U90" s="1">
        <v>-8000000</v>
      </c>
      <c r="V90" s="1">
        <v>-19000000</v>
      </c>
      <c r="W90" s="1">
        <v>-205000000</v>
      </c>
      <c r="X90" s="1">
        <v>-87000000</v>
      </c>
      <c r="Y90" s="1">
        <v>-19000000</v>
      </c>
      <c r="Z90" s="1">
        <v>-155000000</v>
      </c>
      <c r="AA90" s="1">
        <v>-199000000</v>
      </c>
      <c r="AB90" s="1">
        <v>-5425000000</v>
      </c>
      <c r="AC90" s="1" t="s">
        <v>91</v>
      </c>
      <c r="AD90" s="1" t="s">
        <v>91</v>
      </c>
      <c r="AE90" s="1" t="s">
        <v>91</v>
      </c>
      <c r="AF90" s="1" t="s">
        <v>91</v>
      </c>
      <c r="AG90" s="1" t="s">
        <v>91</v>
      </c>
      <c r="AH90" s="1" t="s">
        <v>91</v>
      </c>
      <c r="AI90" s="1" t="s">
        <v>91</v>
      </c>
      <c r="AJ90" s="1" t="s">
        <v>91</v>
      </c>
      <c r="AK90" s="1" t="s">
        <v>91</v>
      </c>
      <c r="AL90" s="1" t="s">
        <v>91</v>
      </c>
      <c r="AM90" s="1" t="s">
        <v>91</v>
      </c>
      <c r="AT90" s="37" t="s">
        <v>105</v>
      </c>
      <c r="AU90" s="38">
        <f>AM27</f>
        <v>1283000000</v>
      </c>
    </row>
    <row r="91" spans="1:47" ht="20" x14ac:dyDescent="0.25">
      <c r="A91" s="5" t="s">
        <v>76</v>
      </c>
      <c r="B91" s="1" t="s">
        <v>91</v>
      </c>
      <c r="C91" s="1" t="s">
        <v>91</v>
      </c>
      <c r="D91" s="1" t="s">
        <v>91</v>
      </c>
      <c r="E91" s="1" t="s">
        <v>91</v>
      </c>
      <c r="F91" s="1">
        <v>-44800000</v>
      </c>
      <c r="G91" s="1">
        <v>-15000000</v>
      </c>
      <c r="H91" s="1">
        <v>-151000000</v>
      </c>
      <c r="I91" s="1">
        <v>-354000000</v>
      </c>
      <c r="J91" s="1" t="s">
        <v>91</v>
      </c>
      <c r="K91" s="1">
        <v>-779000000</v>
      </c>
      <c r="L91" s="1">
        <v>-733000000</v>
      </c>
      <c r="M91" s="1">
        <v>-27000000</v>
      </c>
      <c r="N91" s="1">
        <v>-2457000000</v>
      </c>
      <c r="O91" s="1">
        <v>-2244000000</v>
      </c>
      <c r="P91" s="1">
        <v>-2524000000</v>
      </c>
      <c r="Q91" s="1">
        <v>-5542000000</v>
      </c>
      <c r="R91" s="1">
        <v>-3989000000</v>
      </c>
      <c r="S91" s="1">
        <v>-3172000000</v>
      </c>
      <c r="T91" s="1">
        <v>-4402000000</v>
      </c>
      <c r="U91" s="1">
        <v>-3696000000</v>
      </c>
      <c r="V91" s="1">
        <v>-5868000000</v>
      </c>
      <c r="W91" s="1">
        <v>-6861000000</v>
      </c>
      <c r="X91" s="1">
        <v>-5065000000</v>
      </c>
      <c r="Y91" s="1">
        <v>-1755000000</v>
      </c>
      <c r="Z91" s="1">
        <v>-2282000000</v>
      </c>
      <c r="AA91" s="1">
        <v>-2518000000</v>
      </c>
      <c r="AB91" s="1">
        <v>-3659000000</v>
      </c>
      <c r="AC91" s="1">
        <v>-2803000000</v>
      </c>
      <c r="AD91" s="1">
        <v>-3907000000</v>
      </c>
      <c r="AE91" s="1">
        <v>-3107000000</v>
      </c>
      <c r="AF91" s="1">
        <v>-2767000000</v>
      </c>
      <c r="AG91" s="1">
        <v>-3503000000</v>
      </c>
      <c r="AH91" s="1">
        <v>-4555000000</v>
      </c>
      <c r="AI91" s="1">
        <v>-5641000000</v>
      </c>
      <c r="AJ91" s="1">
        <v>-3444000000</v>
      </c>
      <c r="AK91" s="1">
        <v>-5786000000</v>
      </c>
      <c r="AL91" s="1">
        <v>-10124000000</v>
      </c>
      <c r="AM91" s="1">
        <v>-14483000000</v>
      </c>
      <c r="AT91" s="37" t="s">
        <v>19</v>
      </c>
      <c r="AU91" s="38">
        <f>AM25</f>
        <v>10032000000</v>
      </c>
    </row>
    <row r="92" spans="1:47" ht="20" x14ac:dyDescent="0.25">
      <c r="A92" s="5" t="s">
        <v>77</v>
      </c>
      <c r="B92" s="1" t="s">
        <v>91</v>
      </c>
      <c r="C92" s="1" t="s">
        <v>91</v>
      </c>
      <c r="D92" s="1" t="s">
        <v>91</v>
      </c>
      <c r="E92" s="1" t="s">
        <v>91</v>
      </c>
      <c r="F92" s="1">
        <v>75500000</v>
      </c>
      <c r="G92" s="1">
        <v>225000000</v>
      </c>
      <c r="H92" s="1">
        <v>122000000</v>
      </c>
      <c r="I92" s="1" t="s">
        <v>91</v>
      </c>
      <c r="J92" s="1">
        <v>19000000</v>
      </c>
      <c r="K92" s="1">
        <v>732000000</v>
      </c>
      <c r="L92" s="1">
        <v>1076000000</v>
      </c>
      <c r="M92" s="1">
        <v>202000000</v>
      </c>
      <c r="N92" s="1">
        <v>479000000</v>
      </c>
      <c r="O92" s="1">
        <v>2537000000</v>
      </c>
      <c r="P92" s="1">
        <v>2491000000</v>
      </c>
      <c r="Q92" s="1">
        <v>6376000000</v>
      </c>
      <c r="R92" s="1">
        <v>4153000000</v>
      </c>
      <c r="S92" s="1">
        <v>2934000000</v>
      </c>
      <c r="T92" s="1">
        <v>4510000000</v>
      </c>
      <c r="U92" s="1">
        <v>3841000000</v>
      </c>
      <c r="V92" s="1">
        <v>5483000000</v>
      </c>
      <c r="W92" s="1">
        <v>8429000000</v>
      </c>
      <c r="X92" s="1">
        <v>5992000000</v>
      </c>
      <c r="Y92" s="1">
        <v>1355000000</v>
      </c>
      <c r="Z92" s="1">
        <v>2094000000</v>
      </c>
      <c r="AA92" s="1">
        <v>2711000000</v>
      </c>
      <c r="AB92" s="1">
        <v>3712000000</v>
      </c>
      <c r="AC92" s="1">
        <v>2259000000</v>
      </c>
      <c r="AD92" s="1">
        <v>4249000000</v>
      </c>
      <c r="AE92" s="1">
        <v>2966000000</v>
      </c>
      <c r="AF92" s="1">
        <v>2892000000</v>
      </c>
      <c r="AG92" s="1">
        <v>3390000000</v>
      </c>
      <c r="AH92" s="1">
        <v>4095000000</v>
      </c>
      <c r="AI92" s="1">
        <v>6708000000</v>
      </c>
      <c r="AJ92" s="1">
        <v>2309000000</v>
      </c>
      <c r="AK92" s="1">
        <v>5545000000</v>
      </c>
      <c r="AL92" s="1">
        <v>8478000000</v>
      </c>
      <c r="AM92" s="1">
        <v>13657000000</v>
      </c>
      <c r="AT92" s="39" t="s">
        <v>131</v>
      </c>
      <c r="AU92" s="40">
        <f>AU90/AU91</f>
        <v>0.12789074960127592</v>
      </c>
    </row>
    <row r="93" spans="1:47" ht="19" customHeight="1" x14ac:dyDescent="0.25">
      <c r="A93" s="5" t="s">
        <v>78</v>
      </c>
      <c r="B93" s="1" t="s">
        <v>91</v>
      </c>
      <c r="C93" s="1" t="s">
        <v>91</v>
      </c>
      <c r="D93" s="1" t="s">
        <v>91</v>
      </c>
      <c r="E93" s="1" t="s">
        <v>91</v>
      </c>
      <c r="F93" s="1" t="s">
        <v>91</v>
      </c>
      <c r="G93" s="1" t="s">
        <v>91</v>
      </c>
      <c r="H93" s="1" t="s">
        <v>91</v>
      </c>
      <c r="I93" s="1">
        <v>48000000</v>
      </c>
      <c r="J93" s="1" t="s">
        <v>91</v>
      </c>
      <c r="K93" s="1" t="s">
        <v>91</v>
      </c>
      <c r="L93" s="1" t="s">
        <v>91</v>
      </c>
      <c r="M93" s="1">
        <v>70000000</v>
      </c>
      <c r="N93" s="1">
        <v>1995000000</v>
      </c>
      <c r="O93" s="1">
        <v>-580000000</v>
      </c>
      <c r="P93" s="1" t="s">
        <v>91</v>
      </c>
      <c r="Q93" s="1">
        <v>107000000</v>
      </c>
      <c r="R93" s="1" t="s">
        <v>91</v>
      </c>
      <c r="S93" s="1" t="s">
        <v>91</v>
      </c>
      <c r="T93" s="1">
        <v>-22000000</v>
      </c>
      <c r="U93" s="1" t="s">
        <v>91</v>
      </c>
      <c r="V93" s="1">
        <v>47000000</v>
      </c>
      <c r="W93" s="1">
        <v>2984000000</v>
      </c>
      <c r="X93" s="1">
        <v>61000000</v>
      </c>
      <c r="Y93" s="1" t="s">
        <v>91</v>
      </c>
      <c r="Z93" s="1" t="s">
        <v>91</v>
      </c>
      <c r="AA93" s="1">
        <v>148000000</v>
      </c>
      <c r="AB93" s="1">
        <v>16000000</v>
      </c>
      <c r="AC93" s="1" t="s">
        <v>91</v>
      </c>
      <c r="AD93" s="1">
        <v>-345000000</v>
      </c>
      <c r="AE93" s="1">
        <v>-236000000</v>
      </c>
      <c r="AF93" s="1">
        <v>-427000000</v>
      </c>
      <c r="AG93" s="1">
        <v>-537000000</v>
      </c>
      <c r="AH93" s="1">
        <v>-667000000</v>
      </c>
      <c r="AI93" s="1">
        <v>-1145000000</v>
      </c>
      <c r="AJ93" s="1">
        <v>-785000000</v>
      </c>
      <c r="AK93" s="1">
        <v>-681000000</v>
      </c>
      <c r="AL93" s="1">
        <v>-2449000000</v>
      </c>
      <c r="AM93" s="1">
        <v>-2757000000</v>
      </c>
      <c r="AT93" s="39" t="s">
        <v>132</v>
      </c>
      <c r="AU93" s="40">
        <f>AU89*(1-AU92)</f>
        <v>2.0556380612988982E-2</v>
      </c>
    </row>
    <row r="94" spans="1:47" ht="20" customHeight="1" x14ac:dyDescent="0.25">
      <c r="A94" s="6" t="s">
        <v>79</v>
      </c>
      <c r="B94" s="10" t="s">
        <v>91</v>
      </c>
      <c r="C94" s="10" t="s">
        <v>91</v>
      </c>
      <c r="D94" s="10" t="s">
        <v>91</v>
      </c>
      <c r="E94" s="10" t="s">
        <v>91</v>
      </c>
      <c r="F94" s="10">
        <v>-831800000</v>
      </c>
      <c r="G94" s="10">
        <v>-699000000</v>
      </c>
      <c r="H94" s="10">
        <v>-533000000</v>
      </c>
      <c r="I94" s="10">
        <v>-735000000</v>
      </c>
      <c r="J94" s="10">
        <v>-711000000</v>
      </c>
      <c r="K94" s="10">
        <v>-1123000000</v>
      </c>
      <c r="L94" s="10">
        <v>-1096000000</v>
      </c>
      <c r="M94" s="10">
        <v>-2131000000</v>
      </c>
      <c r="N94" s="10">
        <v>-1221000000</v>
      </c>
      <c r="O94" s="10">
        <v>-1470000000</v>
      </c>
      <c r="P94" s="10">
        <v>-1875000000</v>
      </c>
      <c r="Q94" s="10">
        <v>-1824000000</v>
      </c>
      <c r="R94" s="10">
        <v>-1626000000</v>
      </c>
      <c r="S94" s="10">
        <v>-1109000000</v>
      </c>
      <c r="T94" s="10">
        <v>-842000000</v>
      </c>
      <c r="U94" s="10">
        <v>-1161000000</v>
      </c>
      <c r="V94" s="10">
        <v>-1687000000</v>
      </c>
      <c r="W94" s="10">
        <v>3075000000</v>
      </c>
      <c r="X94" s="10">
        <v>215000000</v>
      </c>
      <c r="Y94" s="10">
        <v>-1182000000</v>
      </c>
      <c r="Z94" s="10">
        <v>-1096000000</v>
      </c>
      <c r="AA94" s="10">
        <v>-1057000000</v>
      </c>
      <c r="AB94" s="10">
        <v>-6172000000</v>
      </c>
      <c r="AC94" s="10">
        <v>-1039000000</v>
      </c>
      <c r="AD94" s="10">
        <v>-3000000</v>
      </c>
      <c r="AE94" s="10">
        <v>-377000000</v>
      </c>
      <c r="AF94" s="10">
        <v>-302000000</v>
      </c>
      <c r="AG94" s="10">
        <v>-650000000</v>
      </c>
      <c r="AH94" s="10">
        <v>-1127000000</v>
      </c>
      <c r="AI94" s="10">
        <v>-78000000</v>
      </c>
      <c r="AJ94" s="10">
        <v>-1920000000</v>
      </c>
      <c r="AK94" s="10">
        <v>-922000000</v>
      </c>
      <c r="AL94" s="10">
        <v>-4095000000</v>
      </c>
      <c r="AM94" s="10">
        <v>-3583000000</v>
      </c>
      <c r="AT94" s="73" t="s">
        <v>133</v>
      </c>
      <c r="AU94" s="73"/>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-200000000</v>
      </c>
      <c r="AC95" s="1">
        <v>-1375000000</v>
      </c>
      <c r="AD95" s="1">
        <v>-1500000000</v>
      </c>
      <c r="AE95" s="1">
        <v>-1000000000</v>
      </c>
      <c r="AF95" s="1">
        <v>-1000000000</v>
      </c>
      <c r="AG95" s="1">
        <v>-1000000000</v>
      </c>
      <c r="AH95" s="1">
        <v>-625000000</v>
      </c>
      <c r="AI95" s="1">
        <v>-500000000</v>
      </c>
      <c r="AJ95" s="1">
        <v>-750000000</v>
      </c>
      <c r="AK95" s="1">
        <v>-500000000</v>
      </c>
      <c r="AL95" s="1">
        <v>-550000000</v>
      </c>
      <c r="AM95" s="1">
        <v>-500000000</v>
      </c>
      <c r="AT95" s="37" t="s">
        <v>134</v>
      </c>
      <c r="AU95" s="61">
        <f>'[1]US Treasury Bonds'!$C$8</f>
        <v>4.5080000000000002E-2</v>
      </c>
    </row>
    <row r="96" spans="1:47" ht="20" x14ac:dyDescent="0.25">
      <c r="A96" s="5" t="s">
        <v>81</v>
      </c>
      <c r="B96" s="1" t="s">
        <v>91</v>
      </c>
      <c r="C96" s="1" t="s">
        <v>91</v>
      </c>
      <c r="D96" s="1" t="s">
        <v>91</v>
      </c>
      <c r="E96" s="1" t="s">
        <v>91</v>
      </c>
      <c r="F96" s="1">
        <v>46800000</v>
      </c>
      <c r="G96" s="1">
        <v>8000000</v>
      </c>
      <c r="H96" s="1">
        <v>325000000</v>
      </c>
      <c r="I96" s="1">
        <v>25000000</v>
      </c>
      <c r="J96" s="1">
        <v>100000000</v>
      </c>
      <c r="K96" s="1">
        <v>110000000</v>
      </c>
      <c r="L96" s="1">
        <v>111000000</v>
      </c>
      <c r="M96" s="1">
        <v>35000000</v>
      </c>
      <c r="N96" s="1">
        <v>140000000</v>
      </c>
      <c r="O96" s="1">
        <v>196000000</v>
      </c>
      <c r="P96" s="1">
        <v>398000000</v>
      </c>
      <c r="Q96" s="1">
        <v>242000000</v>
      </c>
      <c r="R96" s="1">
        <v>183000000</v>
      </c>
      <c r="S96" s="1">
        <v>167000000</v>
      </c>
      <c r="T96" s="1">
        <v>157000000</v>
      </c>
      <c r="U96" s="1">
        <v>192000000</v>
      </c>
      <c r="V96" s="1">
        <v>520000000</v>
      </c>
      <c r="W96" s="1">
        <v>419000000</v>
      </c>
      <c r="X96" s="1">
        <v>761000000</v>
      </c>
      <c r="Y96" s="1">
        <v>210000000</v>
      </c>
      <c r="Z96" s="1">
        <v>109000000</v>
      </c>
      <c r="AA96" s="1">
        <v>407000000</v>
      </c>
      <c r="AB96" s="1">
        <v>690000000</v>
      </c>
      <c r="AC96" s="1">
        <v>523000000</v>
      </c>
      <c r="AD96" s="1">
        <v>1314000000</v>
      </c>
      <c r="AE96" s="1">
        <v>616000000</v>
      </c>
      <c r="AF96" s="1">
        <v>442000000</v>
      </c>
      <c r="AG96" s="1">
        <v>472000000</v>
      </c>
      <c r="AH96" s="1">
        <v>483000000</v>
      </c>
      <c r="AI96" s="1">
        <v>373000000</v>
      </c>
      <c r="AJ96" s="1">
        <v>539000000</v>
      </c>
      <c r="AK96" s="1">
        <v>470000000</v>
      </c>
      <c r="AL96" s="1">
        <v>377000000</v>
      </c>
      <c r="AM96" s="1">
        <v>241000000</v>
      </c>
      <c r="AT96" s="42" t="s">
        <v>135</v>
      </c>
      <c r="AU96" s="43" cm="1">
        <f t="array" ref="AU96">_FV(A1,"Beta")</f>
        <v>0.99329999999999996</v>
      </c>
    </row>
    <row r="97" spans="1:47" ht="20" x14ac:dyDescent="0.25">
      <c r="A97" s="5" t="s">
        <v>82</v>
      </c>
      <c r="B97" s="1" t="s">
        <v>91</v>
      </c>
      <c r="C97" s="1" t="s">
        <v>91</v>
      </c>
      <c r="D97" s="1" t="s">
        <v>91</v>
      </c>
      <c r="E97" s="1" t="s">
        <v>91</v>
      </c>
      <c r="F97" s="1" t="s">
        <v>91</v>
      </c>
      <c r="G97" s="1" t="s">
        <v>91</v>
      </c>
      <c r="H97" s="1">
        <v>-225000000</v>
      </c>
      <c r="I97" s="1">
        <v>-146000000</v>
      </c>
      <c r="J97" s="1">
        <v>-150000000</v>
      </c>
      <c r="K97" s="1" t="s">
        <v>91</v>
      </c>
      <c r="L97" s="1" t="s">
        <v>91</v>
      </c>
      <c r="M97" s="1" t="s">
        <v>91</v>
      </c>
      <c r="N97" s="1">
        <v>-86000000</v>
      </c>
      <c r="O97" s="1">
        <v>-253000000</v>
      </c>
      <c r="P97" s="1">
        <v>-467000000</v>
      </c>
      <c r="Q97" s="1">
        <v>-155000000</v>
      </c>
      <c r="R97" s="1">
        <v>-395000000</v>
      </c>
      <c r="S97" s="1">
        <v>-370000000</v>
      </c>
      <c r="T97" s="1">
        <v>-284000000</v>
      </c>
      <c r="U97" s="1">
        <v>-753000000</v>
      </c>
      <c r="V97" s="1">
        <v>-4151000000</v>
      </c>
      <c r="W97" s="1">
        <v>-5302000000</v>
      </c>
      <c r="X97" s="1">
        <v>-4886000000</v>
      </c>
      <c r="Y97" s="1">
        <v>-2122000000</v>
      </c>
      <c r="Z97" s="1">
        <v>-954000000</v>
      </c>
      <c r="AA97" s="1">
        <v>-2454000000</v>
      </c>
      <c r="AB97" s="1">
        <v>-1973000000</v>
      </c>
      <c r="AC97" s="1">
        <v>-1800000000</v>
      </c>
      <c r="AD97" s="1">
        <v>-2868000000</v>
      </c>
      <c r="AE97" s="1">
        <v>-2831000000</v>
      </c>
      <c r="AF97" s="1">
        <v>-2741000000</v>
      </c>
      <c r="AG97" s="1">
        <v>-2132000000</v>
      </c>
      <c r="AH97" s="1">
        <v>-2556000000</v>
      </c>
      <c r="AI97" s="1">
        <v>-5100000000</v>
      </c>
      <c r="AJ97" s="1">
        <v>-2960000000</v>
      </c>
      <c r="AK97" s="1">
        <v>-2553000000</v>
      </c>
      <c r="AL97" s="1">
        <v>-527000000</v>
      </c>
      <c r="AM97" s="1">
        <v>-3615000000</v>
      </c>
      <c r="AT97" s="37" t="s">
        <v>136</v>
      </c>
      <c r="AU97" s="41">
        <v>8.4000000000000005E-2</v>
      </c>
    </row>
    <row r="98" spans="1:47" ht="19" customHeight="1" x14ac:dyDescent="0.25">
      <c r="A98" s="5" t="s">
        <v>83</v>
      </c>
      <c r="B98" s="1" t="s">
        <v>91</v>
      </c>
      <c r="C98" s="1" t="s">
        <v>91</v>
      </c>
      <c r="D98" s="1" t="s">
        <v>91</v>
      </c>
      <c r="E98" s="1" t="s">
        <v>91</v>
      </c>
      <c r="F98" s="1">
        <v>-97300000</v>
      </c>
      <c r="G98" s="1">
        <v>-94000000</v>
      </c>
      <c r="H98" s="1">
        <v>-90000000</v>
      </c>
      <c r="I98" s="1">
        <v>-98000000</v>
      </c>
      <c r="J98" s="1">
        <v>-86000000</v>
      </c>
      <c r="K98" s="1">
        <v>-79000000</v>
      </c>
      <c r="L98" s="1">
        <v>-111000000</v>
      </c>
      <c r="M98" s="1">
        <v>-129000000</v>
      </c>
      <c r="N98" s="1">
        <v>-131000000</v>
      </c>
      <c r="O98" s="1">
        <v>-133000000</v>
      </c>
      <c r="P98" s="1">
        <v>-134000000</v>
      </c>
      <c r="Q98" s="1">
        <v>-141000000</v>
      </c>
      <c r="R98" s="1">
        <v>-147000000</v>
      </c>
      <c r="S98" s="1">
        <v>-147000000</v>
      </c>
      <c r="T98" s="1">
        <v>-147000000</v>
      </c>
      <c r="U98" s="1">
        <v>-154000000</v>
      </c>
      <c r="V98" s="1">
        <v>-173000000</v>
      </c>
      <c r="W98" s="1">
        <v>-199000000</v>
      </c>
      <c r="X98" s="1">
        <v>-425000000</v>
      </c>
      <c r="Y98" s="1">
        <v>-537000000</v>
      </c>
      <c r="Z98" s="1">
        <v>-567000000</v>
      </c>
      <c r="AA98" s="1">
        <v>-592000000</v>
      </c>
      <c r="AB98" s="1">
        <v>-644000000</v>
      </c>
      <c r="AC98" s="1">
        <v>-819000000</v>
      </c>
      <c r="AD98" s="1">
        <v>-1175000000</v>
      </c>
      <c r="AE98" s="1">
        <v>-1323000000</v>
      </c>
      <c r="AF98" s="1">
        <v>-1444000000</v>
      </c>
      <c r="AG98" s="1">
        <v>-1646000000</v>
      </c>
      <c r="AH98" s="1">
        <v>-2104000000</v>
      </c>
      <c r="AI98" s="1">
        <v>-2555000000</v>
      </c>
      <c r="AJ98" s="1">
        <v>-3008000000</v>
      </c>
      <c r="AK98" s="1">
        <v>-3426000000</v>
      </c>
      <c r="AL98" s="1">
        <v>-3886000000</v>
      </c>
      <c r="AM98" s="1">
        <v>-4297000000</v>
      </c>
      <c r="AT98" s="39" t="s">
        <v>137</v>
      </c>
      <c r="AU98" s="40">
        <f>(AU95)+((AU96)*(AU97-AU95))</f>
        <v>8.3739235999999995E-2</v>
      </c>
    </row>
    <row r="99" spans="1:47" ht="20" customHeight="1" x14ac:dyDescent="0.25">
      <c r="A99" s="5" t="s">
        <v>84</v>
      </c>
      <c r="B99" s="1" t="s">
        <v>91</v>
      </c>
      <c r="C99" s="1" t="s">
        <v>91</v>
      </c>
      <c r="D99" s="1" t="s">
        <v>91</v>
      </c>
      <c r="E99" s="1" t="s">
        <v>91</v>
      </c>
      <c r="F99" s="1">
        <v>-32300000</v>
      </c>
      <c r="G99" s="1">
        <v>72000000</v>
      </c>
      <c r="H99" s="1">
        <v>163000000</v>
      </c>
      <c r="I99" s="1">
        <v>62000000</v>
      </c>
      <c r="J99" s="1">
        <v>-32000000</v>
      </c>
      <c r="K99" s="1">
        <v>-90000000</v>
      </c>
      <c r="L99" s="1">
        <v>23000000</v>
      </c>
      <c r="M99" s="1">
        <v>957000000</v>
      </c>
      <c r="N99" s="1">
        <v>-544000000</v>
      </c>
      <c r="O99" s="1">
        <v>-72000000</v>
      </c>
      <c r="P99" s="1">
        <v>139000000</v>
      </c>
      <c r="Q99" s="1">
        <v>-314000000</v>
      </c>
      <c r="R99" s="1">
        <v>-132000000</v>
      </c>
      <c r="S99" s="1">
        <v>-29000000</v>
      </c>
      <c r="T99" s="1">
        <v>-165000000</v>
      </c>
      <c r="U99" s="1">
        <v>-435000000</v>
      </c>
      <c r="V99" s="1">
        <v>264000000</v>
      </c>
      <c r="W99" s="1">
        <v>-486000000</v>
      </c>
      <c r="X99" s="1">
        <v>73000000</v>
      </c>
      <c r="Y99" s="1">
        <v>19000000</v>
      </c>
      <c r="Z99" s="1">
        <v>1000000</v>
      </c>
      <c r="AA99" s="1">
        <v>13000000</v>
      </c>
      <c r="AB99" s="1">
        <v>4716000000</v>
      </c>
      <c r="AC99" s="1">
        <v>1520000000</v>
      </c>
      <c r="AD99" s="1">
        <v>1059000000</v>
      </c>
      <c r="AE99" s="1">
        <v>595000000</v>
      </c>
      <c r="AF99" s="1">
        <v>578000000</v>
      </c>
      <c r="AG99" s="1">
        <v>496000000</v>
      </c>
      <c r="AH99" s="1">
        <v>1068000000</v>
      </c>
      <c r="AI99" s="1">
        <v>1453000000</v>
      </c>
      <c r="AJ99" s="1">
        <v>1449000000</v>
      </c>
      <c r="AK99" s="1">
        <v>1462000000</v>
      </c>
      <c r="AL99" s="1">
        <v>1449000000</v>
      </c>
      <c r="AM99" s="1">
        <v>1453000000</v>
      </c>
      <c r="AT99" s="73" t="s">
        <v>138</v>
      </c>
      <c r="AU99" s="73"/>
    </row>
    <row r="100" spans="1:47" ht="20" x14ac:dyDescent="0.25">
      <c r="A100" s="6" t="s">
        <v>85</v>
      </c>
      <c r="B100" s="10" t="s">
        <v>91</v>
      </c>
      <c r="C100" s="10" t="s">
        <v>91</v>
      </c>
      <c r="D100" s="10" t="s">
        <v>91</v>
      </c>
      <c r="E100" s="10" t="s">
        <v>91</v>
      </c>
      <c r="F100" s="10">
        <v>-82800000</v>
      </c>
      <c r="G100" s="10">
        <v>-14000000</v>
      </c>
      <c r="H100" s="10">
        <v>173000000</v>
      </c>
      <c r="I100" s="10">
        <v>-157000000</v>
      </c>
      <c r="J100" s="10">
        <v>-168000000</v>
      </c>
      <c r="K100" s="10">
        <v>-59000000</v>
      </c>
      <c r="L100" s="10">
        <v>23000000</v>
      </c>
      <c r="M100" s="10">
        <v>863000000</v>
      </c>
      <c r="N100" s="10">
        <v>-621000000</v>
      </c>
      <c r="O100" s="10">
        <v>-262000000</v>
      </c>
      <c r="P100" s="10">
        <v>-64000000</v>
      </c>
      <c r="Q100" s="10">
        <v>-368000000</v>
      </c>
      <c r="R100" s="10">
        <v>-491000000</v>
      </c>
      <c r="S100" s="10">
        <v>-379000000</v>
      </c>
      <c r="T100" s="10">
        <v>-439000000</v>
      </c>
      <c r="U100" s="10">
        <v>-1150000000</v>
      </c>
      <c r="V100" s="10">
        <v>-3540000000</v>
      </c>
      <c r="W100" s="10">
        <v>-5568000000</v>
      </c>
      <c r="X100" s="10">
        <v>-4477000000</v>
      </c>
      <c r="Y100" s="10">
        <v>-2430000000</v>
      </c>
      <c r="Z100" s="10">
        <v>-1411000000</v>
      </c>
      <c r="AA100" s="10">
        <v>-2626000000</v>
      </c>
      <c r="AB100" s="10">
        <v>2589000000</v>
      </c>
      <c r="AC100" s="10">
        <v>-1951000000</v>
      </c>
      <c r="AD100" s="10">
        <v>-3170000000</v>
      </c>
      <c r="AE100" s="10">
        <v>-3943000000</v>
      </c>
      <c r="AF100" s="10">
        <v>-4165000000</v>
      </c>
      <c r="AG100" s="10">
        <v>-3810000000</v>
      </c>
      <c r="AH100" s="10">
        <v>-3734000000</v>
      </c>
      <c r="AI100" s="10">
        <v>-6329000000</v>
      </c>
      <c r="AJ100" s="10">
        <v>-4730000000</v>
      </c>
      <c r="AK100" s="10">
        <v>-4547000000</v>
      </c>
      <c r="AL100" s="10">
        <v>-3137000000</v>
      </c>
      <c r="AM100" s="10">
        <v>-6718000000</v>
      </c>
      <c r="AT100" s="37" t="s">
        <v>139</v>
      </c>
      <c r="AU100" s="38">
        <f>AU87+AU88</f>
        <v>9079000000</v>
      </c>
    </row>
    <row r="101" spans="1:47" ht="20" x14ac:dyDescent="0.25">
      <c r="A101" s="5" t="s">
        <v>86</v>
      </c>
      <c r="B101" s="1" t="s">
        <v>91</v>
      </c>
      <c r="C101" s="1" t="s">
        <v>91</v>
      </c>
      <c r="D101" s="1" t="s">
        <v>91</v>
      </c>
      <c r="E101" s="1" t="s">
        <v>91</v>
      </c>
      <c r="F101" s="1">
        <v>-7000000</v>
      </c>
      <c r="G101" s="1">
        <v>4000000</v>
      </c>
      <c r="H101" s="1">
        <v>-8000000</v>
      </c>
      <c r="I101" s="1">
        <v>-5000000</v>
      </c>
      <c r="J101" s="1">
        <v>-7000000</v>
      </c>
      <c r="K101" s="1">
        <v>6000000</v>
      </c>
      <c r="L101" s="1">
        <v>10000000</v>
      </c>
      <c r="M101" s="1">
        <v>-16000000</v>
      </c>
      <c r="N101" s="1">
        <v>-23000000</v>
      </c>
      <c r="O101" s="1">
        <v>6000000</v>
      </c>
      <c r="P101" s="1">
        <v>-60000000</v>
      </c>
      <c r="Q101" s="1">
        <v>-29000000</v>
      </c>
      <c r="R101" s="1">
        <v>-16000000</v>
      </c>
      <c r="S101" s="1">
        <v>14000000</v>
      </c>
      <c r="T101" s="1">
        <v>-1000000</v>
      </c>
      <c r="U101" s="1">
        <v>15000000</v>
      </c>
      <c r="V101" s="1">
        <v>6000000</v>
      </c>
      <c r="W101" s="1">
        <v>2000000</v>
      </c>
      <c r="X101" s="1">
        <v>1000000</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39" t="s">
        <v>140</v>
      </c>
      <c r="AU101" s="40">
        <f>AU100/AU104</f>
        <v>6.5223918753007926E-2</v>
      </c>
    </row>
    <row r="102" spans="1:47" ht="20" x14ac:dyDescent="0.25">
      <c r="A102" s="6" t="s">
        <v>87</v>
      </c>
      <c r="B102" s="10" t="s">
        <v>91</v>
      </c>
      <c r="C102" s="10" t="s">
        <v>91</v>
      </c>
      <c r="D102" s="10" t="s">
        <v>91</v>
      </c>
      <c r="E102" s="10" t="s">
        <v>91</v>
      </c>
      <c r="F102" s="10">
        <v>-82800000</v>
      </c>
      <c r="G102" s="10">
        <v>-14000000</v>
      </c>
      <c r="H102" s="10">
        <v>173000000</v>
      </c>
      <c r="I102" s="10">
        <v>-157000000</v>
      </c>
      <c r="J102" s="10">
        <v>48000000</v>
      </c>
      <c r="K102" s="10">
        <v>356000000</v>
      </c>
      <c r="L102" s="10">
        <v>604000000</v>
      </c>
      <c r="M102" s="10">
        <v>-400000000</v>
      </c>
      <c r="N102" s="10">
        <v>51000000</v>
      </c>
      <c r="O102" s="10">
        <v>-475000000</v>
      </c>
      <c r="P102" s="10">
        <v>30000000</v>
      </c>
      <c r="Q102" s="10">
        <v>-36000000</v>
      </c>
      <c r="R102" s="10">
        <v>-314000000</v>
      </c>
      <c r="S102" s="10">
        <v>518000000</v>
      </c>
      <c r="T102" s="10">
        <v>869000000</v>
      </c>
      <c r="U102" s="10">
        <v>850000000</v>
      </c>
      <c r="V102" s="10">
        <v>-1449000000</v>
      </c>
      <c r="W102" s="10">
        <v>-31000000</v>
      </c>
      <c r="X102" s="10">
        <v>145000000</v>
      </c>
      <c r="Y102" s="10">
        <v>-282000000</v>
      </c>
      <c r="Z102" s="10">
        <v>136000000</v>
      </c>
      <c r="AA102" s="10">
        <v>137000000</v>
      </c>
      <c r="AB102" s="10">
        <v>-327000000</v>
      </c>
      <c r="AC102" s="10">
        <v>424000000</v>
      </c>
      <c r="AD102" s="10">
        <v>211000000</v>
      </c>
      <c r="AE102" s="10">
        <v>-428000000</v>
      </c>
      <c r="AF102" s="10">
        <v>-199000000</v>
      </c>
      <c r="AG102" s="10">
        <v>154000000</v>
      </c>
      <c r="AH102" s="10">
        <v>502000000</v>
      </c>
      <c r="AI102" s="10">
        <v>782000000</v>
      </c>
      <c r="AJ102" s="10">
        <v>-1000000</v>
      </c>
      <c r="AK102" s="10">
        <v>670000000</v>
      </c>
      <c r="AL102" s="10">
        <v>1524000000</v>
      </c>
      <c r="AM102" s="10">
        <v>-1581000000</v>
      </c>
      <c r="AT102" s="42" t="s">
        <v>141</v>
      </c>
      <c r="AU102" s="44" cm="1">
        <f t="array" ref="AU102">_FV(A1,"Market cap",TRUE)</f>
        <v>130118401407</v>
      </c>
    </row>
    <row r="103" spans="1:47" ht="20" x14ac:dyDescent="0.25">
      <c r="A103" s="5" t="s">
        <v>88</v>
      </c>
      <c r="B103" s="1" t="s">
        <v>91</v>
      </c>
      <c r="C103" s="1" t="s">
        <v>91</v>
      </c>
      <c r="D103" s="1" t="s">
        <v>91</v>
      </c>
      <c r="E103" s="1" t="s">
        <v>91</v>
      </c>
      <c r="F103" s="1">
        <v>541300000</v>
      </c>
      <c r="G103" s="1">
        <v>418000000</v>
      </c>
      <c r="H103" s="1">
        <v>403000000</v>
      </c>
      <c r="I103" s="1">
        <v>452000000</v>
      </c>
      <c r="J103" s="1">
        <v>356000000</v>
      </c>
      <c r="K103" s="1">
        <v>404000000</v>
      </c>
      <c r="L103" s="1">
        <v>760000000</v>
      </c>
      <c r="M103" s="1">
        <v>1364000000</v>
      </c>
      <c r="N103" s="1">
        <v>964000000</v>
      </c>
      <c r="O103" s="1">
        <v>1015000000</v>
      </c>
      <c r="P103" s="1">
        <v>632000000</v>
      </c>
      <c r="Q103" s="1">
        <v>781000000</v>
      </c>
      <c r="R103" s="1">
        <v>745000000</v>
      </c>
      <c r="S103" s="1">
        <v>431000000</v>
      </c>
      <c r="T103" s="1">
        <v>949000000</v>
      </c>
      <c r="U103" s="1">
        <v>1818000000</v>
      </c>
      <c r="V103" s="1">
        <v>2668000000</v>
      </c>
      <c r="W103" s="1">
        <v>1214000000</v>
      </c>
      <c r="X103" s="1">
        <v>1183000000</v>
      </c>
      <c r="Y103" s="1">
        <v>1328000000</v>
      </c>
      <c r="Z103" s="1">
        <v>1046000000</v>
      </c>
      <c r="AA103" s="1">
        <v>1182000000</v>
      </c>
      <c r="AB103" s="1">
        <v>1319000000</v>
      </c>
      <c r="AC103" s="1">
        <v>992000000</v>
      </c>
      <c r="AD103" s="1">
        <v>1416000000</v>
      </c>
      <c r="AE103" s="1">
        <v>1627000000</v>
      </c>
      <c r="AF103" s="1">
        <v>1199000000</v>
      </c>
      <c r="AG103" s="1">
        <v>1000000000</v>
      </c>
      <c r="AH103" s="1">
        <v>1154000000</v>
      </c>
      <c r="AI103" s="1">
        <v>1656000000</v>
      </c>
      <c r="AJ103" s="1">
        <v>2438000000</v>
      </c>
      <c r="AK103" s="1">
        <v>2437000000</v>
      </c>
      <c r="AL103" s="1">
        <v>3107000000</v>
      </c>
      <c r="AM103" s="1">
        <v>4631000000</v>
      </c>
      <c r="AT103" s="39" t="s">
        <v>142</v>
      </c>
      <c r="AU103" s="40">
        <f>AU102/AU104</f>
        <v>0.93477608124699207</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v>404000000</v>
      </c>
      <c r="K104" s="11">
        <v>760000000</v>
      </c>
      <c r="L104" s="11">
        <v>1364000000</v>
      </c>
      <c r="M104" s="11">
        <v>964000000</v>
      </c>
      <c r="N104" s="11">
        <v>1015000000</v>
      </c>
      <c r="O104" s="11">
        <v>540000000</v>
      </c>
      <c r="P104" s="11">
        <v>662000000</v>
      </c>
      <c r="Q104" s="11">
        <v>745000000</v>
      </c>
      <c r="R104" s="11">
        <v>431000000</v>
      </c>
      <c r="S104" s="11">
        <v>949000000</v>
      </c>
      <c r="T104" s="11">
        <v>1818000000</v>
      </c>
      <c r="U104" s="11">
        <v>2668000000</v>
      </c>
      <c r="V104" s="11">
        <v>1219000000</v>
      </c>
      <c r="W104" s="11">
        <v>1183000000</v>
      </c>
      <c r="X104" s="11">
        <v>1328000000</v>
      </c>
      <c r="Y104" s="11">
        <v>1046000000</v>
      </c>
      <c r="Z104" s="11">
        <v>1182000000</v>
      </c>
      <c r="AA104" s="11">
        <v>1319000000</v>
      </c>
      <c r="AB104" s="11">
        <v>992000000</v>
      </c>
      <c r="AC104" s="11">
        <v>1416000000</v>
      </c>
      <c r="AD104" s="11">
        <v>1627000000</v>
      </c>
      <c r="AE104" s="11">
        <v>1199000000</v>
      </c>
      <c r="AF104" s="11">
        <v>1000000000</v>
      </c>
      <c r="AG104" s="11">
        <v>1154000000</v>
      </c>
      <c r="AH104" s="11">
        <v>1656000000</v>
      </c>
      <c r="AI104" s="11">
        <v>2438000000</v>
      </c>
      <c r="AJ104" s="11">
        <v>2437000000</v>
      </c>
      <c r="AK104" s="11">
        <v>3107000000</v>
      </c>
      <c r="AL104" s="11">
        <v>4631000000</v>
      </c>
      <c r="AM104" s="11">
        <v>3050000000</v>
      </c>
      <c r="AN104" s="75" t="s">
        <v>115</v>
      </c>
      <c r="AO104" s="75"/>
      <c r="AP104" s="75"/>
      <c r="AQ104" s="75"/>
      <c r="AR104" s="75"/>
      <c r="AT104" s="39" t="s">
        <v>143</v>
      </c>
      <c r="AU104" s="45">
        <f>AU100+AU102</f>
        <v>139197401407</v>
      </c>
    </row>
    <row r="105" spans="1:47" ht="21" customHeight="1" thickTop="1" x14ac:dyDescent="0.25">
      <c r="A105" s="14" t="s">
        <v>162</v>
      </c>
      <c r="C105" s="1" t="e">
        <f t="shared" ref="C105:AM105" si="11">(C22*(1-$AU$92))+C77+C88+C81</f>
        <v>#VALUE!</v>
      </c>
      <c r="D105" s="1" t="e">
        <f t="shared" si="11"/>
        <v>#VALUE!</v>
      </c>
      <c r="E105" s="1" t="e">
        <f t="shared" si="11"/>
        <v>#VALUE!</v>
      </c>
      <c r="F105" s="1">
        <f t="shared" si="11"/>
        <v>-65748305.422647476</v>
      </c>
      <c r="G105" s="1">
        <f t="shared" si="11"/>
        <v>-285674840.5103668</v>
      </c>
      <c r="H105" s="1">
        <f t="shared" si="11"/>
        <v>108844796.65071774</v>
      </c>
      <c r="I105" s="1">
        <f t="shared" si="11"/>
        <v>574285885.16746414</v>
      </c>
      <c r="J105" s="1">
        <f t="shared" si="11"/>
        <v>6515091606.8580542</v>
      </c>
      <c r="K105" s="1">
        <f t="shared" si="11"/>
        <v>7740312599.6810207</v>
      </c>
      <c r="L105" s="1">
        <f t="shared" si="11"/>
        <v>551142145.13556623</v>
      </c>
      <c r="M105" s="1">
        <f t="shared" si="11"/>
        <v>-1288674840.5103669</v>
      </c>
      <c r="N105" s="1">
        <f t="shared" si="11"/>
        <v>388347188.99521542</v>
      </c>
      <c r="O105" s="1">
        <f t="shared" si="11"/>
        <v>421971590.909091</v>
      </c>
      <c r="P105" s="1">
        <f t="shared" si="11"/>
        <v>897097288.67623615</v>
      </c>
      <c r="Q105" s="1">
        <f t="shared" si="11"/>
        <v>-1802136463.3173842</v>
      </c>
      <c r="R105" s="1">
        <f t="shared" si="11"/>
        <v>-228567583.73205757</v>
      </c>
      <c r="S105" s="1">
        <f t="shared" si="11"/>
        <v>1018167464.1148326</v>
      </c>
      <c r="T105" s="1">
        <f t="shared" si="11"/>
        <v>1256585426.6347685</v>
      </c>
      <c r="U105" s="1">
        <f t="shared" si="11"/>
        <v>1774745115.6299839</v>
      </c>
      <c r="V105" s="1">
        <f t="shared" si="11"/>
        <v>2596056917.8628392</v>
      </c>
      <c r="W105" s="1">
        <f t="shared" si="11"/>
        <v>1633391846.092504</v>
      </c>
      <c r="X105" s="1">
        <f t="shared" si="11"/>
        <v>3795766048.6443381</v>
      </c>
      <c r="Y105" s="1">
        <f t="shared" si="11"/>
        <v>2735330243.2216907</v>
      </c>
      <c r="Z105" s="1">
        <f t="shared" si="11"/>
        <v>1796369517.5438595</v>
      </c>
      <c r="AA105" s="1">
        <f t="shared" si="11"/>
        <v>3459701156.2998409</v>
      </c>
      <c r="AB105" s="1">
        <f t="shared" si="11"/>
        <v>2714350877.1929827</v>
      </c>
      <c r="AC105" s="1">
        <f t="shared" si="11"/>
        <v>2855671551.0366826</v>
      </c>
      <c r="AD105" s="1">
        <f t="shared" si="11"/>
        <v>3139813397.1291866</v>
      </c>
      <c r="AE105" s="1">
        <f t="shared" si="11"/>
        <v>4213215211.3237638</v>
      </c>
      <c r="AF105" s="1">
        <f t="shared" si="11"/>
        <v>4527394936.2041473</v>
      </c>
      <c r="AG105" s="1">
        <f t="shared" si="11"/>
        <v>4756252292.6634769</v>
      </c>
      <c r="AH105" s="1">
        <f t="shared" si="11"/>
        <v>5960040570.1754389</v>
      </c>
      <c r="AI105" s="1">
        <f t="shared" si="11"/>
        <v>6265469397.9266348</v>
      </c>
      <c r="AJ105" s="1">
        <f t="shared" si="11"/>
        <v>5569081240.0318985</v>
      </c>
      <c r="AK105" s="1">
        <f t="shared" si="11"/>
        <v>5023211921.8500795</v>
      </c>
      <c r="AL105" s="1">
        <f t="shared" si="11"/>
        <v>6154098883.572567</v>
      </c>
      <c r="AM105" s="1">
        <f t="shared" si="11"/>
        <v>6476319876.3955345</v>
      </c>
      <c r="AN105" s="70">
        <f>AN107/AN3</f>
        <v>0.23662128368991386</v>
      </c>
      <c r="AO105" s="70">
        <f>AO107/AO3</f>
        <v>0.2072109841735667</v>
      </c>
      <c r="AP105" s="70">
        <f>AP107/AP3</f>
        <v>0.24700928318499377</v>
      </c>
      <c r="AQ105" s="70">
        <f>AQ107/AQ3</f>
        <v>0.29311965811965812</v>
      </c>
      <c r="AR105" s="70">
        <f>AR107/AR3</f>
        <v>0.41067313041405068</v>
      </c>
      <c r="AS105" s="67" t="s">
        <v>167</v>
      </c>
      <c r="AT105" s="73" t="s">
        <v>144</v>
      </c>
      <c r="AU105" s="73"/>
    </row>
    <row r="106" spans="1:47" ht="20" x14ac:dyDescent="0.25">
      <c r="A106" s="14" t="s">
        <v>106</v>
      </c>
      <c r="B106" s="1"/>
      <c r="C106" s="15" t="e">
        <f t="shared" ref="C106:AM106" si="12">(C107/B107)-1</f>
        <v>#VALUE!</v>
      </c>
      <c r="D106" s="15" t="e">
        <f t="shared" si="12"/>
        <v>#VALUE!</v>
      </c>
      <c r="E106" s="15" t="e">
        <f t="shared" si="12"/>
        <v>#VALUE!</v>
      </c>
      <c r="F106" s="15" t="e">
        <f t="shared" si="12"/>
        <v>#VALUE!</v>
      </c>
      <c r="G106" s="15">
        <f t="shared" si="12"/>
        <v>2.359375</v>
      </c>
      <c r="H106" s="15">
        <f t="shared" si="12"/>
        <v>-0.59534883720930232</v>
      </c>
      <c r="I106" s="15">
        <f t="shared" si="12"/>
        <v>-5.2758620689655169</v>
      </c>
      <c r="J106" s="15">
        <f t="shared" si="12"/>
        <v>-0.45161290322580649</v>
      </c>
      <c r="K106" s="15">
        <f t="shared" si="12"/>
        <v>1.2352941176470589</v>
      </c>
      <c r="L106" s="15">
        <f t="shared" si="12"/>
        <v>-0.5</v>
      </c>
      <c r="M106" s="15">
        <f t="shared" si="12"/>
        <v>-6.1710526315789478</v>
      </c>
      <c r="N106" s="15">
        <f t="shared" si="12"/>
        <v>-1.5750636132315523</v>
      </c>
      <c r="O106" s="15">
        <f t="shared" si="12"/>
        <v>-0.67551622418879054</v>
      </c>
      <c r="P106" s="15">
        <f t="shared" si="12"/>
        <v>1.9818181818181819</v>
      </c>
      <c r="Q106" s="15">
        <f t="shared" si="12"/>
        <v>-1.8795731707317072</v>
      </c>
      <c r="R106" s="15">
        <f t="shared" si="12"/>
        <v>-1.050259965337955</v>
      </c>
      <c r="S106" s="15">
        <f t="shared" si="12"/>
        <v>40.03448275862069</v>
      </c>
      <c r="T106" s="15">
        <f t="shared" si="12"/>
        <v>0.13529411764705879</v>
      </c>
      <c r="U106" s="15">
        <f t="shared" si="12"/>
        <v>0.36787564766839376</v>
      </c>
      <c r="V106" s="15">
        <f t="shared" si="12"/>
        <v>0.3214285714285714</v>
      </c>
      <c r="W106" s="15">
        <f t="shared" si="12"/>
        <v>-0.51351351351351349</v>
      </c>
      <c r="X106" s="15">
        <f t="shared" si="12"/>
        <v>2.1313131313131315</v>
      </c>
      <c r="Y106" s="15">
        <f t="shared" si="12"/>
        <v>-0.30994623655913978</v>
      </c>
      <c r="Z106" s="15">
        <f t="shared" si="12"/>
        <v>-0.26373198285936894</v>
      </c>
      <c r="AA106" s="15">
        <f t="shared" si="12"/>
        <v>0.38677248677248688</v>
      </c>
      <c r="AB106" s="15">
        <f t="shared" si="12"/>
        <v>-6.9057611598626445E-2</v>
      </c>
      <c r="AC106" s="15">
        <f t="shared" si="12"/>
        <v>0.19631147540983607</v>
      </c>
      <c r="AD106" s="15">
        <f t="shared" si="12"/>
        <v>1.8156903048989426E-2</v>
      </c>
      <c r="AE106" s="15">
        <f t="shared" si="12"/>
        <v>0.18001345895020182</v>
      </c>
      <c r="AF106" s="15">
        <f t="shared" si="12"/>
        <v>5.9880239520958112E-2</v>
      </c>
      <c r="AG106" s="15">
        <f t="shared" si="12"/>
        <v>9.846650524616618E-2</v>
      </c>
      <c r="AH106" s="15">
        <f t="shared" si="12"/>
        <v>0.14327700220426154</v>
      </c>
      <c r="AI106" s="15">
        <f t="shared" si="12"/>
        <v>0.29777206512425014</v>
      </c>
      <c r="AJ106" s="15">
        <f t="shared" si="12"/>
        <v>-4.2258171013535795E-2</v>
      </c>
      <c r="AK106" s="15">
        <f t="shared" si="12"/>
        <v>-5.3774560496380519E-2</v>
      </c>
      <c r="AL106" s="15">
        <f t="shared" si="12"/>
        <v>0.14644808743169402</v>
      </c>
      <c r="AM106" s="15">
        <f t="shared" si="12"/>
        <v>-5.8945027009850604E-2</v>
      </c>
      <c r="AN106" s="65">
        <f>(AN107/AM107)-1</f>
        <v>-0.28110754685125783</v>
      </c>
      <c r="AO106" s="65">
        <f>(AO107/AN107)-1</f>
        <v>-7.1395021136683834E-2</v>
      </c>
      <c r="AP106" s="65">
        <f>(AP107/AO107)-1</f>
        <v>0.30551340414769856</v>
      </c>
      <c r="AQ106" s="65">
        <f>(AQ107/AP107)-1</f>
        <v>0.3287485470747773</v>
      </c>
      <c r="AR106" s="65">
        <f>(AR107/AQ107)-1</f>
        <v>0.50677941390873316</v>
      </c>
      <c r="AS106" s="66">
        <f>SUM(AN106:AR106)/5</f>
        <v>0.15770775942865348</v>
      </c>
      <c r="AT106" s="46" t="s">
        <v>107</v>
      </c>
      <c r="AU106" s="47">
        <f>(AU101*AU93)+(AU103*AU98)</f>
        <v>7.961820257365454E-2</v>
      </c>
    </row>
    <row r="107" spans="1:47" ht="19" x14ac:dyDescent="0.25">
      <c r="A107" s="59" t="s">
        <v>163</v>
      </c>
      <c r="B107" s="1" t="s">
        <v>91</v>
      </c>
      <c r="C107" s="1" t="s">
        <v>91</v>
      </c>
      <c r="D107" s="1" t="s">
        <v>91</v>
      </c>
      <c r="E107" s="1" t="s">
        <v>91</v>
      </c>
      <c r="F107" s="1">
        <v>-64000000</v>
      </c>
      <c r="G107" s="1">
        <v>-215000000</v>
      </c>
      <c r="H107" s="1">
        <v>-87000000</v>
      </c>
      <c r="I107" s="1">
        <v>372000000</v>
      </c>
      <c r="J107" s="1">
        <v>204000000</v>
      </c>
      <c r="K107" s="1">
        <v>456000000</v>
      </c>
      <c r="L107" s="1">
        <v>228000000</v>
      </c>
      <c r="M107" s="1">
        <v>-1179000000</v>
      </c>
      <c r="N107" s="1">
        <v>678000000</v>
      </c>
      <c r="O107" s="1">
        <v>220000000</v>
      </c>
      <c r="P107" s="1">
        <v>656000000</v>
      </c>
      <c r="Q107" s="1">
        <v>-577000000</v>
      </c>
      <c r="R107" s="1">
        <v>29000000</v>
      </c>
      <c r="S107" s="1">
        <v>1190000000</v>
      </c>
      <c r="T107" s="1">
        <v>1351000000</v>
      </c>
      <c r="U107" s="1">
        <v>1848000000</v>
      </c>
      <c r="V107" s="1">
        <v>2442000000</v>
      </c>
      <c r="W107" s="1">
        <v>1188000000</v>
      </c>
      <c r="X107" s="1">
        <v>3720000000</v>
      </c>
      <c r="Y107" s="1">
        <v>2567000000</v>
      </c>
      <c r="Z107" s="1">
        <v>1890000000</v>
      </c>
      <c r="AA107" s="1">
        <v>2621000000</v>
      </c>
      <c r="AB107" s="1">
        <v>2440000000</v>
      </c>
      <c r="AC107" s="1">
        <v>2919000000</v>
      </c>
      <c r="AD107" s="1">
        <v>2972000000</v>
      </c>
      <c r="AE107" s="1">
        <v>3507000000</v>
      </c>
      <c r="AF107" s="1">
        <v>3717000000</v>
      </c>
      <c r="AG107" s="1">
        <v>4083000000</v>
      </c>
      <c r="AH107" s="1">
        <v>4668000000</v>
      </c>
      <c r="AI107" s="1">
        <v>6058000000</v>
      </c>
      <c r="AJ107" s="1">
        <v>5802000000</v>
      </c>
      <c r="AK107" s="1">
        <v>5490000000</v>
      </c>
      <c r="AL107" s="1">
        <v>6294000000</v>
      </c>
      <c r="AM107" s="1">
        <v>5923000000</v>
      </c>
      <c r="AN107" s="60">
        <v>4258000000</v>
      </c>
      <c r="AO107" s="60">
        <v>3954000000</v>
      </c>
      <c r="AP107" s="60">
        <v>5162000000</v>
      </c>
      <c r="AQ107" s="60">
        <v>6859000000</v>
      </c>
      <c r="AR107" s="60">
        <v>10335000000</v>
      </c>
      <c r="AS107" s="27" t="s">
        <v>164</v>
      </c>
      <c r="AT107" s="48" t="s">
        <v>145</v>
      </c>
      <c r="AU107" s="49">
        <f>(SUM(AN4:AR4)/5)</f>
        <v>4.9852092330914921E-2</v>
      </c>
    </row>
    <row r="108" spans="1:47" ht="19" x14ac:dyDescent="0.25">
      <c r="AN108" s="27"/>
      <c r="AO108" s="27"/>
      <c r="AP108" s="27"/>
      <c r="AQ108" s="27"/>
      <c r="AR108" s="62">
        <f>AR107*(1+AU108)/(AU109-AU108)</f>
        <v>176820158020.97342</v>
      </c>
      <c r="AS108" s="28" t="s">
        <v>146</v>
      </c>
      <c r="AT108" s="50" t="s">
        <v>147</v>
      </c>
      <c r="AU108" s="51">
        <v>0.02</v>
      </c>
    </row>
    <row r="109" spans="1:47" ht="19" x14ac:dyDescent="0.25">
      <c r="AN109" s="62">
        <f t="shared" ref="AN109:AQ109" si="13">AN108+AN107</f>
        <v>4258000000</v>
      </c>
      <c r="AO109" s="62">
        <f t="shared" si="13"/>
        <v>3954000000</v>
      </c>
      <c r="AP109" s="62">
        <f t="shared" si="13"/>
        <v>5162000000</v>
      </c>
      <c r="AQ109" s="62">
        <f t="shared" si="13"/>
        <v>6859000000</v>
      </c>
      <c r="AR109" s="62">
        <f>AR108+AR107</f>
        <v>187155158020.97342</v>
      </c>
      <c r="AS109" s="28" t="s">
        <v>143</v>
      </c>
      <c r="AT109" s="52" t="s">
        <v>148</v>
      </c>
      <c r="AU109" s="49">
        <f>AU106</f>
        <v>7.961820257365454E-2</v>
      </c>
    </row>
    <row r="110" spans="1:47" ht="19" x14ac:dyDescent="0.25">
      <c r="AN110" s="74" t="s">
        <v>149</v>
      </c>
      <c r="AO110" s="74"/>
    </row>
    <row r="111" spans="1:47" ht="20" x14ac:dyDescent="0.25">
      <c r="AN111" s="53" t="s">
        <v>150</v>
      </c>
      <c r="AO111" s="44">
        <f>NPV(AU109,AN109,AO109,AP109,AQ109,AR109)</f>
        <v>144087158493.78943</v>
      </c>
    </row>
    <row r="112" spans="1:47" ht="20" x14ac:dyDescent="0.25">
      <c r="AN112" s="53" t="s">
        <v>151</v>
      </c>
      <c r="AO112" s="44">
        <f>AM40</f>
        <v>9067000000</v>
      </c>
    </row>
    <row r="113" spans="40:41" ht="20" x14ac:dyDescent="0.25">
      <c r="AN113" s="53" t="s">
        <v>139</v>
      </c>
      <c r="AO113" s="44">
        <f>AU100</f>
        <v>9079000000</v>
      </c>
    </row>
    <row r="114" spans="40:41" ht="20" x14ac:dyDescent="0.25">
      <c r="AN114" s="53" t="s">
        <v>152</v>
      </c>
      <c r="AO114" s="44">
        <f>AO111+AO112-AO113</f>
        <v>144075158493.78943</v>
      </c>
    </row>
    <row r="115" spans="40:41" ht="20" x14ac:dyDescent="0.25">
      <c r="AN115" s="53" t="s">
        <v>153</v>
      </c>
      <c r="AO115" s="53">
        <f>AM34*(1+(5*AS16))</f>
        <v>864053875.21911407</v>
      </c>
    </row>
    <row r="116" spans="40:41" ht="20" x14ac:dyDescent="0.25">
      <c r="AN116" s="54" t="s">
        <v>154</v>
      </c>
      <c r="AO116" s="55">
        <f>AO114/AO115</f>
        <v>166.74325829191338</v>
      </c>
    </row>
    <row r="117" spans="40:41" ht="20" x14ac:dyDescent="0.25">
      <c r="AN117" s="53" t="s">
        <v>155</v>
      </c>
      <c r="AO117" s="56" cm="1">
        <f t="array" ref="AO117">_FV(A1,"Price")</f>
        <v>143.27000000000001</v>
      </c>
    </row>
    <row r="118" spans="40:41" ht="20" x14ac:dyDescent="0.25">
      <c r="AN118" s="54" t="s">
        <v>156</v>
      </c>
      <c r="AO118" s="57">
        <f>AO116/AO117-1</f>
        <v>0.16383931243046956</v>
      </c>
    </row>
    <row r="119" spans="40:41" ht="20" x14ac:dyDescent="0.25">
      <c r="AN119" s="54" t="s">
        <v>157</v>
      </c>
      <c r="AO119" s="58" t="str">
        <f>IF(AO116&gt;AO117,"BUY","SELL")</f>
        <v>BUY</v>
      </c>
    </row>
  </sheetData>
  <mergeCells count="7">
    <mergeCell ref="AT84:AU84"/>
    <mergeCell ref="AT85:AU85"/>
    <mergeCell ref="AN110:AO110"/>
    <mergeCell ref="AN104:AR104"/>
    <mergeCell ref="AT105:AU105"/>
    <mergeCell ref="AT99:AU99"/>
    <mergeCell ref="AT94:AU94"/>
  </mergeCells>
  <hyperlinks>
    <hyperlink ref="A1" r:id="rId1" tooltip="https://roic.ai/company/TXN" display="ROIC.AI | TX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7476/000009747601000007/0000097476-01-000007-index.htm" xr:uid="{00000000-0004-0000-0000-00002E000000}"/>
    <hyperlink ref="Q74" r:id="rId33" tooltip="https://www.sec.gov/Archives/edgar/data/97476/000009747601000007/0000097476-01-000007-index.htm" xr:uid="{00000000-0004-0000-0000-00002F000000}"/>
    <hyperlink ref="R36" r:id="rId34" tooltip="https://www.sec.gov/Archives/edgar/data/97476/000009747602000011/0000097476-02-000011-index.htm" xr:uid="{00000000-0004-0000-0000-000031000000}"/>
    <hyperlink ref="R74" r:id="rId35" tooltip="https://www.sec.gov/Archives/edgar/data/97476/000009747602000011/0000097476-02-000011-index.htm" xr:uid="{00000000-0004-0000-0000-000032000000}"/>
    <hyperlink ref="S36" r:id="rId36" tooltip="https://www.sec.gov/Archives/edgar/data/97476/000093066103000885/0000930661-03-000885-index.htm" xr:uid="{00000000-0004-0000-0000-000034000000}"/>
    <hyperlink ref="S74" r:id="rId37" tooltip="https://www.sec.gov/Archives/edgar/data/97476/000093066103000885/0000930661-03-000885-index.htm" xr:uid="{00000000-0004-0000-0000-000035000000}"/>
    <hyperlink ref="T36" r:id="rId38" tooltip="https://www.sec.gov/Archives/edgar/data/97476/000119312504031317/0001193125-04-031317-index.htm" xr:uid="{00000000-0004-0000-0000-000037000000}"/>
    <hyperlink ref="T74" r:id="rId39" tooltip="https://www.sec.gov/Archives/edgar/data/97476/000119312504031317/0001193125-04-031317-index.htm" xr:uid="{00000000-0004-0000-0000-000038000000}"/>
    <hyperlink ref="U36" r:id="rId40" tooltip="https://www.sec.gov/Archives/edgar/data/97476/000119312505038623/0001193125-05-038623-index.htm" xr:uid="{00000000-0004-0000-0000-00003A000000}"/>
    <hyperlink ref="U74" r:id="rId41" tooltip="https://www.sec.gov/Archives/edgar/data/97476/000119312505038623/0001193125-05-038623-index.htm" xr:uid="{00000000-0004-0000-0000-00003B000000}"/>
    <hyperlink ref="V36" r:id="rId42" tooltip="https://www.sec.gov/Archives/edgar/data/97476/000119312506041333/0001193125-06-041333-index.htm" xr:uid="{00000000-0004-0000-0000-00003D000000}"/>
    <hyperlink ref="V74" r:id="rId43" tooltip="https://www.sec.gov/Archives/edgar/data/97476/000119312506041333/0001193125-06-041333-index.htm" xr:uid="{00000000-0004-0000-0000-00003E000000}"/>
    <hyperlink ref="W36" r:id="rId44" tooltip="https://www.sec.gov/Archives/edgar/data/97476/000119312507042451/0001193125-07-042451-index.htm" xr:uid="{00000000-0004-0000-0000-000040000000}"/>
    <hyperlink ref="W74" r:id="rId45" tooltip="https://www.sec.gov/Archives/edgar/data/97476/000119312507042451/0001193125-07-042451-index.htm" xr:uid="{00000000-0004-0000-0000-000041000000}"/>
    <hyperlink ref="X36" r:id="rId46" tooltip="https://www.sec.gov/Archives/edgar/data/97476/000119312508038572/0001193125-08-038572-index.htm" xr:uid="{00000000-0004-0000-0000-000043000000}"/>
    <hyperlink ref="X74" r:id="rId47" tooltip="https://www.sec.gov/Archives/edgar/data/97476/000119312508038572/0001193125-08-038572-index.htm" xr:uid="{00000000-0004-0000-0000-000044000000}"/>
    <hyperlink ref="Y36" r:id="rId48" tooltip="https://www.sec.gov/Archives/edgar/data/97476/000120677409000314/0001206774-09-000314-index.htm" xr:uid="{00000000-0004-0000-0000-000046000000}"/>
    <hyperlink ref="Y74" r:id="rId49" tooltip="https://www.sec.gov/Archives/edgar/data/97476/000120677409000314/0001206774-09-000314-index.htm" xr:uid="{00000000-0004-0000-0000-000047000000}"/>
    <hyperlink ref="Z36" r:id="rId50" tooltip="https://www.sec.gov/Archives/edgar/data/97476/000114036110007923/0001140361-10-007923-index.htm" xr:uid="{00000000-0004-0000-0000-000049000000}"/>
    <hyperlink ref="Z74" r:id="rId51" tooltip="https://www.sec.gov/Archives/edgar/data/97476/000114036110007923/0001140361-10-007923-index.htm" xr:uid="{00000000-0004-0000-0000-00004A000000}"/>
    <hyperlink ref="AA36" r:id="rId52" tooltip="https://www.sec.gov/Archives/edgar/data/97476/000114036111012312/0001140361-11-012312-index.htm" xr:uid="{00000000-0004-0000-0000-00004C000000}"/>
    <hyperlink ref="AA74" r:id="rId53" tooltip="https://www.sec.gov/Archives/edgar/data/97476/000114036111012312/0001140361-11-012312-index.htm" xr:uid="{00000000-0004-0000-0000-00004D000000}"/>
    <hyperlink ref="AB36" r:id="rId54" tooltip="https://www.sec.gov/Archives/edgar/data/97476/000009747612000010/0000097476-12-000010-index.htm" xr:uid="{00000000-0004-0000-0000-00004F000000}"/>
    <hyperlink ref="AB74" r:id="rId55" tooltip="https://www.sec.gov/Archives/edgar/data/97476/000009747612000010/0000097476-12-000010-index.htm" xr:uid="{00000000-0004-0000-0000-000050000000}"/>
    <hyperlink ref="AC36" r:id="rId56" tooltip="https://www.sec.gov/Archives/edgar/data/97476/000009747613000009/0000097476-13-000009-index.htm" xr:uid="{00000000-0004-0000-0000-000052000000}"/>
    <hyperlink ref="AC74" r:id="rId57" tooltip="https://www.sec.gov/Archives/edgar/data/97476/000009747613000009/0000097476-13-000009-index.htm" xr:uid="{00000000-0004-0000-0000-000053000000}"/>
    <hyperlink ref="AD36" r:id="rId58" tooltip="https://www.sec.gov/Archives/edgar/data/97476/000009747614000007/0000097476-14-000007-index.htm" xr:uid="{00000000-0004-0000-0000-000055000000}"/>
    <hyperlink ref="AD74" r:id="rId59" tooltip="https://www.sec.gov/Archives/edgar/data/97476/000009747614000007/0000097476-14-000007-index.htm" xr:uid="{00000000-0004-0000-0000-000056000000}"/>
    <hyperlink ref="AE36" r:id="rId60" tooltip="https://www.sec.gov/Archives/edgar/data/97476/000009747615000003/0000097476-15-000003-index.htm" xr:uid="{00000000-0004-0000-0000-000058000000}"/>
    <hyperlink ref="AE74" r:id="rId61" tooltip="https://www.sec.gov/Archives/edgar/data/97476/000009747615000003/0000097476-15-000003-index.htm" xr:uid="{00000000-0004-0000-0000-000059000000}"/>
    <hyperlink ref="AF36" r:id="rId62" tooltip="https://www.sec.gov/Archives/edgar/data/97476/000156459016013126/0001564590-16-013126-index.htm" xr:uid="{00000000-0004-0000-0000-00005B000000}"/>
    <hyperlink ref="AF74" r:id="rId63" tooltip="https://www.sec.gov/Archives/edgar/data/97476/000156459016013126/0001564590-16-013126-index.htm" xr:uid="{00000000-0004-0000-0000-00005C000000}"/>
    <hyperlink ref="AG36" r:id="rId64" tooltip="https://www.sec.gov/Archives/edgar/data/97476/000156459017002142/0001564590-17-002142-index.htm" xr:uid="{00000000-0004-0000-0000-00005E000000}"/>
    <hyperlink ref="AG74" r:id="rId65" tooltip="https://www.sec.gov/Archives/edgar/data/97476/000156459017002142/0001564590-17-002142-index.htm" xr:uid="{00000000-0004-0000-0000-00005F000000}"/>
    <hyperlink ref="AH36" r:id="rId66" tooltip="https://www.sec.gov/Archives/edgar/data/97476/000156459018002832/0001564590-18-002832-index.htm" xr:uid="{00000000-0004-0000-0000-000061000000}"/>
    <hyperlink ref="AH74" r:id="rId67" tooltip="https://www.sec.gov/Archives/edgar/data/97476/000156459018002832/0001564590-18-002832-index.htm" xr:uid="{00000000-0004-0000-0000-000062000000}"/>
    <hyperlink ref="AI36" r:id="rId68" tooltip="https://www.sec.gov/Archives/edgar/data/97476/000156459019003839/0001564590-19-003839-index.htm" xr:uid="{00000000-0004-0000-0000-000064000000}"/>
    <hyperlink ref="AI74" r:id="rId69" tooltip="https://www.sec.gov/Archives/edgar/data/97476/000156459019003839/0001564590-19-003839-index.htm" xr:uid="{00000000-0004-0000-0000-000065000000}"/>
    <hyperlink ref="AJ36" r:id="rId70" tooltip="https://www.sec.gov/Archives/edgar/data/97476/000009747620000009/0000097476-20-000009-index.htm" xr:uid="{00000000-0004-0000-0000-000067000000}"/>
    <hyperlink ref="AJ74" r:id="rId71" tooltip="https://www.sec.gov/Archives/edgar/data/97476/000009747620000009/0000097476-20-000009-index.htm" xr:uid="{00000000-0004-0000-0000-000068000000}"/>
    <hyperlink ref="AK36" r:id="rId72" tooltip="https://www.sec.gov/Archives/edgar/data/97476/000009747621000006/0000097476-21-000006-index.htm" xr:uid="{00000000-0004-0000-0000-00006A000000}"/>
    <hyperlink ref="AK74" r:id="rId73" tooltip="https://www.sec.gov/Archives/edgar/data/97476/000009747621000006/0000097476-21-000006-index.htm" xr:uid="{00000000-0004-0000-0000-00006B000000}"/>
    <hyperlink ref="AL36" r:id="rId74" tooltip="https://www.sec.gov/Archives/edgar/data/97476/000009747622000009/0000097476-22-000009-index.htm" xr:uid="{00000000-0004-0000-0000-00006D000000}"/>
    <hyperlink ref="AL74" r:id="rId75" tooltip="https://www.sec.gov/Archives/edgar/data/97476/000009747622000009/0000097476-22-000009-index.htm" xr:uid="{00000000-0004-0000-0000-00006E000000}"/>
    <hyperlink ref="AM36" r:id="rId76" tooltip="https://www.sec.gov/Archives/edgar/data/97476/000009747623000007/0000097476-23-000007-index.htm" xr:uid="{00000000-0004-0000-0000-000070000000}"/>
    <hyperlink ref="AM74" r:id="rId77" tooltip="https://www.sec.gov/Archives/edgar/data/97476/000009747623000007/0000097476-23-000007-index.htm" xr:uid="{00000000-0004-0000-0000-000071000000}"/>
    <hyperlink ref="AN1" r:id="rId78" display="https://finbox.com/NASDAQGS:TXN/explorer/revenue_proj" xr:uid="{840878A7-6EAF-7A42-9AE5-819C4A3AE305}"/>
    <hyperlink ref="AS107" r:id="rId79" xr:uid="{DBDB8F88-6134-A343-93FB-F7CA808E97DA}"/>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2023-03-14T02:38:34Z</dcterms:created>
  <dcterms:modified xsi:type="dcterms:W3CDTF">2023-11-10T08:53:05Z</dcterms:modified>
</cp:coreProperties>
</file>