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To Be Modeled/"/>
    </mc:Choice>
  </mc:AlternateContent>
  <xr:revisionPtr revIDLastSave="0" documentId="13_ncr:1_{00215A84-9231-3D40-8060-C042C2C9C8E4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 1" sheetId="1" r:id="rId1"/>
  </sheets>
  <definedNames>
    <definedName name="_xlchart.v1.0" hidden="1">'Sheet 1'!$A$106</definedName>
    <definedName name="_xlchart.v1.1" hidden="1">'Sheet 1'!$A$19</definedName>
    <definedName name="_xlchart.v1.10" hidden="1">'Sheet 1'!$B$3:$X$3</definedName>
    <definedName name="_xlchart.v1.2" hidden="1">'Sheet 1'!$A$3</definedName>
    <definedName name="_xlchart.v1.3" hidden="1">'Sheet 1'!$B$106:$X$106</definedName>
    <definedName name="_xlchart.v1.4" hidden="1">'Sheet 1'!$B$19:$X$19</definedName>
    <definedName name="_xlchart.v1.5" hidden="1">'Sheet 1'!$B$3:$X$3</definedName>
    <definedName name="_xlchart.v1.6" hidden="1">'Sheet 1'!$A$106</definedName>
    <definedName name="_xlchart.v1.7" hidden="1">'Sheet 1'!$A$19</definedName>
    <definedName name="_xlchart.v1.8" hidden="1">'Sheet 1'!$B$106:$X$106</definedName>
    <definedName name="_xlchart.v1.9" hidden="1">'Sheet 1'!$B$19:$X$19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06" i="1" l="1"/>
  <c r="AA106" i="1"/>
  <c r="AB106" i="1" s="1"/>
  <c r="AC106" i="1" s="1"/>
  <c r="Y106" i="1"/>
  <c r="AF101" i="1"/>
  <c r="AG16" i="1" s="1"/>
  <c r="AF85" i="1"/>
  <c r="Z114" i="1"/>
  <c r="Z111" i="1"/>
  <c r="AF97" i="1"/>
  <c r="AF90" i="1"/>
  <c r="AF89" i="1"/>
  <c r="AF91" i="1" s="1"/>
  <c r="AF88" i="1"/>
  <c r="AF92" i="1" s="1"/>
  <c r="AF87" i="1"/>
  <c r="AF86" i="1"/>
  <c r="AF99" i="1" s="1"/>
  <c r="AD19" i="1"/>
  <c r="AD16" i="1"/>
  <c r="AG13" i="1"/>
  <c r="AF13" i="1"/>
  <c r="AE13" i="1"/>
  <c r="AD13" i="1"/>
  <c r="AG10" i="1"/>
  <c r="AF10" i="1"/>
  <c r="AE10" i="1"/>
  <c r="AD10" i="1"/>
  <c r="AG7" i="1"/>
  <c r="AF7" i="1"/>
  <c r="AE7" i="1"/>
  <c r="AD7" i="1"/>
  <c r="AG4" i="1"/>
  <c r="AF4" i="1"/>
  <c r="AE4" i="1"/>
  <c r="AD4" i="1"/>
  <c r="AC4" i="1"/>
  <c r="AB4" i="1"/>
  <c r="AA4" i="1"/>
  <c r="Z4" i="1"/>
  <c r="Y4" i="1"/>
  <c r="X9" i="1"/>
  <c r="X13" i="1"/>
  <c r="X20" i="1"/>
  <c r="X29" i="1"/>
  <c r="X35" i="1"/>
  <c r="X80" i="1"/>
  <c r="X89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E16" i="1" l="1"/>
  <c r="AF16" i="1"/>
  <c r="AF106" i="1"/>
  <c r="Z108" i="1"/>
  <c r="AF103" i="1"/>
  <c r="AF102" i="1" s="1"/>
  <c r="Z112" i="1"/>
  <c r="Y108" i="1"/>
  <c r="AF100" i="1" l="1"/>
  <c r="AF105" i="1" s="1"/>
  <c r="AF108" i="1" s="1"/>
  <c r="AA108" i="1"/>
  <c r="AC107" i="1" l="1"/>
  <c r="AC108" i="1" s="1"/>
  <c r="AB108" i="1"/>
  <c r="Z110" i="1" s="1"/>
  <c r="Z113" i="1" s="1"/>
  <c r="Z115" i="1" s="1"/>
  <c r="Z118" i="1" l="1"/>
  <c r="Z117" i="1"/>
</calcChain>
</file>

<file path=xl/sharedStrings.xml><?xml version="1.0" encoding="utf-8"?>
<sst xmlns="http://schemas.openxmlformats.org/spreadsheetml/2006/main" count="671" uniqueCount="161">
  <si>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</si>
  <si>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</si>
  <si>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</si>
  <si>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</si>
  <si>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</si>
  <si>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</si>
  <si>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</si>
  <si>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</si>
  <si>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</si>
  <si>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</si>
  <si>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</si>
  <si>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</si>
  <si>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</si>
  <si>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</si>
  <si>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</si>
  <si>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</si>
  <si>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</si>
  <si>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</si>
  <si>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</si>
  <si>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</si>
  <si>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</si>
  <si>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</si>
  <si>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</si>
  <si>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</si>
  <si>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</si>
  <si>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</si>
  <si>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</si>
  <si>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</si>
  <si>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</si>
  <si>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</si>
  <si>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</si>
  <si>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</si>
  <si>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</si>
  <si>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</si>
  <si>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</si>
  <si>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</si>
  <si>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</si>
  <si>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</si>
  <si>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</si>
  <si>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</si>
  <si>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</si>
  <si>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</si>
  <si>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</si>
  <si>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</si>
  <si>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</si>
  <si>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</si>
  <si>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</si>
  <si>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</si>
  <si>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</si>
  <si>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</si>
  <si>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</si>
  <si>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</si>
  <si>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</si>
  <si>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</si>
  <si>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</si>
  <si>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</si>
  <si>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</si>
  <si>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</si>
  <si>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</si>
  <si>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</si>
  <si>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</si>
  <si>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</si>
  <si>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</si>
  <si>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</si>
  <si>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</si>
  <si>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</si>
  <si>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</si>
  <si>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</si>
  <si>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</si>
  <si>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</si>
  <si>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</si>
  <si>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</si>
  <si>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</si>
  <si>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</si>
  <si>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</si>
  <si>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</si>
  <si>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</si>
  <si>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</si>
  <si>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</si>
  <si>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</si>
  <si>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</si>
  <si>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</si>
  <si>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</si>
  <si>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</si>
  <si>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</si>
  <si>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</si>
  <si>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</si>
  <si>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</si>
  <si>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</si>
  <si>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</si>
  <si>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</si>
  <si>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</si>
  <si>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</si>
  <si>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</si>
  <si>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Alphabet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</si>
  <si>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</si>
  <si>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</si>
  <si>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</si>
  <si>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</si>
  <si>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</si>
  <si>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</si>
  <si>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</si>
  <si>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</si>
  <si>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Net Income Growth YoY</t>
  </si>
  <si>
    <t>Share Dilution YoY</t>
  </si>
  <si>
    <t>SBC as % of Revenue</t>
  </si>
  <si>
    <t>CAPEX as % of Revenue</t>
  </si>
  <si>
    <t>Income Tax Expense</t>
  </si>
  <si>
    <t>FCF Growth YoY</t>
  </si>
  <si>
    <t>WACC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</si>
  <si>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</si>
  <si>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</si>
  <si>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</si>
  <si>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</si>
  <si>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</si>
  <si>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</si>
  <si>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</si>
  <si>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</si>
  <si>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</si>
  <si>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</si>
  <si>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</si>
  <si>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</si>
  <si>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</si>
  <si>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P/S</t>
  </si>
  <si>
    <t>P/E</t>
  </si>
  <si>
    <t>P/FCF</t>
  </si>
  <si>
    <t>Net Cash</t>
  </si>
  <si>
    <t>Weighted Average Cost of Capital</t>
  </si>
  <si>
    <t>Cost of Debt Calculation</t>
  </si>
  <si>
    <t>Interest Expense</t>
  </si>
  <si>
    <t>Short Term Debt</t>
  </si>
  <si>
    <t>Long Term Debt</t>
  </si>
  <si>
    <t>Cost of Debt</t>
  </si>
  <si>
    <t>Effective Tax Rate</t>
  </si>
  <si>
    <t>Cost of Debt*(1-t)</t>
  </si>
  <si>
    <t>Cost of Equity Calculation</t>
  </si>
  <si>
    <t>Risk Free Rate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</si>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</sst>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B4C6E7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8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5" xfId="0" applyNumberFormat="1" applyFont="1" applyBorder="1" applyAlignment="1">
      <alignment horizontal="center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9" fontId="11" fillId="0" borderId="8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10" fontId="1" fillId="0" borderId="0" xfId="0" applyNumberFormat="1" applyFont="1"/>
    <xf numFmtId="0" fontId="11" fillId="4" borderId="9" xfId="0" applyFont="1" applyFill="1" applyBorder="1" applyAlignment="1">
      <alignment horizontal="left" vertical="center" wrapText="1"/>
    </xf>
    <xf numFmtId="164" fontId="11" fillId="4" borderId="10" xfId="0" applyNumberFormat="1" applyFont="1" applyFill="1" applyBorder="1"/>
    <xf numFmtId="0" fontId="12" fillId="5" borderId="11" xfId="0" applyFont="1" applyFill="1" applyBorder="1" applyAlignment="1">
      <alignment horizontal="left" vertical="center" wrapText="1"/>
    </xf>
    <xf numFmtId="10" fontId="12" fillId="5" borderId="8" xfId="0" applyNumberFormat="1" applyFont="1" applyFill="1" applyBorder="1"/>
    <xf numFmtId="0" fontId="13" fillId="0" borderId="4" xfId="0" applyFont="1" applyBorder="1"/>
    <xf numFmtId="164" fontId="10" fillId="0" borderId="0" xfId="0" applyNumberFormat="1" applyFont="1"/>
    <xf numFmtId="9" fontId="11" fillId="0" borderId="11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left" vertical="center" wrapText="1"/>
    </xf>
    <xf numFmtId="10" fontId="12" fillId="4" borderId="10" xfId="0" applyNumberFormat="1" applyFont="1" applyFill="1" applyBorder="1"/>
    <xf numFmtId="0" fontId="12" fillId="4" borderId="11" xfId="0" applyFont="1" applyFill="1" applyBorder="1" applyAlignment="1">
      <alignment horizontal="left" vertical="center" wrapText="1"/>
    </xf>
    <xf numFmtId="10" fontId="12" fillId="4" borderId="8" xfId="0" applyNumberFormat="1" applyFont="1" applyFill="1" applyBorder="1"/>
    <xf numFmtId="10" fontId="11" fillId="4" borderId="10" xfId="0" applyNumberFormat="1" applyFont="1" applyFill="1" applyBorder="1"/>
    <xf numFmtId="0" fontId="11" fillId="7" borderId="9" xfId="0" applyFont="1" applyFill="1" applyBorder="1" applyAlignment="1">
      <alignment horizontal="left" vertical="center" wrapText="1"/>
    </xf>
    <xf numFmtId="39" fontId="11" fillId="7" borderId="10" xfId="0" applyNumberFormat="1" applyFont="1" applyFill="1" applyBorder="1"/>
    <xf numFmtId="164" fontId="1" fillId="7" borderId="10" xfId="0" applyNumberFormat="1" applyFont="1" applyFill="1" applyBorder="1"/>
    <xf numFmtId="164" fontId="12" fillId="4" borderId="8" xfId="0" applyNumberFormat="1" applyFont="1" applyFill="1" applyBorder="1"/>
    <xf numFmtId="164" fontId="10" fillId="7" borderId="0" xfId="0" applyNumberFormat="1" applyFont="1" applyFill="1"/>
    <xf numFmtId="0" fontId="0" fillId="4" borderId="0" xfId="0" applyFill="1"/>
    <xf numFmtId="9" fontId="16" fillId="4" borderId="9" xfId="0" applyNumberFormat="1" applyFont="1" applyFill="1" applyBorder="1" applyAlignment="1">
      <alignment wrapText="1"/>
    </xf>
    <xf numFmtId="10" fontId="1" fillId="4" borderId="10" xfId="0" applyNumberFormat="1" applyFont="1" applyFill="1" applyBorder="1" applyAlignment="1">
      <alignment horizontal="right" vertical="center"/>
    </xf>
    <xf numFmtId="164" fontId="1" fillId="4" borderId="0" xfId="0" applyNumberFormat="1" applyFont="1" applyFill="1"/>
    <xf numFmtId="0" fontId="0" fillId="4" borderId="0" xfId="0" applyFill="1" applyAlignment="1">
      <alignment horizontal="left"/>
    </xf>
    <xf numFmtId="0" fontId="16" fillId="7" borderId="9" xfId="0" applyFont="1" applyFill="1" applyBorder="1" applyAlignment="1">
      <alignment wrapText="1"/>
    </xf>
    <xf numFmtId="10" fontId="1" fillId="7" borderId="10" xfId="0" applyNumberFormat="1" applyFont="1" applyFill="1" applyBorder="1" applyAlignment="1">
      <alignment horizontal="right" vertical="center"/>
    </xf>
    <xf numFmtId="0" fontId="16" fillId="4" borderId="11" xfId="0" applyFont="1" applyFill="1" applyBorder="1"/>
    <xf numFmtId="10" fontId="1" fillId="4" borderId="8" xfId="0" applyNumberFormat="1" applyFont="1" applyFill="1" applyBorder="1" applyAlignment="1">
      <alignment horizontal="right" vertical="center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164" fontId="1" fillId="4" borderId="9" xfId="0" applyNumberFormat="1" applyFont="1" applyFill="1" applyBorder="1" applyAlignment="1">
      <alignment wrapText="1"/>
    </xf>
    <xf numFmtId="164" fontId="1" fillId="4" borderId="10" xfId="0" applyNumberFormat="1" applyFont="1" applyFill="1" applyBorder="1"/>
    <xf numFmtId="164" fontId="1" fillId="4" borderId="10" xfId="0" applyNumberFormat="1" applyFont="1" applyFill="1" applyBorder="1" applyAlignment="1">
      <alignment wrapText="1"/>
    </xf>
    <xf numFmtId="164" fontId="1" fillId="5" borderId="9" xfId="0" applyNumberFormat="1" applyFont="1" applyFill="1" applyBorder="1" applyAlignment="1">
      <alignment wrapText="1"/>
    </xf>
    <xf numFmtId="167" fontId="12" fillId="5" borderId="10" xfId="0" applyNumberFormat="1" applyFont="1" applyFill="1" applyBorder="1"/>
    <xf numFmtId="164" fontId="1" fillId="7" borderId="9" xfId="0" applyNumberFormat="1" applyFont="1" applyFill="1" applyBorder="1" applyAlignment="1">
      <alignment wrapText="1"/>
    </xf>
    <xf numFmtId="167" fontId="1" fillId="7" borderId="10" xfId="0" applyNumberFormat="1" applyFont="1" applyFill="1" applyBorder="1"/>
    <xf numFmtId="164" fontId="1" fillId="5" borderId="11" xfId="0" applyNumberFormat="1" applyFont="1" applyFill="1" applyBorder="1" applyAlignment="1">
      <alignment wrapText="1"/>
    </xf>
    <xf numFmtId="9" fontId="12" fillId="5" borderId="8" xfId="1" applyFont="1" applyFill="1" applyBorder="1"/>
    <xf numFmtId="0" fontId="12" fillId="5" borderId="8" xfId="0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GOOG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990522819577154E-2"/>
          <c:y val="0.12704907054144005"/>
          <c:w val="0.83896682224080044"/>
          <c:h val="0.713491557756311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1'!$B$3:$X$3</c:f>
              <c:numCache>
                <c:formatCode>#,###,,;\(#,###,,\);\ \-\ \-</c:formatCode>
                <c:ptCount val="23"/>
                <c:pt idx="0">
                  <c:v>19108000</c:v>
                </c:pt>
                <c:pt idx="1">
                  <c:v>86426000</c:v>
                </c:pt>
                <c:pt idx="2">
                  <c:v>439508000</c:v>
                </c:pt>
                <c:pt idx="3">
                  <c:v>1465934000</c:v>
                </c:pt>
                <c:pt idx="4">
                  <c:v>3189223000</c:v>
                </c:pt>
                <c:pt idx="5">
                  <c:v>6138560000</c:v>
                </c:pt>
                <c:pt idx="6">
                  <c:v>10604917000</c:v>
                </c:pt>
                <c:pt idx="7">
                  <c:v>16593986000</c:v>
                </c:pt>
                <c:pt idx="8">
                  <c:v>21795550000</c:v>
                </c:pt>
                <c:pt idx="9">
                  <c:v>23650563000</c:v>
                </c:pt>
                <c:pt idx="10">
                  <c:v>29321000000</c:v>
                </c:pt>
                <c:pt idx="11">
                  <c:v>37905000000</c:v>
                </c:pt>
                <c:pt idx="12">
                  <c:v>50175000000</c:v>
                </c:pt>
                <c:pt idx="13">
                  <c:v>59825000000</c:v>
                </c:pt>
                <c:pt idx="14">
                  <c:v>66001000000</c:v>
                </c:pt>
                <c:pt idx="15">
                  <c:v>74989000000</c:v>
                </c:pt>
                <c:pt idx="16">
                  <c:v>90272000000</c:v>
                </c:pt>
                <c:pt idx="17">
                  <c:v>110855000000</c:v>
                </c:pt>
                <c:pt idx="18">
                  <c:v>136819000000</c:v>
                </c:pt>
                <c:pt idx="19">
                  <c:v>161857000000</c:v>
                </c:pt>
                <c:pt idx="20">
                  <c:v>182527000000</c:v>
                </c:pt>
                <c:pt idx="21">
                  <c:v>257637000000</c:v>
                </c:pt>
                <c:pt idx="22">
                  <c:v>282836000000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6-E34D-BC55-0079408A0EAC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1'!$B$19:$X$19</c:f>
              <c:numCache>
                <c:formatCode>#,###,,;\(#,###,,\);\ \-\ \-</c:formatCode>
                <c:ptCount val="23"/>
                <c:pt idx="0">
                  <c:v>-14690000</c:v>
                </c:pt>
                <c:pt idx="1">
                  <c:v>10068000</c:v>
                </c:pt>
                <c:pt idx="2">
                  <c:v>213898000</c:v>
                </c:pt>
                <c:pt idx="3">
                  <c:v>401703000</c:v>
                </c:pt>
                <c:pt idx="4">
                  <c:v>798707000</c:v>
                </c:pt>
                <c:pt idx="5">
                  <c:v>2435489000</c:v>
                </c:pt>
                <c:pt idx="6">
                  <c:v>4582979000</c:v>
                </c:pt>
                <c:pt idx="7">
                  <c:v>6642841000</c:v>
                </c:pt>
                <c:pt idx="8">
                  <c:v>7743016000</c:v>
                </c:pt>
                <c:pt idx="9">
                  <c:v>10135170000</c:v>
                </c:pt>
                <c:pt idx="10">
                  <c:v>12771000000</c:v>
                </c:pt>
                <c:pt idx="11">
                  <c:v>14235000000</c:v>
                </c:pt>
                <c:pt idx="12">
                  <c:v>16381000000</c:v>
                </c:pt>
                <c:pt idx="13">
                  <c:v>19224000000</c:v>
                </c:pt>
                <c:pt idx="14">
                  <c:v>22855000000</c:v>
                </c:pt>
                <c:pt idx="15">
                  <c:v>24818000000</c:v>
                </c:pt>
                <c:pt idx="16">
                  <c:v>30418000000</c:v>
                </c:pt>
                <c:pt idx="17">
                  <c:v>34217000000</c:v>
                </c:pt>
                <c:pt idx="18">
                  <c:v>44062000000</c:v>
                </c:pt>
                <c:pt idx="19">
                  <c:v>51506000000</c:v>
                </c:pt>
                <c:pt idx="20">
                  <c:v>61914000000</c:v>
                </c:pt>
                <c:pt idx="21">
                  <c:v>103521000000</c:v>
                </c:pt>
                <c:pt idx="22">
                  <c:v>87613000000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26-E34D-BC55-0079408A0EAC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1'!$B$106:$X$106</c:f>
              <c:numCache>
                <c:formatCode>#,###,,;\(#,###,,\);\ \-\ \-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118067000</c:v>
                </c:pt>
                <c:pt idx="3">
                  <c:v>218644000</c:v>
                </c:pt>
                <c:pt idx="4">
                  <c:v>658049000</c:v>
                </c:pt>
                <c:pt idx="5">
                  <c:v>1621205000</c:v>
                </c:pt>
                <c:pt idx="6">
                  <c:v>1677710000</c:v>
                </c:pt>
                <c:pt idx="7">
                  <c:v>3372570000</c:v>
                </c:pt>
                <c:pt idx="8">
                  <c:v>5494396000</c:v>
                </c:pt>
                <c:pt idx="9">
                  <c:v>8506310000</c:v>
                </c:pt>
                <c:pt idx="10">
                  <c:v>7063000000</c:v>
                </c:pt>
                <c:pt idx="11">
                  <c:v>11127000000</c:v>
                </c:pt>
                <c:pt idx="12">
                  <c:v>13346000000</c:v>
                </c:pt>
                <c:pt idx="13">
                  <c:v>11301000000</c:v>
                </c:pt>
                <c:pt idx="14">
                  <c:v>11417000000</c:v>
                </c:pt>
                <c:pt idx="15">
                  <c:v>16109000000</c:v>
                </c:pt>
                <c:pt idx="16">
                  <c:v>25824000000</c:v>
                </c:pt>
                <c:pt idx="17">
                  <c:v>23907000000</c:v>
                </c:pt>
                <c:pt idx="18">
                  <c:v>22832000000</c:v>
                </c:pt>
                <c:pt idx="19">
                  <c:v>30972000000</c:v>
                </c:pt>
                <c:pt idx="20">
                  <c:v>42843000000</c:v>
                </c:pt>
                <c:pt idx="21">
                  <c:v>67012000000</c:v>
                </c:pt>
                <c:pt idx="22">
                  <c:v>60010000000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26-E34D-BC55-0079408A0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46248063"/>
        <c:axId val="1846249791"/>
      </c:barChart>
      <c:catAx>
        <c:axId val="184624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49791"/>
        <c:crosses val="autoZero"/>
        <c:auto val="1"/>
        <c:lblAlgn val="ctr"/>
        <c:lblOffset val="100"/>
        <c:noMultiLvlLbl val="0"/>
      </c:catAx>
      <c:valAx>
        <c:axId val="18462497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4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385863139692698"/>
          <c:y val="0.9110863300592581"/>
          <c:w val="0.30413097442446502"/>
          <c:h val="5.28311957139378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27213</xdr:colOff>
      <xdr:row>108</xdr:row>
      <xdr:rowOff>7258</xdr:rowOff>
    </xdr:from>
    <xdr:to>
      <xdr:col>32</xdr:col>
      <xdr:colOff>18142</xdr:colOff>
      <xdr:row>130</xdr:row>
      <xdr:rowOff>18143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C6638B-4E0C-1817-5123-942EF63C4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ec.gov/" TargetMode="External"/><Relationship Id="rId18" Type="http://schemas.openxmlformats.org/officeDocument/2006/relationships/hyperlink" Target="https://sec.gov/" TargetMode="External"/><Relationship Id="rId26" Type="http://schemas.openxmlformats.org/officeDocument/2006/relationships/hyperlink" Target="https://sec.gov/" TargetMode="External"/><Relationship Id="rId39" Type="http://schemas.openxmlformats.org/officeDocument/2006/relationships/hyperlink" Target="https://www.sec.gov/Archives/edgar/data/1652044/000165204419000004/goog10-kq42018.htm" TargetMode="External"/><Relationship Id="rId21" Type="http://schemas.openxmlformats.org/officeDocument/2006/relationships/hyperlink" Target="https://sec.gov/" TargetMode="External"/><Relationship Id="rId34" Type="http://schemas.openxmlformats.org/officeDocument/2006/relationships/hyperlink" Target="https://www.sec.gov/Archives/edgar/data/1652044/000165204417000008/goog10-kq42016.htm" TargetMode="External"/><Relationship Id="rId42" Type="http://schemas.openxmlformats.org/officeDocument/2006/relationships/hyperlink" Target="https://www.sec.gov/Archives/edgar/data/1652044/000165204421000010/0001652044-21-000010-index.htm" TargetMode="External"/><Relationship Id="rId47" Type="http://schemas.openxmlformats.org/officeDocument/2006/relationships/hyperlink" Target="https://www.sec.gov/Archives/edgar/data/1652044/000165204423000016/0001652044-23-000016-index.htm" TargetMode="External"/><Relationship Id="rId7" Type="http://schemas.openxmlformats.org/officeDocument/2006/relationships/hyperlink" Target="https://sec.gov/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sec.gov/" TargetMode="External"/><Relationship Id="rId29" Type="http://schemas.openxmlformats.org/officeDocument/2006/relationships/hyperlink" Target="https://sec.gov/" TargetMode="External"/><Relationship Id="rId11" Type="http://schemas.openxmlformats.org/officeDocument/2006/relationships/hyperlink" Target="https://sec.gov/" TargetMode="External"/><Relationship Id="rId24" Type="http://schemas.openxmlformats.org/officeDocument/2006/relationships/hyperlink" Target="https://sec.gov/" TargetMode="External"/><Relationship Id="rId32" Type="http://schemas.openxmlformats.org/officeDocument/2006/relationships/hyperlink" Target="https://www.sec.gov/Archives/edgar/data/1652044/000165204416000012/goog10-k2015.htm" TargetMode="External"/><Relationship Id="rId37" Type="http://schemas.openxmlformats.org/officeDocument/2006/relationships/hyperlink" Target="https://www.sec.gov/Archives/edgar/data/1652044/000165204418000007/goog10-kq42017.htm" TargetMode="External"/><Relationship Id="rId40" Type="http://schemas.openxmlformats.org/officeDocument/2006/relationships/hyperlink" Target="https://www.sec.gov/Archives/edgar/data/1652044/000165204420000008/0001652044-20-000008-index.htm" TargetMode="External"/><Relationship Id="rId45" Type="http://schemas.openxmlformats.org/officeDocument/2006/relationships/hyperlink" Target="https://www.sec.gov/Archives/edgar/data/1652044/000165204422000019/0001652044-22-000019-index.htm" TargetMode="External"/><Relationship Id="rId5" Type="http://schemas.openxmlformats.org/officeDocument/2006/relationships/hyperlink" Target="https://sec.gov/" TargetMode="External"/><Relationship Id="rId15" Type="http://schemas.openxmlformats.org/officeDocument/2006/relationships/hyperlink" Target="https://sec.gov/" TargetMode="External"/><Relationship Id="rId23" Type="http://schemas.openxmlformats.org/officeDocument/2006/relationships/hyperlink" Target="https://sec.gov/" TargetMode="External"/><Relationship Id="rId28" Type="http://schemas.openxmlformats.org/officeDocument/2006/relationships/hyperlink" Target="https://sec.gov/" TargetMode="External"/><Relationship Id="rId36" Type="http://schemas.openxmlformats.org/officeDocument/2006/relationships/hyperlink" Target="https://www.sec.gov/Archives/edgar/data/1652044/000165204418000007/goog10-kq42017.htm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sec.gov/" TargetMode="External"/><Relationship Id="rId19" Type="http://schemas.openxmlformats.org/officeDocument/2006/relationships/hyperlink" Target="https://sec.gov/" TargetMode="External"/><Relationship Id="rId31" Type="http://schemas.openxmlformats.org/officeDocument/2006/relationships/hyperlink" Target="https://sec.gov/" TargetMode="External"/><Relationship Id="rId44" Type="http://schemas.openxmlformats.org/officeDocument/2006/relationships/hyperlink" Target="https://www.sec.gov/Archives/edgar/data/1652044/000165204422000019/0001652044-22-000019-index.htm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4" Type="http://schemas.openxmlformats.org/officeDocument/2006/relationships/hyperlink" Target="https://sec.gov/" TargetMode="External"/><Relationship Id="rId22" Type="http://schemas.openxmlformats.org/officeDocument/2006/relationships/hyperlink" Target="https://sec.gov/" TargetMode="External"/><Relationship Id="rId27" Type="http://schemas.openxmlformats.org/officeDocument/2006/relationships/hyperlink" Target="https://sec.gov/" TargetMode="External"/><Relationship Id="rId30" Type="http://schemas.openxmlformats.org/officeDocument/2006/relationships/hyperlink" Target="https://sec.gov/" TargetMode="External"/><Relationship Id="rId35" Type="http://schemas.openxmlformats.org/officeDocument/2006/relationships/hyperlink" Target="https://www.sec.gov/Archives/edgar/data/1652044/000165204417000008/goog10-kq42016.htm" TargetMode="External"/><Relationship Id="rId43" Type="http://schemas.openxmlformats.org/officeDocument/2006/relationships/hyperlink" Target="https://www.sec.gov/Archives/edgar/data/1652044/000165204421000010/0001652044-21-000010-index.htm" TargetMode="External"/><Relationship Id="rId48" Type="http://schemas.openxmlformats.org/officeDocument/2006/relationships/hyperlink" Target="https://finbox.com/NASDAQGS:GOOG/explorer/revenue_proj" TargetMode="External"/><Relationship Id="rId8" Type="http://schemas.openxmlformats.org/officeDocument/2006/relationships/hyperlink" Target="https://sec.gov/" TargetMode="External"/><Relationship Id="rId3" Type="http://schemas.openxmlformats.org/officeDocument/2006/relationships/hyperlink" Target="https://sec.gov/" TargetMode="External"/><Relationship Id="rId12" Type="http://schemas.openxmlformats.org/officeDocument/2006/relationships/hyperlink" Target="https://sec.gov/" TargetMode="External"/><Relationship Id="rId17" Type="http://schemas.openxmlformats.org/officeDocument/2006/relationships/hyperlink" Target="https://sec.gov/" TargetMode="External"/><Relationship Id="rId25" Type="http://schemas.openxmlformats.org/officeDocument/2006/relationships/hyperlink" Target="https://sec.gov/" TargetMode="External"/><Relationship Id="rId33" Type="http://schemas.openxmlformats.org/officeDocument/2006/relationships/hyperlink" Target="https://www.sec.gov/Archives/edgar/data/1652044/000165204416000012/goog10-k2015.htm" TargetMode="External"/><Relationship Id="rId38" Type="http://schemas.openxmlformats.org/officeDocument/2006/relationships/hyperlink" Target="https://www.sec.gov/Archives/edgar/data/1652044/000165204419000004/goog10-kq42018.htm" TargetMode="External"/><Relationship Id="rId46" Type="http://schemas.openxmlformats.org/officeDocument/2006/relationships/hyperlink" Target="https://www.sec.gov/Archives/edgar/data/1652044/000165204423000016/0001652044-23-000016-index.htm" TargetMode="External"/><Relationship Id="rId20" Type="http://schemas.openxmlformats.org/officeDocument/2006/relationships/hyperlink" Target="https://sec.gov/" TargetMode="External"/><Relationship Id="rId41" Type="http://schemas.openxmlformats.org/officeDocument/2006/relationships/hyperlink" Target="https://www.sec.gov/Archives/edgar/data/1652044/000165204420000008/0001652044-20-000008-index.htm" TargetMode="External"/><Relationship Id="rId1" Type="http://schemas.openxmlformats.org/officeDocument/2006/relationships/hyperlink" Target="https://roic.ai/company/GOOG" TargetMode="External"/><Relationship Id="rId6" Type="http://schemas.openxmlformats.org/officeDocument/2006/relationships/hyperlink" Target="https://sec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18"/>
  <sheetViews>
    <sheetView tabSelected="1" zoomScale="70" zoomScaleNormal="70" workbookViewId="0">
      <pane xSplit="1" ySplit="1" topLeftCell="Q2" activePane="bottomRight" state="frozen"/>
      <selection pane="topRight"/>
      <selection pane="bottomLeft"/>
      <selection pane="bottomRight" activeCell="AB19" sqref="AB19"/>
    </sheetView>
  </sheetViews>
  <sheetFormatPr baseColWidth="10" defaultRowHeight="16" x14ac:dyDescent="0.2"/>
  <cols>
    <col min="1" max="1" width="50" customWidth="1"/>
    <col min="2" max="24" width="15" customWidth="1"/>
    <col min="25" max="33" width="21" customWidth="1"/>
  </cols>
  <sheetData>
    <row r="1" spans="1:33" ht="22" thickBot="1" x14ac:dyDescent="0.3">
      <c r="A1" s="3" t="s">
        <v>94</v>
      </c>
      <c r="B1" s="8">
        <v>2000</v>
      </c>
      <c r="C1" s="8">
        <v>2001</v>
      </c>
      <c r="D1" s="8">
        <v>2002</v>
      </c>
      <c r="E1" s="8">
        <v>2003</v>
      </c>
      <c r="F1" s="8">
        <v>2004</v>
      </c>
      <c r="G1" s="8">
        <v>2005</v>
      </c>
      <c r="H1" s="8">
        <v>2006</v>
      </c>
      <c r="I1" s="8">
        <v>2007</v>
      </c>
      <c r="J1" s="8">
        <v>2008</v>
      </c>
      <c r="K1" s="8">
        <v>2009</v>
      </c>
      <c r="L1" s="8">
        <v>2010</v>
      </c>
      <c r="M1" s="8">
        <v>2011</v>
      </c>
      <c r="N1" s="8">
        <v>2012</v>
      </c>
      <c r="O1" s="8">
        <v>2013</v>
      </c>
      <c r="P1" s="8">
        <v>2014</v>
      </c>
      <c r="Q1" s="8">
        <v>2015</v>
      </c>
      <c r="R1" s="8">
        <v>2016</v>
      </c>
      <c r="S1" s="8">
        <v>2017</v>
      </c>
      <c r="T1" s="8">
        <v>2018</v>
      </c>
      <c r="U1" s="8">
        <v>2019</v>
      </c>
      <c r="V1" s="8">
        <v>2020</v>
      </c>
      <c r="W1" s="8">
        <v>2021</v>
      </c>
      <c r="X1" s="8">
        <v>2022</v>
      </c>
      <c r="Y1" s="27">
        <v>2023</v>
      </c>
      <c r="Z1" s="27">
        <v>2024</v>
      </c>
      <c r="AA1" s="27">
        <v>2025</v>
      </c>
      <c r="AB1" s="27">
        <v>2026</v>
      </c>
      <c r="AC1" s="27">
        <v>2027</v>
      </c>
    </row>
    <row r="2" spans="1:33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 t="s">
        <v>91</v>
      </c>
      <c r="V2" s="9" t="s">
        <v>91</v>
      </c>
      <c r="W2" s="9" t="s">
        <v>91</v>
      </c>
      <c r="X2" s="9" t="s">
        <v>91</v>
      </c>
      <c r="Y2" s="9" t="s">
        <v>91</v>
      </c>
      <c r="Z2" s="9" t="s">
        <v>91</v>
      </c>
      <c r="AA2" s="9" t="s">
        <v>91</v>
      </c>
      <c r="AB2" s="9"/>
      <c r="AC2" s="9"/>
      <c r="AD2" s="9"/>
      <c r="AE2" s="9"/>
      <c r="AF2" s="9"/>
      <c r="AG2" s="9"/>
    </row>
    <row r="3" spans="1:33" ht="40" x14ac:dyDescent="0.25">
      <c r="A3" s="5" t="s">
        <v>1</v>
      </c>
      <c r="B3" s="1">
        <v>19108000</v>
      </c>
      <c r="C3" s="1">
        <v>86426000</v>
      </c>
      <c r="D3" s="1">
        <v>439508000</v>
      </c>
      <c r="E3" s="1">
        <v>1465934000</v>
      </c>
      <c r="F3" s="1">
        <v>3189223000</v>
      </c>
      <c r="G3" s="1">
        <v>6138560000</v>
      </c>
      <c r="H3" s="1">
        <v>10604917000</v>
      </c>
      <c r="I3" s="1">
        <v>16593986000</v>
      </c>
      <c r="J3" s="1">
        <v>21795550000</v>
      </c>
      <c r="K3" s="1">
        <v>23650563000</v>
      </c>
      <c r="L3" s="1">
        <v>29321000000</v>
      </c>
      <c r="M3" s="1">
        <v>37905000000</v>
      </c>
      <c r="N3" s="1">
        <v>50175000000</v>
      </c>
      <c r="O3" s="1">
        <v>59825000000</v>
      </c>
      <c r="P3" s="1">
        <v>66001000000</v>
      </c>
      <c r="Q3" s="1">
        <v>74989000000</v>
      </c>
      <c r="R3" s="1">
        <v>90272000000</v>
      </c>
      <c r="S3" s="1">
        <v>110855000000</v>
      </c>
      <c r="T3" s="1">
        <v>136819000000</v>
      </c>
      <c r="U3" s="1">
        <v>161857000000</v>
      </c>
      <c r="V3" s="1">
        <v>182527000000</v>
      </c>
      <c r="W3" s="1">
        <v>257637000000</v>
      </c>
      <c r="X3" s="1">
        <v>282836000000</v>
      </c>
      <c r="Y3" s="28">
        <v>299400000000</v>
      </c>
      <c r="Z3" s="28">
        <v>336100000000</v>
      </c>
      <c r="AA3" s="28">
        <v>377100000000</v>
      </c>
      <c r="AB3" s="28">
        <v>416300000000</v>
      </c>
      <c r="AC3" s="28">
        <v>436900000000</v>
      </c>
      <c r="AD3" s="18" t="s">
        <v>110</v>
      </c>
      <c r="AE3" s="19" t="s">
        <v>111</v>
      </c>
      <c r="AF3" s="19" t="s">
        <v>112</v>
      </c>
      <c r="AG3" s="19" t="s">
        <v>113</v>
      </c>
    </row>
    <row r="4" spans="1:33" ht="19" x14ac:dyDescent="0.25">
      <c r="A4" s="14" t="s">
        <v>95</v>
      </c>
      <c r="B4" s="1"/>
      <c r="C4" s="15">
        <f>(C3/B3)-1</f>
        <v>3.5230270043960648</v>
      </c>
      <c r="D4" s="15">
        <f>(D3/C3)-1</f>
        <v>4.0853678291254942</v>
      </c>
      <c r="E4" s="15">
        <f>(E3/D3)-1</f>
        <v>2.3353977629531202</v>
      </c>
      <c r="F4" s="15">
        <f t="shared" ref="F4:AC4" si="0">(F3/E3)-1</f>
        <v>1.1755570168916201</v>
      </c>
      <c r="G4" s="15">
        <f t="shared" si="0"/>
        <v>0.92478230590962118</v>
      </c>
      <c r="H4" s="16">
        <f t="shared" si="0"/>
        <v>0.72759034692175373</v>
      </c>
      <c r="I4" s="16">
        <f t="shared" si="0"/>
        <v>0.56474454255511852</v>
      </c>
      <c r="J4" s="16">
        <f t="shared" si="0"/>
        <v>0.31346079236176294</v>
      </c>
      <c r="K4" s="16">
        <f t="shared" si="0"/>
        <v>8.5109712762467593E-2</v>
      </c>
      <c r="L4" s="16">
        <f t="shared" si="0"/>
        <v>0.23975907042889433</v>
      </c>
      <c r="M4" s="16">
        <f t="shared" si="0"/>
        <v>0.2927594556802291</v>
      </c>
      <c r="N4" s="16">
        <f t="shared" si="0"/>
        <v>0.32370399683419082</v>
      </c>
      <c r="O4" s="16">
        <f t="shared" si="0"/>
        <v>0.19232685600398614</v>
      </c>
      <c r="P4" s="16">
        <f t="shared" si="0"/>
        <v>0.10323443376514829</v>
      </c>
      <c r="Q4" s="16">
        <f t="shared" si="0"/>
        <v>0.13617975485219924</v>
      </c>
      <c r="R4" s="16">
        <f t="shared" si="0"/>
        <v>0.20380322447292265</v>
      </c>
      <c r="S4" s="16">
        <f t="shared" si="0"/>
        <v>0.22801090038993266</v>
      </c>
      <c r="T4" s="16">
        <f t="shared" si="0"/>
        <v>0.23421586757475987</v>
      </c>
      <c r="U4" s="16">
        <f t="shared" si="0"/>
        <v>0.18300089899794614</v>
      </c>
      <c r="V4" s="16">
        <f t="shared" si="0"/>
        <v>0.12770532012826141</v>
      </c>
      <c r="W4" s="16">
        <f t="shared" si="0"/>
        <v>0.41150076427049154</v>
      </c>
      <c r="X4" s="16">
        <f t="shared" si="0"/>
        <v>9.7808156437157789E-2</v>
      </c>
      <c r="Y4" s="16">
        <f t="shared" si="0"/>
        <v>5.8563973468723995E-2</v>
      </c>
      <c r="Z4" s="16">
        <f t="shared" si="0"/>
        <v>0.12257849031396129</v>
      </c>
      <c r="AA4" s="16">
        <f t="shared" si="0"/>
        <v>0.12198750371913114</v>
      </c>
      <c r="AB4" s="16">
        <f t="shared" si="0"/>
        <v>0.10395120657650492</v>
      </c>
      <c r="AC4" s="16">
        <f t="shared" si="0"/>
        <v>4.9483545520057737E-2</v>
      </c>
      <c r="AD4" s="17">
        <f>(X4+W4+V4)/3</f>
        <v>0.2123380802786369</v>
      </c>
      <c r="AE4" s="17">
        <f>(X20+W20+V20)/3</f>
        <v>0.24013901098472626</v>
      </c>
      <c r="AF4" s="17">
        <f>(X29+W29+V29)/3</f>
        <v>0.28314782547863127</v>
      </c>
      <c r="AG4" s="17">
        <f>(X105+W105+V105)/3</f>
        <v>0.28097414051766756</v>
      </c>
    </row>
    <row r="5" spans="1:33" ht="19" x14ac:dyDescent="0.25">
      <c r="A5" s="5" t="s">
        <v>2</v>
      </c>
      <c r="B5" s="1">
        <v>6081000</v>
      </c>
      <c r="C5" s="1">
        <v>14228000</v>
      </c>
      <c r="D5" s="1">
        <v>131510000</v>
      </c>
      <c r="E5" s="1">
        <v>625854000</v>
      </c>
      <c r="F5" s="1">
        <v>1457653000</v>
      </c>
      <c r="G5" s="1">
        <v>2571509000</v>
      </c>
      <c r="H5" s="1">
        <v>4225027000</v>
      </c>
      <c r="I5" s="1">
        <v>6649085000</v>
      </c>
      <c r="J5" s="1">
        <v>8621506000</v>
      </c>
      <c r="K5" s="1">
        <v>8844115000</v>
      </c>
      <c r="L5" s="1">
        <v>10417000000</v>
      </c>
      <c r="M5" s="1">
        <v>13188000000</v>
      </c>
      <c r="N5" s="1">
        <v>20634000000</v>
      </c>
      <c r="O5" s="1">
        <v>25858000000</v>
      </c>
      <c r="P5" s="1">
        <v>25691000000</v>
      </c>
      <c r="Q5" s="1">
        <v>28164000000</v>
      </c>
      <c r="R5" s="1">
        <v>35138000000</v>
      </c>
      <c r="S5" s="1">
        <v>45583000000</v>
      </c>
      <c r="T5" s="1">
        <v>59549000000</v>
      </c>
      <c r="U5" s="1">
        <v>71896000000</v>
      </c>
      <c r="V5" s="1">
        <v>84732000000</v>
      </c>
      <c r="W5" s="1">
        <v>110939000000</v>
      </c>
      <c r="X5" s="1">
        <v>126203000000</v>
      </c>
    </row>
    <row r="6" spans="1:33" ht="20" x14ac:dyDescent="0.25">
      <c r="A6" s="6" t="s">
        <v>3</v>
      </c>
      <c r="B6" s="10">
        <v>13027000</v>
      </c>
      <c r="C6" s="10">
        <v>72198000</v>
      </c>
      <c r="D6" s="10">
        <v>307998000</v>
      </c>
      <c r="E6" s="10">
        <v>840080000</v>
      </c>
      <c r="F6" s="10">
        <v>1731570000</v>
      </c>
      <c r="G6" s="10">
        <v>3567051000</v>
      </c>
      <c r="H6" s="10">
        <v>6379890000</v>
      </c>
      <c r="I6" s="10">
        <v>9944901000</v>
      </c>
      <c r="J6" s="10">
        <v>13174044000</v>
      </c>
      <c r="K6" s="10">
        <v>14806448000</v>
      </c>
      <c r="L6" s="10">
        <v>18904000000</v>
      </c>
      <c r="M6" s="10">
        <v>24717000000</v>
      </c>
      <c r="N6" s="10">
        <v>29541000000</v>
      </c>
      <c r="O6" s="10">
        <v>33967000000</v>
      </c>
      <c r="P6" s="10">
        <v>40310000000</v>
      </c>
      <c r="Q6" s="10">
        <v>46825000000</v>
      </c>
      <c r="R6" s="10">
        <v>55134000000</v>
      </c>
      <c r="S6" s="10">
        <v>65272000000</v>
      </c>
      <c r="T6" s="10">
        <v>77270000000</v>
      </c>
      <c r="U6" s="10">
        <v>89961000000</v>
      </c>
      <c r="V6" s="10">
        <v>97795000000</v>
      </c>
      <c r="W6" s="10">
        <v>146698000000</v>
      </c>
      <c r="X6" s="10">
        <v>156633000000</v>
      </c>
      <c r="AD6" s="18" t="s">
        <v>114</v>
      </c>
      <c r="AE6" s="19" t="s">
        <v>115</v>
      </c>
      <c r="AF6" s="19" t="s">
        <v>116</v>
      </c>
      <c r="AG6" s="19" t="s">
        <v>117</v>
      </c>
    </row>
    <row r="7" spans="1:33" ht="19" x14ac:dyDescent="0.25">
      <c r="A7" s="5" t="s">
        <v>4</v>
      </c>
      <c r="B7" s="2">
        <v>0.68179999999999996</v>
      </c>
      <c r="C7" s="2">
        <v>0.83540000000000003</v>
      </c>
      <c r="D7" s="2">
        <v>0.70079999999999998</v>
      </c>
      <c r="E7" s="2">
        <v>0.57310000000000005</v>
      </c>
      <c r="F7" s="2">
        <v>0.54290000000000005</v>
      </c>
      <c r="G7" s="2">
        <v>0.58109999999999995</v>
      </c>
      <c r="H7" s="2">
        <v>0.60160000000000002</v>
      </c>
      <c r="I7" s="2">
        <v>0.59930000000000005</v>
      </c>
      <c r="J7" s="2">
        <v>0.60440000000000005</v>
      </c>
      <c r="K7" s="2">
        <v>0.62609999999999999</v>
      </c>
      <c r="L7" s="2">
        <v>0.64470000000000005</v>
      </c>
      <c r="M7" s="2">
        <v>0.65210000000000001</v>
      </c>
      <c r="N7" s="2">
        <v>0.58879999999999999</v>
      </c>
      <c r="O7" s="2">
        <v>0.56779999999999997</v>
      </c>
      <c r="P7" s="2">
        <v>0.61070000000000002</v>
      </c>
      <c r="Q7" s="2">
        <v>0.62439999999999996</v>
      </c>
      <c r="R7" s="2">
        <v>0.61080000000000001</v>
      </c>
      <c r="S7" s="2">
        <v>0.58879999999999999</v>
      </c>
      <c r="T7" s="2">
        <v>0.56479999999999997</v>
      </c>
      <c r="U7" s="2">
        <v>0.55579999999999996</v>
      </c>
      <c r="V7" s="2">
        <v>0.53580000000000005</v>
      </c>
      <c r="W7" s="2">
        <v>0.56940000000000002</v>
      </c>
      <c r="X7" s="2">
        <v>0.55379999999999996</v>
      </c>
      <c r="AD7" s="17">
        <f>X7</f>
        <v>0.55379999999999996</v>
      </c>
      <c r="AE7" s="20">
        <f>X21</f>
        <v>0.30980000000000002</v>
      </c>
      <c r="AF7" s="20">
        <f>X30</f>
        <v>0.21199999999999999</v>
      </c>
      <c r="AG7" s="20">
        <f>X106/X3</f>
        <v>0.21217242500954617</v>
      </c>
    </row>
    <row r="8" spans="1:33" ht="19" x14ac:dyDescent="0.25">
      <c r="A8" s="5" t="s">
        <v>5</v>
      </c>
      <c r="B8" s="1">
        <v>10516000</v>
      </c>
      <c r="C8" s="1">
        <v>16500000</v>
      </c>
      <c r="D8" s="1">
        <v>31748000</v>
      </c>
      <c r="E8" s="1">
        <v>91228000</v>
      </c>
      <c r="F8" s="1">
        <v>225632000</v>
      </c>
      <c r="G8" s="1">
        <v>483978000</v>
      </c>
      <c r="H8" s="1">
        <v>1228589000</v>
      </c>
      <c r="I8" s="1">
        <v>2119985000</v>
      </c>
      <c r="J8" s="1">
        <v>2793192000</v>
      </c>
      <c r="K8" s="1">
        <v>2843027000</v>
      </c>
      <c r="L8" s="1">
        <v>3762000000</v>
      </c>
      <c r="M8" s="1">
        <v>5162000000</v>
      </c>
      <c r="N8" s="1">
        <v>6793000000</v>
      </c>
      <c r="O8" s="1">
        <v>7952000000</v>
      </c>
      <c r="P8" s="1">
        <v>9832000000</v>
      </c>
      <c r="Q8" s="1">
        <v>12282000000</v>
      </c>
      <c r="R8" s="1">
        <v>13948000000</v>
      </c>
      <c r="S8" s="1">
        <v>16625000000</v>
      </c>
      <c r="T8" s="1">
        <v>21419000000</v>
      </c>
      <c r="U8" s="1">
        <v>26018000000</v>
      </c>
      <c r="V8" s="1">
        <v>27573000000</v>
      </c>
      <c r="W8" s="1">
        <v>31562000000</v>
      </c>
      <c r="X8" s="1">
        <v>39500000000</v>
      </c>
    </row>
    <row r="9" spans="1:33" ht="19" customHeight="1" x14ac:dyDescent="0.25">
      <c r="A9" s="14" t="s">
        <v>96</v>
      </c>
      <c r="B9" s="15">
        <f>B8/B3</f>
        <v>0.55034540506594098</v>
      </c>
      <c r="C9" s="15">
        <f t="shared" ref="C9:X9" si="1">C8/C3</f>
        <v>0.19091477101798071</v>
      </c>
      <c r="D9" s="15">
        <f t="shared" si="1"/>
        <v>7.2235317673398441E-2</v>
      </c>
      <c r="E9" s="15">
        <f t="shared" si="1"/>
        <v>6.2231996802038836E-2</v>
      </c>
      <c r="F9" s="15">
        <f t="shared" si="1"/>
        <v>7.0748266897611115E-2</v>
      </c>
      <c r="G9" s="15">
        <f t="shared" si="1"/>
        <v>7.8842269196684564E-2</v>
      </c>
      <c r="H9" s="15">
        <f t="shared" si="1"/>
        <v>0.11585088313279586</v>
      </c>
      <c r="I9" s="15">
        <f t="shared" si="1"/>
        <v>0.12775622445384732</v>
      </c>
      <c r="J9" s="15">
        <f t="shared" si="1"/>
        <v>0.12815423331826908</v>
      </c>
      <c r="K9" s="15">
        <f t="shared" si="1"/>
        <v>0.12020969648798635</v>
      </c>
      <c r="L9" s="15">
        <f t="shared" si="1"/>
        <v>0.12830394597728589</v>
      </c>
      <c r="M9" s="15">
        <f t="shared" si="1"/>
        <v>0.1361825616673262</v>
      </c>
      <c r="N9" s="15">
        <f t="shared" si="1"/>
        <v>0.13538614848031888</v>
      </c>
      <c r="O9" s="15">
        <f t="shared" si="1"/>
        <v>0.13292101964061848</v>
      </c>
      <c r="P9" s="15">
        <f t="shared" si="1"/>
        <v>0.14896743988727443</v>
      </c>
      <c r="Q9" s="15">
        <f t="shared" si="1"/>
        <v>0.16378402165650963</v>
      </c>
      <c r="R9" s="15">
        <f t="shared" si="1"/>
        <v>0.15451081176887629</v>
      </c>
      <c r="S9" s="15">
        <f t="shared" si="1"/>
        <v>0.14997068242298497</v>
      </c>
      <c r="T9" s="15">
        <f t="shared" si="1"/>
        <v>0.15654989438601363</v>
      </c>
      <c r="U9" s="15">
        <f t="shared" si="1"/>
        <v>0.16074683208016954</v>
      </c>
      <c r="V9" s="15">
        <f t="shared" si="1"/>
        <v>0.15106258252203783</v>
      </c>
      <c r="W9" s="15">
        <f t="shared" si="1"/>
        <v>0.12250569599863374</v>
      </c>
      <c r="X9" s="15">
        <f t="shared" si="1"/>
        <v>0.13965690364734334</v>
      </c>
      <c r="AD9" s="18" t="s">
        <v>97</v>
      </c>
      <c r="AE9" s="19" t="s">
        <v>98</v>
      </c>
      <c r="AF9" s="19" t="s">
        <v>99</v>
      </c>
      <c r="AG9" s="19" t="s">
        <v>100</v>
      </c>
    </row>
    <row r="10" spans="1:33" ht="19" x14ac:dyDescent="0.25">
      <c r="A10" s="5" t="s">
        <v>6</v>
      </c>
      <c r="B10" s="1" t="s">
        <v>92</v>
      </c>
      <c r="C10" s="1" t="s">
        <v>92</v>
      </c>
      <c r="D10" s="1" t="s">
        <v>92</v>
      </c>
      <c r="E10" s="1" t="s">
        <v>92</v>
      </c>
      <c r="F10" s="1" t="s">
        <v>92</v>
      </c>
      <c r="G10" s="1" t="s">
        <v>92</v>
      </c>
      <c r="H10" s="1" t="s">
        <v>92</v>
      </c>
      <c r="I10" s="1">
        <v>1279250000</v>
      </c>
      <c r="J10" s="1">
        <v>1802639000</v>
      </c>
      <c r="K10" s="1">
        <v>1667294000</v>
      </c>
      <c r="L10" s="1">
        <v>1962000000</v>
      </c>
      <c r="M10" s="1">
        <v>3224000000</v>
      </c>
      <c r="N10" s="1">
        <v>3845000000</v>
      </c>
      <c r="O10" s="1">
        <v>4796000000</v>
      </c>
      <c r="P10" s="1">
        <v>5851000000</v>
      </c>
      <c r="Q10" s="1">
        <v>6136000000</v>
      </c>
      <c r="R10" s="1">
        <v>6985000000</v>
      </c>
      <c r="S10" s="1">
        <v>6872000000</v>
      </c>
      <c r="T10" s="1">
        <v>8126000000</v>
      </c>
      <c r="U10" s="1">
        <v>9551000000</v>
      </c>
      <c r="V10" s="1">
        <v>11052000000</v>
      </c>
      <c r="W10" s="1">
        <v>13510000000</v>
      </c>
      <c r="X10" s="1">
        <v>15724000000</v>
      </c>
      <c r="AD10" s="17">
        <f>X9</f>
        <v>0.13965690364734334</v>
      </c>
      <c r="AE10" s="20">
        <f>X13</f>
        <v>0.14952481296581766</v>
      </c>
      <c r="AF10" s="20">
        <f>X80</f>
        <v>6.8456632111895233E-2</v>
      </c>
      <c r="AG10" s="20">
        <f>X89</f>
        <v>0.11131892686928113</v>
      </c>
    </row>
    <row r="11" spans="1:33" ht="19" x14ac:dyDescent="0.25">
      <c r="A11" s="5" t="s">
        <v>7</v>
      </c>
      <c r="B11" s="1" t="s">
        <v>92</v>
      </c>
      <c r="C11" s="1" t="s">
        <v>92</v>
      </c>
      <c r="D11" s="1" t="s">
        <v>92</v>
      </c>
      <c r="E11" s="1" t="s">
        <v>92</v>
      </c>
      <c r="F11" s="1" t="s">
        <v>92</v>
      </c>
      <c r="G11" s="1" t="s">
        <v>92</v>
      </c>
      <c r="H11" s="1" t="s">
        <v>92</v>
      </c>
      <c r="I11" s="1">
        <v>1461266000</v>
      </c>
      <c r="J11" s="1">
        <v>1946244000</v>
      </c>
      <c r="K11" s="1">
        <v>1983941000</v>
      </c>
      <c r="L11" s="1">
        <v>2799000000</v>
      </c>
      <c r="M11" s="1">
        <v>4589000000</v>
      </c>
      <c r="N11" s="1">
        <v>6143000000</v>
      </c>
      <c r="O11" s="1">
        <v>7253000000</v>
      </c>
      <c r="P11" s="1">
        <v>8131000000</v>
      </c>
      <c r="Q11" s="1">
        <v>9047000000</v>
      </c>
      <c r="R11" s="1">
        <v>10485000000</v>
      </c>
      <c r="S11" s="1">
        <v>12893000000</v>
      </c>
      <c r="T11" s="1">
        <v>16333000000</v>
      </c>
      <c r="U11" s="1">
        <v>18464000000</v>
      </c>
      <c r="V11" s="1">
        <v>17946000000</v>
      </c>
      <c r="W11" s="1">
        <v>22912000000</v>
      </c>
      <c r="X11" s="1">
        <v>26567000000</v>
      </c>
    </row>
    <row r="12" spans="1:33" ht="20" x14ac:dyDescent="0.25">
      <c r="A12" s="5" t="s">
        <v>8</v>
      </c>
      <c r="B12" s="1">
        <v>14742000</v>
      </c>
      <c r="C12" s="1" t="s">
        <v>92</v>
      </c>
      <c r="D12" s="1">
        <v>89784000</v>
      </c>
      <c r="E12" s="1">
        <v>406388000</v>
      </c>
      <c r="F12" s="1">
        <v>664746000</v>
      </c>
      <c r="G12" s="1">
        <v>975795000</v>
      </c>
      <c r="H12" s="1">
        <v>1601305000</v>
      </c>
      <c r="I12" s="1">
        <v>2740516000</v>
      </c>
      <c r="J12" s="1">
        <v>3748883000</v>
      </c>
      <c r="K12" s="1">
        <v>3651235000</v>
      </c>
      <c r="L12" s="1">
        <v>4761000000</v>
      </c>
      <c r="M12" s="1">
        <v>7813000000</v>
      </c>
      <c r="N12" s="1">
        <v>9988000000</v>
      </c>
      <c r="O12" s="1">
        <v>12049000000</v>
      </c>
      <c r="P12" s="1">
        <v>13982000000</v>
      </c>
      <c r="Q12" s="1">
        <v>15183000000</v>
      </c>
      <c r="R12" s="1">
        <v>17470000000</v>
      </c>
      <c r="S12" s="1">
        <v>19765000000</v>
      </c>
      <c r="T12" s="1">
        <v>24459000000</v>
      </c>
      <c r="U12" s="1">
        <v>28015000000</v>
      </c>
      <c r="V12" s="1">
        <v>28998000000</v>
      </c>
      <c r="W12" s="1">
        <v>36422000000</v>
      </c>
      <c r="X12" s="1">
        <v>42291000000</v>
      </c>
      <c r="AD12" s="18" t="s">
        <v>118</v>
      </c>
      <c r="AE12" s="19" t="s">
        <v>119</v>
      </c>
      <c r="AF12" s="19" t="s">
        <v>120</v>
      </c>
      <c r="AG12" s="19" t="s">
        <v>121</v>
      </c>
    </row>
    <row r="13" spans="1:33" ht="19" x14ac:dyDescent="0.25">
      <c r="A13" s="14" t="s">
        <v>101</v>
      </c>
      <c r="B13" s="15">
        <f>B12/B3</f>
        <v>0.77150931546996027</v>
      </c>
      <c r="C13" s="15" t="e">
        <f t="shared" ref="C13:X13" si="2">C12/C3</f>
        <v>#VALUE!</v>
      </c>
      <c r="D13" s="15">
        <f t="shared" si="2"/>
        <v>0.20428297095843534</v>
      </c>
      <c r="E13" s="15">
        <f t="shared" si="2"/>
        <v>0.27722121186902005</v>
      </c>
      <c r="F13" s="15">
        <f t="shared" si="2"/>
        <v>0.20843509531945556</v>
      </c>
      <c r="G13" s="15">
        <f t="shared" si="2"/>
        <v>0.15896154798519521</v>
      </c>
      <c r="H13" s="15">
        <f t="shared" si="2"/>
        <v>0.15099646701619635</v>
      </c>
      <c r="I13" s="15">
        <f t="shared" si="2"/>
        <v>0.16515115777487097</v>
      </c>
      <c r="J13" s="15">
        <f t="shared" si="2"/>
        <v>0.17200222063678136</v>
      </c>
      <c r="K13" s="15">
        <f t="shared" si="2"/>
        <v>0.15438258277403374</v>
      </c>
      <c r="L13" s="15">
        <f t="shared" si="2"/>
        <v>0.1623750895262781</v>
      </c>
      <c r="M13" s="15">
        <f t="shared" si="2"/>
        <v>0.20612056456931804</v>
      </c>
      <c r="N13" s="15">
        <f t="shared" si="2"/>
        <v>0.19906327852516192</v>
      </c>
      <c r="O13" s="15">
        <f t="shared" si="2"/>
        <v>0.20140409527789385</v>
      </c>
      <c r="P13" s="15">
        <f t="shared" si="2"/>
        <v>0.21184527507158982</v>
      </c>
      <c r="Q13" s="15">
        <f t="shared" si="2"/>
        <v>0.20246969555534811</v>
      </c>
      <c r="R13" s="15">
        <f t="shared" si="2"/>
        <v>0.19352623183268344</v>
      </c>
      <c r="S13" s="15">
        <f t="shared" si="2"/>
        <v>0.17829597221595778</v>
      </c>
      <c r="T13" s="15">
        <f t="shared" si="2"/>
        <v>0.17876903061709265</v>
      </c>
      <c r="U13" s="15">
        <f t="shared" si="2"/>
        <v>0.17308488357006493</v>
      </c>
      <c r="V13" s="15">
        <f t="shared" si="2"/>
        <v>0.15886964668240863</v>
      </c>
      <c r="W13" s="15">
        <f t="shared" si="2"/>
        <v>0.14136944615874272</v>
      </c>
      <c r="X13" s="15">
        <f t="shared" si="2"/>
        <v>0.14952481296581766</v>
      </c>
      <c r="AD13" s="17">
        <f>X28/X72</f>
        <v>0.23413392466737459</v>
      </c>
      <c r="AE13" s="20">
        <f>X28/X54</f>
        <v>0.16418809409084936</v>
      </c>
      <c r="AF13" s="20">
        <f>X22/(X72+X56+X61)</f>
        <v>0.26184736707682726</v>
      </c>
      <c r="AG13" s="21">
        <f>X67/X72</f>
        <v>0.42601036916734336</v>
      </c>
    </row>
    <row r="14" spans="1:33" ht="19" x14ac:dyDescent="0.25">
      <c r="A14" s="5" t="s">
        <v>9</v>
      </c>
      <c r="B14" s="1">
        <v>2506000</v>
      </c>
      <c r="C14" s="1" t="s">
        <v>92</v>
      </c>
      <c r="D14" s="1" t="s">
        <v>92</v>
      </c>
      <c r="E14" s="1" t="s">
        <v>92</v>
      </c>
      <c r="F14" s="1">
        <v>201000000</v>
      </c>
      <c r="G14" s="1">
        <v>90000000</v>
      </c>
      <c r="H14" s="1" t="s">
        <v>92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 t="s">
        <v>92</v>
      </c>
      <c r="R14" s="1" t="s">
        <v>92</v>
      </c>
      <c r="S14" s="1" t="s">
        <v>92</v>
      </c>
      <c r="T14" s="1" t="s">
        <v>92</v>
      </c>
      <c r="U14" s="1" t="s">
        <v>92</v>
      </c>
      <c r="V14" s="1" t="s">
        <v>92</v>
      </c>
      <c r="W14" s="1" t="s">
        <v>92</v>
      </c>
      <c r="X14" s="1" t="s">
        <v>92</v>
      </c>
    </row>
    <row r="15" spans="1:33" ht="20" x14ac:dyDescent="0.25">
      <c r="A15" s="5" t="s">
        <v>10</v>
      </c>
      <c r="B15" s="1">
        <v>27764000</v>
      </c>
      <c r="C15" s="1">
        <v>16500000</v>
      </c>
      <c r="D15" s="1">
        <v>121532000</v>
      </c>
      <c r="E15" s="1">
        <v>497616000</v>
      </c>
      <c r="F15" s="1">
        <v>1091378000</v>
      </c>
      <c r="G15" s="1">
        <v>1549773000</v>
      </c>
      <c r="H15" s="1">
        <v>2829894000</v>
      </c>
      <c r="I15" s="1">
        <v>4860501000</v>
      </c>
      <c r="J15" s="1">
        <v>6542075000</v>
      </c>
      <c r="K15" s="1">
        <v>6494262000</v>
      </c>
      <c r="L15" s="1">
        <v>8523000000</v>
      </c>
      <c r="M15" s="1">
        <v>12975000000</v>
      </c>
      <c r="N15" s="1">
        <v>16781000000</v>
      </c>
      <c r="O15" s="1">
        <v>20001000000</v>
      </c>
      <c r="P15" s="1">
        <v>23814000000</v>
      </c>
      <c r="Q15" s="1">
        <v>27465000000</v>
      </c>
      <c r="R15" s="1">
        <v>31418000000</v>
      </c>
      <c r="S15" s="1">
        <v>36390000000</v>
      </c>
      <c r="T15" s="1">
        <v>45878000000</v>
      </c>
      <c r="U15" s="1">
        <v>54033000000</v>
      </c>
      <c r="V15" s="1">
        <v>56571000000</v>
      </c>
      <c r="W15" s="1">
        <v>67984000000</v>
      </c>
      <c r="X15" s="1">
        <v>81791000000</v>
      </c>
      <c r="AD15" s="18" t="s">
        <v>122</v>
      </c>
      <c r="AE15" s="19" t="s">
        <v>123</v>
      </c>
      <c r="AF15" s="19" t="s">
        <v>124</v>
      </c>
      <c r="AG15" s="19" t="s">
        <v>125</v>
      </c>
    </row>
    <row r="16" spans="1:33" ht="19" x14ac:dyDescent="0.25">
      <c r="A16" s="5" t="s">
        <v>11</v>
      </c>
      <c r="B16" s="1">
        <v>33845000</v>
      </c>
      <c r="C16" s="1">
        <v>30728000</v>
      </c>
      <c r="D16" s="1">
        <v>253042000</v>
      </c>
      <c r="E16" s="1">
        <v>1123470000</v>
      </c>
      <c r="F16" s="1">
        <v>2549031000</v>
      </c>
      <c r="G16" s="1">
        <v>4121282000</v>
      </c>
      <c r="H16" s="1">
        <v>7054921000</v>
      </c>
      <c r="I16" s="1">
        <v>11509586000</v>
      </c>
      <c r="J16" s="1">
        <v>15163581000</v>
      </c>
      <c r="K16" s="1">
        <v>15338377000</v>
      </c>
      <c r="L16" s="1">
        <v>18940000000</v>
      </c>
      <c r="M16" s="1">
        <v>26163000000</v>
      </c>
      <c r="N16" s="1">
        <v>37415000000</v>
      </c>
      <c r="O16" s="1">
        <v>45859000000</v>
      </c>
      <c r="P16" s="1">
        <v>49505000000</v>
      </c>
      <c r="Q16" s="1">
        <v>55629000000</v>
      </c>
      <c r="R16" s="1">
        <v>66556000000</v>
      </c>
      <c r="S16" s="1">
        <v>81973000000</v>
      </c>
      <c r="T16" s="1">
        <v>105427000000</v>
      </c>
      <c r="U16" s="1">
        <v>125929000000</v>
      </c>
      <c r="V16" s="1">
        <v>141303000000</v>
      </c>
      <c r="W16" s="1">
        <v>178923000000</v>
      </c>
      <c r="X16" s="1">
        <v>207994000000</v>
      </c>
      <c r="AD16" s="29">
        <f>(X35+W35+V35+U35+T35)/5</f>
        <v>-7.4136253436058452E-3</v>
      </c>
      <c r="AE16" s="30">
        <f>AF101/X3</f>
        <v>4.9098733392990992</v>
      </c>
      <c r="AF16" s="30">
        <f>AF101/X28</f>
        <v>23.155621553291535</v>
      </c>
      <c r="AG16" s="31">
        <f>AF101/X106</f>
        <v>23.140958770104984</v>
      </c>
    </row>
    <row r="17" spans="1:30" ht="19" x14ac:dyDescent="0.25">
      <c r="A17" s="5" t="s">
        <v>12</v>
      </c>
      <c r="B17" s="1" t="s">
        <v>92</v>
      </c>
      <c r="C17" s="1" t="s">
        <v>92</v>
      </c>
      <c r="D17" s="1" t="s">
        <v>92</v>
      </c>
      <c r="E17" s="1" t="s">
        <v>92</v>
      </c>
      <c r="F17" s="1" t="s">
        <v>92</v>
      </c>
      <c r="G17" s="1" t="s">
        <v>92</v>
      </c>
      <c r="H17" s="1" t="s">
        <v>92</v>
      </c>
      <c r="I17" s="1">
        <v>1203000</v>
      </c>
      <c r="J17" s="1">
        <v>389533000</v>
      </c>
      <c r="K17" s="1">
        <v>229673000</v>
      </c>
      <c r="L17" s="1">
        <v>579000000</v>
      </c>
      <c r="M17" s="1">
        <v>58000000</v>
      </c>
      <c r="N17" s="1">
        <v>84000000</v>
      </c>
      <c r="O17" s="1">
        <v>83000000</v>
      </c>
      <c r="P17" s="1">
        <v>101000000</v>
      </c>
      <c r="Q17" s="1">
        <v>104000000</v>
      </c>
      <c r="R17" s="1">
        <v>124000000</v>
      </c>
      <c r="S17" s="1">
        <v>109000000</v>
      </c>
      <c r="T17" s="1">
        <v>114000000</v>
      </c>
      <c r="U17" s="1">
        <v>100000000</v>
      </c>
      <c r="V17" s="1">
        <v>135000000</v>
      </c>
      <c r="W17" s="1">
        <v>346000000</v>
      </c>
      <c r="X17" s="1">
        <v>357000000</v>
      </c>
    </row>
    <row r="18" spans="1:30" ht="20" x14ac:dyDescent="0.25">
      <c r="A18" s="5" t="s">
        <v>13</v>
      </c>
      <c r="B18" s="1" t="s">
        <v>92</v>
      </c>
      <c r="C18" s="1" t="s">
        <v>92</v>
      </c>
      <c r="D18" s="1">
        <v>28983000</v>
      </c>
      <c r="E18" s="1">
        <v>55049000</v>
      </c>
      <c r="F18" s="1">
        <v>148473000</v>
      </c>
      <c r="G18" s="1">
        <v>293812000</v>
      </c>
      <c r="H18" s="1">
        <v>571939000</v>
      </c>
      <c r="I18" s="1">
        <v>967658000</v>
      </c>
      <c r="J18" s="1">
        <v>1499887000</v>
      </c>
      <c r="K18" s="1">
        <v>1524308000</v>
      </c>
      <c r="L18" s="1">
        <v>1396000000</v>
      </c>
      <c r="M18" s="1">
        <v>1851000000</v>
      </c>
      <c r="N18" s="1">
        <v>2962000000</v>
      </c>
      <c r="O18" s="1">
        <v>3939000000</v>
      </c>
      <c r="P18" s="1">
        <v>4979000000</v>
      </c>
      <c r="Q18" s="1">
        <v>5063000000</v>
      </c>
      <c r="R18" s="1">
        <v>6144000000</v>
      </c>
      <c r="S18" s="1">
        <v>6915000000</v>
      </c>
      <c r="T18" s="1">
        <v>9035000000</v>
      </c>
      <c r="U18" s="1">
        <v>11781000000</v>
      </c>
      <c r="V18" s="1">
        <v>13697000000</v>
      </c>
      <c r="W18" s="1">
        <v>12441000000</v>
      </c>
      <c r="X18" s="1">
        <v>15928000000</v>
      </c>
      <c r="AD18" s="18" t="s">
        <v>126</v>
      </c>
    </row>
    <row r="19" spans="1:30" ht="19" x14ac:dyDescent="0.25">
      <c r="A19" s="6" t="s">
        <v>14</v>
      </c>
      <c r="B19" s="10">
        <v>-14690000</v>
      </c>
      <c r="C19" s="10">
        <v>10068000</v>
      </c>
      <c r="D19" s="10">
        <v>213898000</v>
      </c>
      <c r="E19" s="10">
        <v>401703000</v>
      </c>
      <c r="F19" s="10">
        <v>798707000</v>
      </c>
      <c r="G19" s="10">
        <v>2435489000</v>
      </c>
      <c r="H19" s="10">
        <v>4582979000</v>
      </c>
      <c r="I19" s="10">
        <v>6642841000</v>
      </c>
      <c r="J19" s="10">
        <v>7743016000</v>
      </c>
      <c r="K19" s="10">
        <v>10135170000</v>
      </c>
      <c r="L19" s="10">
        <v>12771000000</v>
      </c>
      <c r="M19" s="10">
        <v>14235000000</v>
      </c>
      <c r="N19" s="10">
        <v>16381000000</v>
      </c>
      <c r="O19" s="10">
        <v>19224000000</v>
      </c>
      <c r="P19" s="10">
        <v>22855000000</v>
      </c>
      <c r="Q19" s="10">
        <v>24818000000</v>
      </c>
      <c r="R19" s="10">
        <v>30418000000</v>
      </c>
      <c r="S19" s="10">
        <v>34217000000</v>
      </c>
      <c r="T19" s="10">
        <v>44062000000</v>
      </c>
      <c r="U19" s="10">
        <v>51506000000</v>
      </c>
      <c r="V19" s="10">
        <v>61914000000</v>
      </c>
      <c r="W19" s="10">
        <v>103521000000</v>
      </c>
      <c r="X19" s="10">
        <v>87613000000</v>
      </c>
      <c r="AD19" s="32">
        <f>X40-X56-X61</f>
        <v>84083000000</v>
      </c>
    </row>
    <row r="20" spans="1:30" ht="19" customHeight="1" x14ac:dyDescent="0.25">
      <c r="A20" s="14" t="s">
        <v>102</v>
      </c>
      <c r="B20" s="1"/>
      <c r="C20" s="15">
        <f>(C19/B19)-1</f>
        <v>-1.6853641933287951</v>
      </c>
      <c r="D20" s="15">
        <f>(D19/C19)-1</f>
        <v>20.24533174413985</v>
      </c>
      <c r="E20" s="15">
        <f>(E19/D19)-1</f>
        <v>0.87801194962084739</v>
      </c>
      <c r="F20" s="15">
        <f t="shared" ref="F20:X20" si="3">(F19/E19)-1</f>
        <v>0.98830230294521071</v>
      </c>
      <c r="G20" s="15">
        <f t="shared" si="3"/>
        <v>2.0492896644201188</v>
      </c>
      <c r="H20" s="15">
        <f t="shared" si="3"/>
        <v>0.88174900399878631</v>
      </c>
      <c r="I20" s="15">
        <f t="shared" si="3"/>
        <v>0.44945918364452475</v>
      </c>
      <c r="J20" s="15">
        <f t="shared" si="3"/>
        <v>0.16561814440538325</v>
      </c>
      <c r="K20" s="15">
        <f t="shared" si="3"/>
        <v>0.3089434401272062</v>
      </c>
      <c r="L20" s="15">
        <f t="shared" si="3"/>
        <v>0.26006766536723114</v>
      </c>
      <c r="M20" s="15">
        <f t="shared" si="3"/>
        <v>0.11463471928588209</v>
      </c>
      <c r="N20" s="15">
        <f t="shared" si="3"/>
        <v>0.15075518089216722</v>
      </c>
      <c r="O20" s="15">
        <f t="shared" si="3"/>
        <v>0.17355472803858119</v>
      </c>
      <c r="P20" s="15">
        <f t="shared" si="3"/>
        <v>0.18887848522679973</v>
      </c>
      <c r="Q20" s="15">
        <f t="shared" si="3"/>
        <v>8.5889302122073907E-2</v>
      </c>
      <c r="R20" s="15">
        <f t="shared" si="3"/>
        <v>0.2256426787009429</v>
      </c>
      <c r="S20" s="15">
        <f t="shared" si="3"/>
        <v>0.12489315536853174</v>
      </c>
      <c r="T20" s="15">
        <f t="shared" si="3"/>
        <v>0.28772247713125054</v>
      </c>
      <c r="U20" s="15">
        <f t="shared" si="3"/>
        <v>0.16894376106395526</v>
      </c>
      <c r="V20" s="15">
        <f t="shared" si="3"/>
        <v>0.20207354482972861</v>
      </c>
      <c r="W20" s="15">
        <f t="shared" si="3"/>
        <v>0.6720127919372032</v>
      </c>
      <c r="X20" s="15">
        <f t="shared" si="3"/>
        <v>-0.15366930381275301</v>
      </c>
    </row>
    <row r="21" spans="1:30" ht="19" x14ac:dyDescent="0.25">
      <c r="A21" s="5" t="s">
        <v>15</v>
      </c>
      <c r="B21" s="2">
        <v>-0.76880000000000004</v>
      </c>
      <c r="C21" s="2">
        <v>0.11650000000000001</v>
      </c>
      <c r="D21" s="2">
        <v>0.48670000000000002</v>
      </c>
      <c r="E21" s="2">
        <v>0.27400000000000002</v>
      </c>
      <c r="F21" s="2">
        <v>0.25040000000000001</v>
      </c>
      <c r="G21" s="2">
        <v>0.39679999999999999</v>
      </c>
      <c r="H21" s="2">
        <v>0.43219999999999997</v>
      </c>
      <c r="I21" s="2">
        <v>0.40029999999999999</v>
      </c>
      <c r="J21" s="2">
        <v>0.3553</v>
      </c>
      <c r="K21" s="2">
        <v>0.42849999999999999</v>
      </c>
      <c r="L21" s="2">
        <v>0.43559999999999999</v>
      </c>
      <c r="M21" s="2">
        <v>0.3755</v>
      </c>
      <c r="N21" s="2">
        <v>0.32650000000000001</v>
      </c>
      <c r="O21" s="2">
        <v>0.32129999999999997</v>
      </c>
      <c r="P21" s="2">
        <v>0.3463</v>
      </c>
      <c r="Q21" s="2">
        <v>0.33100000000000002</v>
      </c>
      <c r="R21" s="2">
        <v>0.33700000000000002</v>
      </c>
      <c r="S21" s="2">
        <v>0.30869999999999997</v>
      </c>
      <c r="T21" s="2">
        <v>0.32200000000000001</v>
      </c>
      <c r="U21" s="2">
        <v>0.31819999999999998</v>
      </c>
      <c r="V21" s="2">
        <v>0.3392</v>
      </c>
      <c r="W21" s="2">
        <v>0.40179999999999999</v>
      </c>
      <c r="X21" s="2">
        <v>0.30980000000000002</v>
      </c>
    </row>
    <row r="22" spans="1:30" ht="19" x14ac:dyDescent="0.25">
      <c r="A22" s="6" t="s">
        <v>16</v>
      </c>
      <c r="B22" s="10">
        <v>-14737000</v>
      </c>
      <c r="C22" s="10">
        <v>10964000</v>
      </c>
      <c r="D22" s="10">
        <v>186466000</v>
      </c>
      <c r="E22" s="10">
        <v>342464000</v>
      </c>
      <c r="F22" s="10">
        <v>640192000</v>
      </c>
      <c r="G22" s="10">
        <v>2017278000</v>
      </c>
      <c r="H22" s="10">
        <v>3549996000</v>
      </c>
      <c r="I22" s="10">
        <v>5084400000</v>
      </c>
      <c r="J22" s="10">
        <v>6631969000</v>
      </c>
      <c r="K22" s="10">
        <v>8312186000</v>
      </c>
      <c r="L22" s="10">
        <v>10381000000</v>
      </c>
      <c r="M22" s="10">
        <v>11742000000</v>
      </c>
      <c r="N22" s="10">
        <v>12760000000</v>
      </c>
      <c r="O22" s="10">
        <v>13966000000</v>
      </c>
      <c r="P22" s="10">
        <v>16496000000</v>
      </c>
      <c r="Q22" s="10">
        <v>19360000000</v>
      </c>
      <c r="R22" s="10">
        <v>23716000000</v>
      </c>
      <c r="S22" s="10">
        <v>26146000000</v>
      </c>
      <c r="T22" s="10">
        <v>26321000000</v>
      </c>
      <c r="U22" s="10">
        <v>34231000000</v>
      </c>
      <c r="V22" s="10">
        <v>41224000000</v>
      </c>
      <c r="W22" s="10">
        <v>78714000000</v>
      </c>
      <c r="X22" s="10">
        <v>74842000000</v>
      </c>
    </row>
    <row r="23" spans="1:30" ht="19" x14ac:dyDescent="0.25">
      <c r="A23" s="5" t="s">
        <v>17</v>
      </c>
      <c r="B23" s="2">
        <v>-0.7712</v>
      </c>
      <c r="C23" s="2">
        <v>0.12690000000000001</v>
      </c>
      <c r="D23" s="2">
        <v>0.42430000000000001</v>
      </c>
      <c r="E23" s="2">
        <v>0.2336</v>
      </c>
      <c r="F23" s="2">
        <v>0.20069999999999999</v>
      </c>
      <c r="G23" s="2">
        <v>0.3286</v>
      </c>
      <c r="H23" s="2">
        <v>0.33479999999999999</v>
      </c>
      <c r="I23" s="2">
        <v>0.30640000000000001</v>
      </c>
      <c r="J23" s="2">
        <v>0.30430000000000001</v>
      </c>
      <c r="K23" s="2">
        <v>0.35149999999999998</v>
      </c>
      <c r="L23" s="2">
        <v>0.35399999999999998</v>
      </c>
      <c r="M23" s="2">
        <v>0.30980000000000002</v>
      </c>
      <c r="N23" s="2">
        <v>0.25430000000000003</v>
      </c>
      <c r="O23" s="2">
        <v>0.2334</v>
      </c>
      <c r="P23" s="2">
        <v>0.24990000000000001</v>
      </c>
      <c r="Q23" s="2">
        <v>0.25819999999999999</v>
      </c>
      <c r="R23" s="2">
        <v>0.26269999999999999</v>
      </c>
      <c r="S23" s="2">
        <v>0.2359</v>
      </c>
      <c r="T23" s="2">
        <v>0.19239999999999999</v>
      </c>
      <c r="U23" s="2">
        <v>0.21149999999999999</v>
      </c>
      <c r="V23" s="2">
        <v>0.22589999999999999</v>
      </c>
      <c r="W23" s="2">
        <v>0.30549999999999999</v>
      </c>
      <c r="X23" s="2">
        <v>0.2646</v>
      </c>
    </row>
    <row r="24" spans="1:30" ht="19" x14ac:dyDescent="0.25">
      <c r="A24" s="5" t="s">
        <v>18</v>
      </c>
      <c r="B24" s="1">
        <v>47000</v>
      </c>
      <c r="C24" s="1">
        <v>-896000</v>
      </c>
      <c r="D24" s="1">
        <v>-1551000</v>
      </c>
      <c r="E24" s="1">
        <v>4190000</v>
      </c>
      <c r="F24" s="1">
        <v>10042000</v>
      </c>
      <c r="G24" s="1">
        <v>124399000</v>
      </c>
      <c r="H24" s="1">
        <v>461044000</v>
      </c>
      <c r="I24" s="1">
        <v>589580000</v>
      </c>
      <c r="J24" s="1">
        <v>-778373000</v>
      </c>
      <c r="K24" s="1">
        <v>69003000</v>
      </c>
      <c r="L24" s="1">
        <v>415000000</v>
      </c>
      <c r="M24" s="1">
        <v>584000000</v>
      </c>
      <c r="N24" s="1">
        <v>626000000</v>
      </c>
      <c r="O24" s="1">
        <v>530000000</v>
      </c>
      <c r="P24" s="1">
        <v>763000000</v>
      </c>
      <c r="Q24" s="1">
        <v>291000000</v>
      </c>
      <c r="R24" s="1">
        <v>434000000</v>
      </c>
      <c r="S24" s="1">
        <v>1047000000</v>
      </c>
      <c r="T24" s="1">
        <v>8592000000</v>
      </c>
      <c r="U24" s="1">
        <v>5394000000</v>
      </c>
      <c r="V24" s="1">
        <v>6858000000</v>
      </c>
      <c r="W24" s="1">
        <v>12020000000</v>
      </c>
      <c r="X24" s="1">
        <v>-3514000000</v>
      </c>
    </row>
    <row r="25" spans="1:30" ht="19" x14ac:dyDescent="0.25">
      <c r="A25" s="6" t="s">
        <v>19</v>
      </c>
      <c r="B25" s="10">
        <v>-14690000</v>
      </c>
      <c r="C25" s="10">
        <v>10068000</v>
      </c>
      <c r="D25" s="10">
        <v>184915000</v>
      </c>
      <c r="E25" s="10">
        <v>346654000</v>
      </c>
      <c r="F25" s="10">
        <v>650234000</v>
      </c>
      <c r="G25" s="10">
        <v>2141677000</v>
      </c>
      <c r="H25" s="10">
        <v>4011040000</v>
      </c>
      <c r="I25" s="10">
        <v>5673980000</v>
      </c>
      <c r="J25" s="10">
        <v>5853596000</v>
      </c>
      <c r="K25" s="10">
        <v>8381189000</v>
      </c>
      <c r="L25" s="10">
        <v>10796000000</v>
      </c>
      <c r="M25" s="10">
        <v>12326000000</v>
      </c>
      <c r="N25" s="10">
        <v>13386000000</v>
      </c>
      <c r="O25" s="10">
        <v>14496000000</v>
      </c>
      <c r="P25" s="10">
        <v>17259000000</v>
      </c>
      <c r="Q25" s="10">
        <v>19651000000</v>
      </c>
      <c r="R25" s="10">
        <v>24150000000</v>
      </c>
      <c r="S25" s="10">
        <v>27193000000</v>
      </c>
      <c r="T25" s="10">
        <v>34913000000</v>
      </c>
      <c r="U25" s="10">
        <v>39625000000</v>
      </c>
      <c r="V25" s="10">
        <v>48082000000</v>
      </c>
      <c r="W25" s="10">
        <v>90734000000</v>
      </c>
      <c r="X25" s="10">
        <v>71328000000</v>
      </c>
    </row>
    <row r="26" spans="1:30" ht="19" x14ac:dyDescent="0.25">
      <c r="A26" s="5" t="s">
        <v>20</v>
      </c>
      <c r="B26" s="2">
        <v>-0.76880000000000004</v>
      </c>
      <c r="C26" s="2">
        <v>0.11650000000000001</v>
      </c>
      <c r="D26" s="2">
        <v>0.42070000000000002</v>
      </c>
      <c r="E26" s="2">
        <v>0.23649999999999999</v>
      </c>
      <c r="F26" s="2">
        <v>0.2039</v>
      </c>
      <c r="G26" s="2">
        <v>0.34889999999999999</v>
      </c>
      <c r="H26" s="2">
        <v>0.37819999999999998</v>
      </c>
      <c r="I26" s="2">
        <v>0.34189999999999998</v>
      </c>
      <c r="J26" s="2">
        <v>0.26860000000000001</v>
      </c>
      <c r="K26" s="2">
        <v>0.35439999999999999</v>
      </c>
      <c r="L26" s="2">
        <v>0.36820000000000003</v>
      </c>
      <c r="M26" s="2">
        <v>0.32519999999999999</v>
      </c>
      <c r="N26" s="2">
        <v>0.26679999999999998</v>
      </c>
      <c r="O26" s="2">
        <v>0.24229999999999999</v>
      </c>
      <c r="P26" s="2">
        <v>0.26150000000000001</v>
      </c>
      <c r="Q26" s="2">
        <v>0.2621</v>
      </c>
      <c r="R26" s="2">
        <v>0.26750000000000002</v>
      </c>
      <c r="S26" s="2">
        <v>0.24529999999999999</v>
      </c>
      <c r="T26" s="2">
        <v>0.25519999999999998</v>
      </c>
      <c r="U26" s="2">
        <v>0.24479999999999999</v>
      </c>
      <c r="V26" s="2">
        <v>0.26340000000000002</v>
      </c>
      <c r="W26" s="2">
        <v>0.35220000000000001</v>
      </c>
      <c r="X26" s="2">
        <v>0.25219999999999998</v>
      </c>
    </row>
    <row r="27" spans="1:30" ht="19" x14ac:dyDescent="0.25">
      <c r="A27" s="5" t="s">
        <v>21</v>
      </c>
      <c r="B27" s="1" t="s">
        <v>92</v>
      </c>
      <c r="C27" s="1">
        <v>3083000</v>
      </c>
      <c r="D27" s="1">
        <v>85259000</v>
      </c>
      <c r="E27" s="1">
        <v>241006000</v>
      </c>
      <c r="F27" s="1">
        <v>251115000</v>
      </c>
      <c r="G27" s="1">
        <v>676280000</v>
      </c>
      <c r="H27" s="1">
        <v>933594000</v>
      </c>
      <c r="I27" s="1">
        <v>1470260000</v>
      </c>
      <c r="J27" s="1">
        <v>1626738000</v>
      </c>
      <c r="K27" s="1">
        <v>1860741000</v>
      </c>
      <c r="L27" s="1">
        <v>2291000000</v>
      </c>
      <c r="M27" s="1">
        <v>2589000000</v>
      </c>
      <c r="N27" s="1">
        <v>2598000000</v>
      </c>
      <c r="O27" s="1">
        <v>2282000000</v>
      </c>
      <c r="P27" s="1">
        <v>3331000000</v>
      </c>
      <c r="Q27" s="1">
        <v>3303000000</v>
      </c>
      <c r="R27" s="1">
        <v>4672000000</v>
      </c>
      <c r="S27" s="1">
        <v>14531000000</v>
      </c>
      <c r="T27" s="1">
        <v>4177000000</v>
      </c>
      <c r="U27" s="1">
        <v>5282000000</v>
      </c>
      <c r="V27" s="1">
        <v>7813000000</v>
      </c>
      <c r="W27" s="1">
        <v>14701000000</v>
      </c>
      <c r="X27" s="1">
        <v>11356000000</v>
      </c>
    </row>
    <row r="28" spans="1:30" ht="19" x14ac:dyDescent="0.25">
      <c r="A28" s="7" t="s">
        <v>22</v>
      </c>
      <c r="B28" s="11">
        <v>-14690000</v>
      </c>
      <c r="C28" s="11">
        <v>6985000</v>
      </c>
      <c r="D28" s="11">
        <v>99656000</v>
      </c>
      <c r="E28" s="11">
        <v>105648000</v>
      </c>
      <c r="F28" s="11">
        <v>399119000</v>
      </c>
      <c r="G28" s="11">
        <v>1465397000</v>
      </c>
      <c r="H28" s="11">
        <v>3077446000</v>
      </c>
      <c r="I28" s="11">
        <v>4203720000</v>
      </c>
      <c r="J28" s="11">
        <v>4226858000</v>
      </c>
      <c r="K28" s="11">
        <v>6520448000</v>
      </c>
      <c r="L28" s="11">
        <v>8505000000</v>
      </c>
      <c r="M28" s="11">
        <v>9737000000</v>
      </c>
      <c r="N28" s="11">
        <v>10737000000</v>
      </c>
      <c r="O28" s="11">
        <v>12920000000</v>
      </c>
      <c r="P28" s="11">
        <v>14444000000</v>
      </c>
      <c r="Q28" s="11">
        <v>16348000000</v>
      </c>
      <c r="R28" s="11">
        <v>19478000000</v>
      </c>
      <c r="S28" s="11">
        <v>12662000000</v>
      </c>
      <c r="T28" s="11">
        <v>30736000000</v>
      </c>
      <c r="U28" s="11">
        <v>34343000000</v>
      </c>
      <c r="V28" s="11">
        <v>40269000000</v>
      </c>
      <c r="W28" s="11">
        <v>76033000000</v>
      </c>
      <c r="X28" s="11">
        <v>59972000000</v>
      </c>
    </row>
    <row r="29" spans="1:30" ht="20" customHeight="1" x14ac:dyDescent="0.25">
      <c r="A29" s="14" t="s">
        <v>103</v>
      </c>
      <c r="B29" s="1"/>
      <c r="C29" s="15">
        <f>(C28/B28)-1</f>
        <v>-1.4754935330156569</v>
      </c>
      <c r="D29" s="15">
        <f>(D28/C28)-1</f>
        <v>13.267143879742305</v>
      </c>
      <c r="E29" s="15">
        <f>(E28/D28)-1</f>
        <v>6.0126836316930277E-2</v>
      </c>
      <c r="F29" s="15">
        <f t="shared" ref="F29:X29" si="4">(F28/E28)-1</f>
        <v>2.777818794487354</v>
      </c>
      <c r="G29" s="15">
        <f t="shared" si="4"/>
        <v>2.6715791530846689</v>
      </c>
      <c r="H29" s="15">
        <f t="shared" si="4"/>
        <v>1.1000766345229311</v>
      </c>
      <c r="I29" s="15">
        <f t="shared" si="4"/>
        <v>0.36597685223396281</v>
      </c>
      <c r="J29" s="15">
        <f t="shared" si="4"/>
        <v>5.5041724948379223E-3</v>
      </c>
      <c r="K29" s="15">
        <f t="shared" si="4"/>
        <v>0.54262291281136021</v>
      </c>
      <c r="L29" s="15">
        <f t="shared" si="4"/>
        <v>0.30435822814628688</v>
      </c>
      <c r="M29" s="15">
        <f t="shared" si="4"/>
        <v>0.14485596707818926</v>
      </c>
      <c r="N29" s="15">
        <f t="shared" si="4"/>
        <v>0.10270103728047664</v>
      </c>
      <c r="O29" s="15">
        <f t="shared" si="4"/>
        <v>0.2033156375151346</v>
      </c>
      <c r="P29" s="15">
        <f t="shared" si="4"/>
        <v>0.11795665634674912</v>
      </c>
      <c r="Q29" s="15">
        <f t="shared" si="4"/>
        <v>0.1318194405981723</v>
      </c>
      <c r="R29" s="15">
        <f t="shared" si="4"/>
        <v>0.1914607291411794</v>
      </c>
      <c r="S29" s="15">
        <f t="shared" si="4"/>
        <v>-0.34993325803470587</v>
      </c>
      <c r="T29" s="15">
        <f t="shared" si="4"/>
        <v>1.4274206286526616</v>
      </c>
      <c r="U29" s="15">
        <f t="shared" si="4"/>
        <v>0.11735424258198845</v>
      </c>
      <c r="V29" s="15">
        <f t="shared" si="4"/>
        <v>0.17255335876306677</v>
      </c>
      <c r="W29" s="15">
        <f t="shared" si="4"/>
        <v>0.88812734361419454</v>
      </c>
      <c r="X29" s="15">
        <f t="shared" si="4"/>
        <v>-0.21123722594136751</v>
      </c>
    </row>
    <row r="30" spans="1:30" ht="19" x14ac:dyDescent="0.25">
      <c r="A30" s="5" t="s">
        <v>23</v>
      </c>
      <c r="B30" s="2">
        <v>-0.76880000000000004</v>
      </c>
      <c r="C30" s="2">
        <v>8.0799999999999997E-2</v>
      </c>
      <c r="D30" s="2">
        <v>0.22670000000000001</v>
      </c>
      <c r="E30" s="2">
        <v>7.2099999999999997E-2</v>
      </c>
      <c r="F30" s="2">
        <v>0.12509999999999999</v>
      </c>
      <c r="G30" s="2">
        <v>0.2387</v>
      </c>
      <c r="H30" s="2">
        <v>0.29020000000000001</v>
      </c>
      <c r="I30" s="2">
        <v>0.25330000000000003</v>
      </c>
      <c r="J30" s="2">
        <v>0.19389999999999999</v>
      </c>
      <c r="K30" s="2">
        <v>0.2757</v>
      </c>
      <c r="L30" s="2">
        <v>0.29010000000000002</v>
      </c>
      <c r="M30" s="2">
        <v>0.25690000000000002</v>
      </c>
      <c r="N30" s="2">
        <v>0.214</v>
      </c>
      <c r="O30" s="2">
        <v>0.216</v>
      </c>
      <c r="P30" s="2">
        <v>0.21879999999999999</v>
      </c>
      <c r="Q30" s="2">
        <v>0.218</v>
      </c>
      <c r="R30" s="2">
        <v>0.21579999999999999</v>
      </c>
      <c r="S30" s="2">
        <v>0.1142</v>
      </c>
      <c r="T30" s="2">
        <v>0.22459999999999999</v>
      </c>
      <c r="U30" s="2">
        <v>0.2122</v>
      </c>
      <c r="V30" s="2">
        <v>0.22059999999999999</v>
      </c>
      <c r="W30" s="2">
        <v>0.29509999999999997</v>
      </c>
      <c r="X30" s="2">
        <v>0.21199999999999999</v>
      </c>
    </row>
    <row r="31" spans="1:30" ht="19" x14ac:dyDescent="0.25">
      <c r="A31" s="5" t="s">
        <v>24</v>
      </c>
      <c r="B31" s="12">
        <v>-0.01</v>
      </c>
      <c r="C31" s="12" t="s">
        <v>91</v>
      </c>
      <c r="D31" s="12">
        <v>0.04</v>
      </c>
      <c r="E31" s="12">
        <v>0.04</v>
      </c>
      <c r="F31" s="12">
        <v>0.1</v>
      </c>
      <c r="G31" s="12">
        <v>0.27</v>
      </c>
      <c r="H31" s="12">
        <v>0.51</v>
      </c>
      <c r="I31" s="12">
        <v>0.68</v>
      </c>
      <c r="J31" s="12">
        <v>0.67</v>
      </c>
      <c r="K31" s="12">
        <v>1.03</v>
      </c>
      <c r="L31" s="12">
        <v>1.33</v>
      </c>
      <c r="M31" s="12">
        <v>1.51</v>
      </c>
      <c r="N31" s="12">
        <v>1.64</v>
      </c>
      <c r="O31" s="12">
        <v>1.94</v>
      </c>
      <c r="P31" s="12">
        <v>1.07</v>
      </c>
      <c r="Q31" s="12">
        <v>1.1599999999999999</v>
      </c>
      <c r="R31" s="12">
        <v>1.42</v>
      </c>
      <c r="S31" s="12">
        <v>0.91</v>
      </c>
      <c r="T31" s="12">
        <v>2.21</v>
      </c>
      <c r="U31" s="12">
        <v>2.48</v>
      </c>
      <c r="V31" s="12">
        <v>2.96</v>
      </c>
      <c r="W31" s="12">
        <v>5.69</v>
      </c>
      <c r="X31" s="12">
        <v>4.49</v>
      </c>
    </row>
    <row r="32" spans="1:30" ht="19" x14ac:dyDescent="0.25">
      <c r="A32" s="5" t="s">
        <v>25</v>
      </c>
      <c r="B32" s="12">
        <v>-0.01</v>
      </c>
      <c r="C32" s="12" t="s">
        <v>91</v>
      </c>
      <c r="D32" s="12">
        <v>0.02</v>
      </c>
      <c r="E32" s="12">
        <v>0.02</v>
      </c>
      <c r="F32" s="12">
        <v>7.0000000000000007E-2</v>
      </c>
      <c r="G32" s="12">
        <v>0.25</v>
      </c>
      <c r="H32" s="12">
        <v>0.5</v>
      </c>
      <c r="I32" s="12">
        <v>0.66</v>
      </c>
      <c r="J32" s="12">
        <v>0.67</v>
      </c>
      <c r="K32" s="12">
        <v>1.02</v>
      </c>
      <c r="L32" s="12">
        <v>1.32</v>
      </c>
      <c r="M32" s="12">
        <v>1.49</v>
      </c>
      <c r="N32" s="12">
        <v>1.62</v>
      </c>
      <c r="O32" s="12">
        <v>1.91</v>
      </c>
      <c r="P32" s="12">
        <v>1.05</v>
      </c>
      <c r="Q32" s="12">
        <v>1.1399999999999999</v>
      </c>
      <c r="R32" s="12">
        <v>1.39</v>
      </c>
      <c r="S32" s="12">
        <v>0.9</v>
      </c>
      <c r="T32" s="12">
        <v>2.19</v>
      </c>
      <c r="U32" s="12">
        <v>2.46</v>
      </c>
      <c r="V32" s="12">
        <v>2.93</v>
      </c>
      <c r="W32" s="12">
        <v>5.61</v>
      </c>
      <c r="X32" s="12">
        <v>4.42</v>
      </c>
    </row>
    <row r="33" spans="1:24" ht="19" x14ac:dyDescent="0.25">
      <c r="A33" s="5" t="s">
        <v>26</v>
      </c>
      <c r="B33" s="1">
        <v>1340639463</v>
      </c>
      <c r="C33" s="1">
        <v>1890459243</v>
      </c>
      <c r="D33" s="1">
        <v>2753938898</v>
      </c>
      <c r="E33" s="1">
        <v>2753938898</v>
      </c>
      <c r="F33" s="1">
        <v>3863518454</v>
      </c>
      <c r="G33" s="1">
        <v>5516877793</v>
      </c>
      <c r="H33" s="1">
        <v>5991377603</v>
      </c>
      <c r="I33" s="1">
        <v>6216117513</v>
      </c>
      <c r="J33" s="1">
        <v>6279177488</v>
      </c>
      <c r="K33" s="1">
        <v>6324417470</v>
      </c>
      <c r="L33" s="1">
        <v>6374037450</v>
      </c>
      <c r="M33" s="1">
        <v>6455557417</v>
      </c>
      <c r="N33" s="1">
        <v>6544257382</v>
      </c>
      <c r="O33" s="1">
        <v>6656917337</v>
      </c>
      <c r="P33" s="1">
        <v>13518694592</v>
      </c>
      <c r="Q33" s="1">
        <v>13696229917</v>
      </c>
      <c r="R33" s="1">
        <v>13755644215</v>
      </c>
      <c r="S33" s="1">
        <v>13860968730</v>
      </c>
      <c r="T33" s="1">
        <v>13901396520</v>
      </c>
      <c r="U33" s="1">
        <v>13851914459</v>
      </c>
      <c r="V33" s="1">
        <v>13616313872</v>
      </c>
      <c r="W33" s="1">
        <v>13352993991</v>
      </c>
      <c r="X33" s="1">
        <v>13352993991</v>
      </c>
    </row>
    <row r="34" spans="1:24" ht="19" x14ac:dyDescent="0.25">
      <c r="A34" s="5" t="s">
        <v>27</v>
      </c>
      <c r="B34" s="1">
        <v>1340639463</v>
      </c>
      <c r="C34" s="1">
        <v>3735518505</v>
      </c>
      <c r="D34" s="1">
        <v>5132757946</v>
      </c>
      <c r="E34" s="1">
        <v>5132757946</v>
      </c>
      <c r="F34" s="1">
        <v>5455617817</v>
      </c>
      <c r="G34" s="1">
        <v>5837477665</v>
      </c>
      <c r="H34" s="1">
        <v>6164897534</v>
      </c>
      <c r="I34" s="1">
        <v>6324197470</v>
      </c>
      <c r="J34" s="1">
        <v>6350277459</v>
      </c>
      <c r="K34" s="1">
        <v>6388317444</v>
      </c>
      <c r="L34" s="1">
        <v>6465017413</v>
      </c>
      <c r="M34" s="1">
        <v>6544277382</v>
      </c>
      <c r="N34" s="1">
        <v>6646097341</v>
      </c>
      <c r="O34" s="1">
        <v>6776177289</v>
      </c>
      <c r="P34" s="1">
        <v>13741394503</v>
      </c>
      <c r="Q34" s="1">
        <v>13858138064</v>
      </c>
      <c r="R34" s="1">
        <v>13987786146</v>
      </c>
      <c r="S34" s="1">
        <v>14068883261</v>
      </c>
      <c r="T34" s="1">
        <v>14066813595</v>
      </c>
      <c r="U34" s="1">
        <v>13971114411</v>
      </c>
      <c r="V34" s="1">
        <v>13740553816</v>
      </c>
      <c r="W34" s="1">
        <v>13553473900</v>
      </c>
      <c r="X34" s="1">
        <v>13553473900</v>
      </c>
    </row>
    <row r="35" spans="1:24" ht="20" customHeight="1" x14ac:dyDescent="0.25">
      <c r="A35" s="14" t="s">
        <v>104</v>
      </c>
      <c r="B35" s="1"/>
      <c r="C35" s="22">
        <f>(C34-B34)/B34</f>
        <v>1.7863706895818865</v>
      </c>
      <c r="D35" s="22">
        <f t="shared" ref="D35:X35" si="5">(D34-C34)/C34</f>
        <v>0.37404163280941904</v>
      </c>
      <c r="E35" s="22">
        <f t="shared" si="5"/>
        <v>0</v>
      </c>
      <c r="F35" s="22">
        <f t="shared" si="5"/>
        <v>6.2901830633101896E-2</v>
      </c>
      <c r="G35" s="22">
        <f t="shared" si="5"/>
        <v>6.9993878018746861E-2</v>
      </c>
      <c r="H35" s="22">
        <f t="shared" si="5"/>
        <v>5.6089271392527035E-2</v>
      </c>
      <c r="I35" s="22">
        <f t="shared" si="5"/>
        <v>2.5839835150778354E-2</v>
      </c>
      <c r="J35" s="22">
        <f t="shared" si="5"/>
        <v>4.1238416611301667E-3</v>
      </c>
      <c r="K35" s="22">
        <f t="shared" si="5"/>
        <v>5.9902870773130418E-3</v>
      </c>
      <c r="L35" s="22">
        <f t="shared" si="5"/>
        <v>1.2006286423984412E-2</v>
      </c>
      <c r="M35" s="22">
        <f t="shared" si="5"/>
        <v>1.2259822972885161E-2</v>
      </c>
      <c r="N35" s="22">
        <f t="shared" si="5"/>
        <v>1.5558625201317912E-2</v>
      </c>
      <c r="O35" s="22">
        <f t="shared" si="5"/>
        <v>1.9572380801215834E-2</v>
      </c>
      <c r="P35" s="22">
        <f t="shared" si="5"/>
        <v>1.0278977241795126</v>
      </c>
      <c r="Q35" s="22">
        <f t="shared" si="5"/>
        <v>8.4957579068494632E-3</v>
      </c>
      <c r="R35" s="22">
        <f t="shared" si="5"/>
        <v>9.3553752604611084E-3</v>
      </c>
      <c r="S35" s="22">
        <f t="shared" si="5"/>
        <v>5.7977090980327033E-3</v>
      </c>
      <c r="T35" s="22">
        <f t="shared" si="5"/>
        <v>-1.471094728419042E-4</v>
      </c>
      <c r="U35" s="22">
        <f t="shared" si="5"/>
        <v>-6.8031884657955479E-3</v>
      </c>
      <c r="V35" s="22">
        <f t="shared" si="5"/>
        <v>-1.6502663153232122E-2</v>
      </c>
      <c r="W35" s="22">
        <f t="shared" si="5"/>
        <v>-1.3615165626159649E-2</v>
      </c>
      <c r="X35" s="22">
        <f t="shared" si="5"/>
        <v>0</v>
      </c>
    </row>
    <row r="36" spans="1:24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H36" s="13" t="s">
        <v>93</v>
      </c>
      <c r="I36" s="13" t="s">
        <v>93</v>
      </c>
      <c r="J36" s="13" t="s">
        <v>93</v>
      </c>
      <c r="K36" s="13" t="s">
        <v>93</v>
      </c>
      <c r="L36" s="13" t="s">
        <v>93</v>
      </c>
      <c r="M36" s="13" t="s">
        <v>93</v>
      </c>
      <c r="N36" s="13" t="s">
        <v>93</v>
      </c>
      <c r="O36" s="13" t="s">
        <v>93</v>
      </c>
      <c r="P36" s="13" t="s">
        <v>93</v>
      </c>
      <c r="Q36" s="13" t="s">
        <v>93</v>
      </c>
      <c r="R36" s="13" t="s">
        <v>93</v>
      </c>
      <c r="S36" s="13" t="s">
        <v>93</v>
      </c>
      <c r="T36" s="13" t="s">
        <v>93</v>
      </c>
      <c r="U36" s="13" t="s">
        <v>93</v>
      </c>
      <c r="V36" s="13" t="s">
        <v>93</v>
      </c>
      <c r="W36" s="13" t="s">
        <v>93</v>
      </c>
      <c r="X36" s="13" t="s">
        <v>93</v>
      </c>
    </row>
    <row r="37" spans="1:24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H37" s="9" t="s">
        <v>91</v>
      </c>
      <c r="I37" s="9" t="s">
        <v>91</v>
      </c>
      <c r="J37" s="9" t="s">
        <v>91</v>
      </c>
      <c r="K37" s="9" t="s">
        <v>91</v>
      </c>
      <c r="L37" s="9" t="s">
        <v>91</v>
      </c>
      <c r="M37" s="9" t="s">
        <v>91</v>
      </c>
      <c r="N37" s="9" t="s">
        <v>91</v>
      </c>
      <c r="O37" s="9" t="s">
        <v>91</v>
      </c>
      <c r="P37" s="9" t="s">
        <v>91</v>
      </c>
      <c r="Q37" s="9" t="s">
        <v>91</v>
      </c>
      <c r="R37" s="9" t="s">
        <v>91</v>
      </c>
      <c r="S37" s="9" t="s">
        <v>91</v>
      </c>
      <c r="T37" s="9" t="s">
        <v>91</v>
      </c>
      <c r="U37" s="9" t="s">
        <v>91</v>
      </c>
      <c r="V37" s="9" t="s">
        <v>91</v>
      </c>
      <c r="W37" s="9" t="s">
        <v>91</v>
      </c>
      <c r="X37" s="9" t="s">
        <v>91</v>
      </c>
    </row>
    <row r="38" spans="1:24" ht="19" x14ac:dyDescent="0.25">
      <c r="A38" s="5" t="s">
        <v>30</v>
      </c>
      <c r="B38" s="1" t="s">
        <v>92</v>
      </c>
      <c r="C38" s="1" t="s">
        <v>92</v>
      </c>
      <c r="D38" s="1">
        <v>57752000</v>
      </c>
      <c r="E38" s="1">
        <v>148995000</v>
      </c>
      <c r="F38" s="1">
        <v>426873000</v>
      </c>
      <c r="G38" s="1">
        <v>3877174000</v>
      </c>
      <c r="H38" s="1">
        <v>3544671000</v>
      </c>
      <c r="I38" s="1">
        <v>6081593000</v>
      </c>
      <c r="J38" s="1">
        <v>8656672000</v>
      </c>
      <c r="K38" s="1">
        <v>10197588000</v>
      </c>
      <c r="L38" s="1">
        <v>13630000000</v>
      </c>
      <c r="M38" s="1">
        <v>9983000000</v>
      </c>
      <c r="N38" s="1">
        <v>14778000000</v>
      </c>
      <c r="O38" s="1">
        <v>18898000000</v>
      </c>
      <c r="P38" s="1">
        <v>18347000000</v>
      </c>
      <c r="Q38" s="1">
        <v>16549000000</v>
      </c>
      <c r="R38" s="1">
        <v>12918000000</v>
      </c>
      <c r="S38" s="1">
        <v>10715000000</v>
      </c>
      <c r="T38" s="1">
        <v>16701000000</v>
      </c>
      <c r="U38" s="1">
        <v>18498000000</v>
      </c>
      <c r="V38" s="1">
        <v>26465000000</v>
      </c>
      <c r="W38" s="1">
        <v>20945000000</v>
      </c>
      <c r="X38" s="1">
        <v>21879000000</v>
      </c>
    </row>
    <row r="39" spans="1:24" ht="19" x14ac:dyDescent="0.25">
      <c r="A39" s="5" t="s">
        <v>31</v>
      </c>
      <c r="B39" s="1" t="s">
        <v>92</v>
      </c>
      <c r="C39" s="1" t="s">
        <v>92</v>
      </c>
      <c r="D39" s="1">
        <v>88579000</v>
      </c>
      <c r="E39" s="1">
        <v>185723000</v>
      </c>
      <c r="F39" s="1">
        <v>1705424000</v>
      </c>
      <c r="G39" s="1">
        <v>4157073000</v>
      </c>
      <c r="H39" s="1">
        <v>7699243000</v>
      </c>
      <c r="I39" s="1">
        <v>8137020000</v>
      </c>
      <c r="J39" s="1">
        <v>7189099000</v>
      </c>
      <c r="K39" s="1">
        <v>14287187000</v>
      </c>
      <c r="L39" s="1">
        <v>21345000000</v>
      </c>
      <c r="M39" s="1">
        <v>34643000000</v>
      </c>
      <c r="N39" s="1">
        <v>33310000000</v>
      </c>
      <c r="O39" s="1">
        <v>39819000000</v>
      </c>
      <c r="P39" s="1">
        <v>46048000000</v>
      </c>
      <c r="Q39" s="1">
        <v>56517000000</v>
      </c>
      <c r="R39" s="1">
        <v>73415000000</v>
      </c>
      <c r="S39" s="1">
        <v>91156000000</v>
      </c>
      <c r="T39" s="1">
        <v>92439000000</v>
      </c>
      <c r="U39" s="1">
        <v>101177000000</v>
      </c>
      <c r="V39" s="1">
        <v>110229000000</v>
      </c>
      <c r="W39" s="1">
        <v>118704000000</v>
      </c>
      <c r="X39" s="1">
        <v>91883000000</v>
      </c>
    </row>
    <row r="40" spans="1:24" ht="19" x14ac:dyDescent="0.25">
      <c r="A40" s="5" t="s">
        <v>32</v>
      </c>
      <c r="B40" s="1" t="s">
        <v>92</v>
      </c>
      <c r="C40" s="1" t="s">
        <v>92</v>
      </c>
      <c r="D40" s="1">
        <v>146331000</v>
      </c>
      <c r="E40" s="1">
        <v>334718000</v>
      </c>
      <c r="F40" s="1">
        <v>2132297000</v>
      </c>
      <c r="G40" s="1">
        <v>8034247000</v>
      </c>
      <c r="H40" s="1">
        <v>11243914000</v>
      </c>
      <c r="I40" s="1">
        <v>14218613000</v>
      </c>
      <c r="J40" s="1">
        <v>15845771000</v>
      </c>
      <c r="K40" s="1">
        <v>24484775000</v>
      </c>
      <c r="L40" s="1">
        <v>34975000000</v>
      </c>
      <c r="M40" s="1">
        <v>44626000000</v>
      </c>
      <c r="N40" s="1">
        <v>48088000000</v>
      </c>
      <c r="O40" s="1">
        <v>58717000000</v>
      </c>
      <c r="P40" s="1">
        <v>64395000000</v>
      </c>
      <c r="Q40" s="1">
        <v>73066000000</v>
      </c>
      <c r="R40" s="1">
        <v>86333000000</v>
      </c>
      <c r="S40" s="1">
        <v>101871000000</v>
      </c>
      <c r="T40" s="1">
        <v>109140000000</v>
      </c>
      <c r="U40" s="1">
        <v>119675000000</v>
      </c>
      <c r="V40" s="1">
        <v>136694000000</v>
      </c>
      <c r="W40" s="1">
        <v>139649000000</v>
      </c>
      <c r="X40" s="1">
        <v>113762000000</v>
      </c>
    </row>
    <row r="41" spans="1:24" ht="19" x14ac:dyDescent="0.25">
      <c r="A41" s="5" t="s">
        <v>33</v>
      </c>
      <c r="B41" s="1" t="s">
        <v>92</v>
      </c>
      <c r="C41" s="1" t="s">
        <v>92</v>
      </c>
      <c r="D41" s="1">
        <v>61994000</v>
      </c>
      <c r="E41" s="1">
        <v>154690000</v>
      </c>
      <c r="F41" s="1">
        <v>382345000</v>
      </c>
      <c r="G41" s="1">
        <v>687976000</v>
      </c>
      <c r="H41" s="1">
        <v>1322340000</v>
      </c>
      <c r="I41" s="1">
        <v>2307774000</v>
      </c>
      <c r="J41" s="1">
        <v>2642192000</v>
      </c>
      <c r="K41" s="1">
        <v>3201715000</v>
      </c>
      <c r="L41" s="1">
        <v>5002000000</v>
      </c>
      <c r="M41" s="1">
        <v>6172000000</v>
      </c>
      <c r="N41" s="1">
        <v>8585000000</v>
      </c>
      <c r="O41" s="1">
        <v>9390000000</v>
      </c>
      <c r="P41" s="1">
        <v>11556000000</v>
      </c>
      <c r="Q41" s="1">
        <v>13909000000</v>
      </c>
      <c r="R41" s="1">
        <v>14232000000</v>
      </c>
      <c r="S41" s="1">
        <v>18705000000</v>
      </c>
      <c r="T41" s="1">
        <v>21193000000</v>
      </c>
      <c r="U41" s="1">
        <v>27492000000</v>
      </c>
      <c r="V41" s="1">
        <v>31384000000</v>
      </c>
      <c r="W41" s="1">
        <v>40270000000</v>
      </c>
      <c r="X41" s="1">
        <v>40258000000</v>
      </c>
    </row>
    <row r="42" spans="1:24" ht="19" x14ac:dyDescent="0.25">
      <c r="A42" s="5" t="s">
        <v>34</v>
      </c>
      <c r="B42" s="1" t="s">
        <v>92</v>
      </c>
      <c r="C42" s="1" t="s">
        <v>92</v>
      </c>
      <c r="D42" s="1" t="s">
        <v>92</v>
      </c>
      <c r="E42" s="1" t="s">
        <v>92</v>
      </c>
      <c r="F42" s="1" t="s">
        <v>92</v>
      </c>
      <c r="G42" s="1" t="s">
        <v>92</v>
      </c>
      <c r="H42" s="1" t="s">
        <v>92</v>
      </c>
      <c r="I42" s="1" t="s">
        <v>92</v>
      </c>
      <c r="J42" s="1" t="s">
        <v>92</v>
      </c>
      <c r="K42" s="1" t="s">
        <v>92</v>
      </c>
      <c r="L42" s="1" t="s">
        <v>92</v>
      </c>
      <c r="M42" s="1" t="s">
        <v>92</v>
      </c>
      <c r="N42" s="1">
        <v>505000000</v>
      </c>
      <c r="O42" s="1">
        <v>426000000</v>
      </c>
      <c r="P42" s="1" t="s">
        <v>92</v>
      </c>
      <c r="Q42" s="1" t="s">
        <v>92</v>
      </c>
      <c r="R42" s="1">
        <v>268000000</v>
      </c>
      <c r="S42" s="1">
        <v>749000000</v>
      </c>
      <c r="T42" s="1">
        <v>1107000000</v>
      </c>
      <c r="U42" s="1">
        <v>999000000</v>
      </c>
      <c r="V42" s="1">
        <v>728000000</v>
      </c>
      <c r="W42" s="1">
        <v>1170000000</v>
      </c>
      <c r="X42" s="1">
        <v>2670000000</v>
      </c>
    </row>
    <row r="43" spans="1:24" ht="19" x14ac:dyDescent="0.25">
      <c r="A43" s="5" t="s">
        <v>35</v>
      </c>
      <c r="B43" s="1" t="s">
        <v>92</v>
      </c>
      <c r="C43" s="1" t="s">
        <v>92</v>
      </c>
      <c r="D43" s="1">
        <v>23471000</v>
      </c>
      <c r="E43" s="1">
        <v>70826000</v>
      </c>
      <c r="F43" s="1">
        <v>178823000</v>
      </c>
      <c r="G43" s="1">
        <v>278848000</v>
      </c>
      <c r="H43" s="1">
        <v>473593000</v>
      </c>
      <c r="I43" s="1">
        <v>762751000</v>
      </c>
      <c r="J43" s="1">
        <v>1690219000</v>
      </c>
      <c r="K43" s="1">
        <v>1480468000</v>
      </c>
      <c r="L43" s="1">
        <v>1585000000</v>
      </c>
      <c r="M43" s="1">
        <v>1960000000</v>
      </c>
      <c r="N43" s="1">
        <v>3276000000</v>
      </c>
      <c r="O43" s="1">
        <v>4353000000</v>
      </c>
      <c r="P43" s="1">
        <v>4734000000</v>
      </c>
      <c r="Q43" s="1">
        <v>3139000000</v>
      </c>
      <c r="R43" s="1">
        <v>4575000000</v>
      </c>
      <c r="S43" s="1">
        <v>2983000000</v>
      </c>
      <c r="T43" s="1">
        <v>4236000000</v>
      </c>
      <c r="U43" s="1">
        <v>4412000000</v>
      </c>
      <c r="V43" s="1">
        <v>5490000000</v>
      </c>
      <c r="W43" s="1">
        <v>7054000000</v>
      </c>
      <c r="X43" s="1">
        <v>8105000000</v>
      </c>
    </row>
    <row r="44" spans="1:24" ht="19" x14ac:dyDescent="0.25">
      <c r="A44" s="6" t="s">
        <v>36</v>
      </c>
      <c r="B44" s="10" t="s">
        <v>92</v>
      </c>
      <c r="C44" s="10" t="s">
        <v>92</v>
      </c>
      <c r="D44" s="10">
        <v>231796000</v>
      </c>
      <c r="E44" s="10">
        <v>560234000</v>
      </c>
      <c r="F44" s="10">
        <v>2693465000</v>
      </c>
      <c r="G44" s="10">
        <v>9001071000</v>
      </c>
      <c r="H44" s="10">
        <v>13039847000</v>
      </c>
      <c r="I44" s="10">
        <v>17289138000</v>
      </c>
      <c r="J44" s="10">
        <v>20178182000</v>
      </c>
      <c r="K44" s="10">
        <v>29166958000</v>
      </c>
      <c r="L44" s="10">
        <v>41562000000</v>
      </c>
      <c r="M44" s="10">
        <v>52758000000</v>
      </c>
      <c r="N44" s="10">
        <v>60454000000</v>
      </c>
      <c r="O44" s="10">
        <v>72886000000</v>
      </c>
      <c r="P44" s="10">
        <v>80685000000</v>
      </c>
      <c r="Q44" s="10">
        <v>90114000000</v>
      </c>
      <c r="R44" s="10">
        <v>105408000000</v>
      </c>
      <c r="S44" s="10">
        <v>124308000000</v>
      </c>
      <c r="T44" s="10">
        <v>135676000000</v>
      </c>
      <c r="U44" s="10">
        <v>152578000000</v>
      </c>
      <c r="V44" s="10">
        <v>174296000000</v>
      </c>
      <c r="W44" s="10">
        <v>188143000000</v>
      </c>
      <c r="X44" s="10">
        <v>164795000000</v>
      </c>
    </row>
    <row r="45" spans="1:24" ht="19" x14ac:dyDescent="0.25">
      <c r="A45" s="5" t="s">
        <v>37</v>
      </c>
      <c r="B45" s="1" t="s">
        <v>92</v>
      </c>
      <c r="C45" s="1" t="s">
        <v>92</v>
      </c>
      <c r="D45" s="1">
        <v>53873000</v>
      </c>
      <c r="E45" s="1">
        <v>188255000</v>
      </c>
      <c r="F45" s="1">
        <v>378916000</v>
      </c>
      <c r="G45" s="1">
        <v>961749000</v>
      </c>
      <c r="H45" s="1">
        <v>2395239000</v>
      </c>
      <c r="I45" s="1">
        <v>4039261000</v>
      </c>
      <c r="J45" s="1">
        <v>5233843000</v>
      </c>
      <c r="K45" s="1">
        <v>4844610000</v>
      </c>
      <c r="L45" s="1">
        <v>7759000000</v>
      </c>
      <c r="M45" s="1">
        <v>9603000000</v>
      </c>
      <c r="N45" s="1">
        <v>11854000000</v>
      </c>
      <c r="O45" s="1">
        <v>16524000000</v>
      </c>
      <c r="P45" s="1">
        <v>23883000000</v>
      </c>
      <c r="Q45" s="1">
        <v>29016000000</v>
      </c>
      <c r="R45" s="1">
        <v>34234000000</v>
      </c>
      <c r="S45" s="1">
        <v>42383000000</v>
      </c>
      <c r="T45" s="1">
        <v>59719000000</v>
      </c>
      <c r="U45" s="1">
        <v>84587000000</v>
      </c>
      <c r="V45" s="1">
        <v>96960000000</v>
      </c>
      <c r="W45" s="1">
        <v>110557000000</v>
      </c>
      <c r="X45" s="1">
        <v>127049000000</v>
      </c>
    </row>
    <row r="46" spans="1:24" ht="19" x14ac:dyDescent="0.25">
      <c r="A46" s="5" t="s">
        <v>38</v>
      </c>
      <c r="B46" s="1" t="s">
        <v>92</v>
      </c>
      <c r="C46" s="1" t="s">
        <v>92</v>
      </c>
      <c r="D46" s="1" t="s">
        <v>92</v>
      </c>
      <c r="E46" s="1" t="s">
        <v>92</v>
      </c>
      <c r="F46" s="1" t="s">
        <v>92</v>
      </c>
      <c r="G46" s="1" t="s">
        <v>92</v>
      </c>
      <c r="H46" s="1">
        <v>1545119000</v>
      </c>
      <c r="I46" s="1">
        <v>2299368000</v>
      </c>
      <c r="J46" s="1">
        <v>4839854000</v>
      </c>
      <c r="K46" s="1">
        <v>4902565000</v>
      </c>
      <c r="L46" s="1">
        <v>6256000000</v>
      </c>
      <c r="M46" s="1">
        <v>7346000000</v>
      </c>
      <c r="N46" s="1">
        <v>10537000000</v>
      </c>
      <c r="O46" s="1">
        <v>11492000000</v>
      </c>
      <c r="P46" s="1">
        <v>15599000000</v>
      </c>
      <c r="Q46" s="1">
        <v>15869000000</v>
      </c>
      <c r="R46" s="1">
        <v>16468000000</v>
      </c>
      <c r="S46" s="1">
        <v>16747000000</v>
      </c>
      <c r="T46" s="1">
        <v>17888000000</v>
      </c>
      <c r="U46" s="1">
        <v>20624000000</v>
      </c>
      <c r="V46" s="1">
        <v>21175000000</v>
      </c>
      <c r="W46" s="1">
        <v>22956000000</v>
      </c>
      <c r="X46" s="1">
        <v>28960000000</v>
      </c>
    </row>
    <row r="47" spans="1:24" ht="19" x14ac:dyDescent="0.25">
      <c r="A47" s="5" t="s">
        <v>39</v>
      </c>
      <c r="B47" s="1" t="s">
        <v>92</v>
      </c>
      <c r="C47" s="1" t="s">
        <v>92</v>
      </c>
      <c r="D47" s="1">
        <v>96000</v>
      </c>
      <c r="E47" s="1">
        <v>105556000</v>
      </c>
      <c r="F47" s="1">
        <v>193887000</v>
      </c>
      <c r="G47" s="1">
        <v>277683000</v>
      </c>
      <c r="H47" s="1">
        <v>346841000</v>
      </c>
      <c r="I47" s="1">
        <v>446596000</v>
      </c>
      <c r="J47" s="1">
        <v>996690000</v>
      </c>
      <c r="K47" s="1">
        <v>774938000</v>
      </c>
      <c r="L47" s="1">
        <v>1044000000</v>
      </c>
      <c r="M47" s="1">
        <v>1578000000</v>
      </c>
      <c r="N47" s="1">
        <v>7473000000</v>
      </c>
      <c r="O47" s="1">
        <v>6066000000</v>
      </c>
      <c r="P47" s="1">
        <v>4607000000</v>
      </c>
      <c r="Q47" s="1">
        <v>3847000000</v>
      </c>
      <c r="R47" s="1">
        <v>3307000000</v>
      </c>
      <c r="S47" s="1">
        <v>2692000000</v>
      </c>
      <c r="T47" s="1">
        <v>2220000000</v>
      </c>
      <c r="U47" s="1">
        <v>1979000000</v>
      </c>
      <c r="V47" s="1">
        <v>1445000000</v>
      </c>
      <c r="W47" s="1">
        <v>1417000000</v>
      </c>
      <c r="X47" s="1">
        <v>2084000000</v>
      </c>
    </row>
    <row r="48" spans="1:24" ht="19" x14ac:dyDescent="0.25">
      <c r="A48" s="5" t="s">
        <v>40</v>
      </c>
      <c r="B48" s="1" t="s">
        <v>92</v>
      </c>
      <c r="C48" s="1" t="s">
        <v>92</v>
      </c>
      <c r="D48" s="1">
        <v>96000</v>
      </c>
      <c r="E48" s="1">
        <v>105556000</v>
      </c>
      <c r="F48" s="1">
        <v>193887000</v>
      </c>
      <c r="G48" s="1">
        <v>277683000</v>
      </c>
      <c r="H48" s="1">
        <v>1891960000</v>
      </c>
      <c r="I48" s="1">
        <v>2745964000</v>
      </c>
      <c r="J48" s="1">
        <v>5836544000</v>
      </c>
      <c r="K48" s="1">
        <v>5677503000</v>
      </c>
      <c r="L48" s="1">
        <v>7300000000</v>
      </c>
      <c r="M48" s="1">
        <v>8924000000</v>
      </c>
      <c r="N48" s="1">
        <v>18010000000</v>
      </c>
      <c r="O48" s="1">
        <v>17558000000</v>
      </c>
      <c r="P48" s="1">
        <v>20206000000</v>
      </c>
      <c r="Q48" s="1">
        <v>19716000000</v>
      </c>
      <c r="R48" s="1">
        <v>19775000000</v>
      </c>
      <c r="S48" s="1">
        <v>19439000000</v>
      </c>
      <c r="T48" s="1">
        <v>20108000000</v>
      </c>
      <c r="U48" s="1">
        <v>22603000000</v>
      </c>
      <c r="V48" s="1">
        <v>22620000000</v>
      </c>
      <c r="W48" s="1">
        <v>24373000000</v>
      </c>
      <c r="X48" s="1">
        <v>31044000000</v>
      </c>
    </row>
    <row r="49" spans="1:24" ht="19" x14ac:dyDescent="0.25">
      <c r="A49" s="5" t="s">
        <v>41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 t="s">
        <v>92</v>
      </c>
      <c r="I49" s="1">
        <v>1059694000</v>
      </c>
      <c r="J49" s="1">
        <v>85160000</v>
      </c>
      <c r="K49" s="1">
        <v>128977000</v>
      </c>
      <c r="L49" s="1">
        <v>523000000</v>
      </c>
      <c r="M49" s="1">
        <v>790000000</v>
      </c>
      <c r="N49" s="1">
        <v>1469000000</v>
      </c>
      <c r="O49" s="1">
        <v>1976000000</v>
      </c>
      <c r="P49" s="1">
        <v>3079000000</v>
      </c>
      <c r="Q49" s="1">
        <v>5183000000</v>
      </c>
      <c r="R49" s="1">
        <v>5878000000</v>
      </c>
      <c r="S49" s="1">
        <v>7813000000</v>
      </c>
      <c r="T49" s="1">
        <v>13859000000</v>
      </c>
      <c r="U49" s="1">
        <v>13078000000</v>
      </c>
      <c r="V49" s="1">
        <v>20703000000</v>
      </c>
      <c r="W49" s="1">
        <v>29549000000</v>
      </c>
      <c r="X49" s="1">
        <v>30492000000</v>
      </c>
    </row>
    <row r="50" spans="1:24" ht="19" x14ac:dyDescent="0.25">
      <c r="A50" s="5" t="s">
        <v>42</v>
      </c>
      <c r="B50" s="1" t="s">
        <v>92</v>
      </c>
      <c r="C50" s="1" t="s">
        <v>92</v>
      </c>
      <c r="D50" s="1" t="s">
        <v>92</v>
      </c>
      <c r="E50" s="1" t="s">
        <v>92</v>
      </c>
      <c r="F50" s="1">
        <v>11590000</v>
      </c>
      <c r="G50" s="1" t="s">
        <v>92</v>
      </c>
      <c r="H50" s="1" t="s">
        <v>92</v>
      </c>
      <c r="I50" s="1">
        <v>33219000</v>
      </c>
      <c r="J50" s="1" t="s">
        <v>92</v>
      </c>
      <c r="K50" s="1">
        <v>262611000</v>
      </c>
      <c r="L50" s="1">
        <v>265000000</v>
      </c>
      <c r="M50" s="1" t="s">
        <v>92</v>
      </c>
      <c r="N50" s="1" t="s">
        <v>92</v>
      </c>
      <c r="O50" s="1" t="s">
        <v>92</v>
      </c>
      <c r="P50" s="1" t="s">
        <v>92</v>
      </c>
      <c r="Q50" s="1">
        <v>251000000</v>
      </c>
      <c r="R50" s="1">
        <v>383000000</v>
      </c>
      <c r="S50" s="1">
        <v>680000000</v>
      </c>
      <c r="T50" s="1">
        <v>737000000</v>
      </c>
      <c r="U50" s="1">
        <v>721000000</v>
      </c>
      <c r="V50" s="1">
        <v>1084000000</v>
      </c>
      <c r="W50" s="1">
        <v>1284000000</v>
      </c>
      <c r="X50" s="1">
        <v>5261000000</v>
      </c>
    </row>
    <row r="51" spans="1:24" ht="19" x14ac:dyDescent="0.25">
      <c r="A51" s="5" t="s">
        <v>43</v>
      </c>
      <c r="B51" s="1" t="s">
        <v>92</v>
      </c>
      <c r="C51" s="1" t="s">
        <v>92</v>
      </c>
      <c r="D51" s="1">
        <v>1127000</v>
      </c>
      <c r="E51" s="1">
        <v>17413000</v>
      </c>
      <c r="F51" s="1">
        <v>35493000</v>
      </c>
      <c r="G51" s="1">
        <v>31310000</v>
      </c>
      <c r="H51" s="1">
        <v>1146305000</v>
      </c>
      <c r="I51" s="1">
        <v>168530000</v>
      </c>
      <c r="J51" s="1">
        <v>433846000</v>
      </c>
      <c r="K51" s="1">
        <v>416119000</v>
      </c>
      <c r="L51" s="1">
        <v>442000000</v>
      </c>
      <c r="M51" s="1">
        <v>499000000</v>
      </c>
      <c r="N51" s="1">
        <v>2011000000</v>
      </c>
      <c r="O51" s="1">
        <v>1976000000</v>
      </c>
      <c r="P51" s="1">
        <v>3280000000</v>
      </c>
      <c r="Q51" s="1">
        <v>3181000000</v>
      </c>
      <c r="R51" s="1">
        <v>1819000000</v>
      </c>
      <c r="S51" s="1">
        <v>2672000000</v>
      </c>
      <c r="T51" s="1">
        <v>2693000000</v>
      </c>
      <c r="U51" s="1">
        <v>2342000000</v>
      </c>
      <c r="V51" s="1">
        <v>3953000000</v>
      </c>
      <c r="W51" s="1">
        <v>5361000000</v>
      </c>
      <c r="X51" s="1">
        <v>6623000000</v>
      </c>
    </row>
    <row r="52" spans="1:24" ht="19" x14ac:dyDescent="0.25">
      <c r="A52" s="5" t="s">
        <v>44</v>
      </c>
      <c r="B52" s="1" t="s">
        <v>92</v>
      </c>
      <c r="C52" s="1" t="s">
        <v>92</v>
      </c>
      <c r="D52" s="1">
        <v>55096000</v>
      </c>
      <c r="E52" s="1">
        <v>311224000</v>
      </c>
      <c r="F52" s="1">
        <v>619886000</v>
      </c>
      <c r="G52" s="1">
        <v>1270742000</v>
      </c>
      <c r="H52" s="1">
        <v>5433504000</v>
      </c>
      <c r="I52" s="1">
        <v>8046668000</v>
      </c>
      <c r="J52" s="1">
        <v>11589393000</v>
      </c>
      <c r="K52" s="1">
        <v>11329820000</v>
      </c>
      <c r="L52" s="1">
        <v>16289000000</v>
      </c>
      <c r="M52" s="1">
        <v>19816000000</v>
      </c>
      <c r="N52" s="1">
        <v>33344000000</v>
      </c>
      <c r="O52" s="1">
        <v>38034000000</v>
      </c>
      <c r="P52" s="1">
        <v>50448000000</v>
      </c>
      <c r="Q52" s="1">
        <v>57347000000</v>
      </c>
      <c r="R52" s="1">
        <v>62089000000</v>
      </c>
      <c r="S52" s="1">
        <v>72987000000</v>
      </c>
      <c r="T52" s="1">
        <v>97116000000</v>
      </c>
      <c r="U52" s="1">
        <v>123331000000</v>
      </c>
      <c r="V52" s="1">
        <v>145320000000</v>
      </c>
      <c r="W52" s="1">
        <v>171124000000</v>
      </c>
      <c r="X52" s="1">
        <v>200469000000</v>
      </c>
    </row>
    <row r="53" spans="1:24" ht="19" x14ac:dyDescent="0.25">
      <c r="A53" s="5" t="s">
        <v>45</v>
      </c>
      <c r="B53" s="1" t="s">
        <v>92</v>
      </c>
      <c r="C53" s="1">
        <v>46872000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  <c r="O53" s="1" t="s">
        <v>92</v>
      </c>
      <c r="P53" s="1" t="s">
        <v>92</v>
      </c>
      <c r="Q53" s="1" t="s">
        <v>92</v>
      </c>
      <c r="R53" s="1" t="s">
        <v>92</v>
      </c>
      <c r="S53" s="1" t="s">
        <v>92</v>
      </c>
      <c r="T53" s="1" t="s">
        <v>92</v>
      </c>
      <c r="U53" s="1" t="s">
        <v>92</v>
      </c>
      <c r="V53" s="1" t="s">
        <v>92</v>
      </c>
      <c r="W53" s="1">
        <v>1000000</v>
      </c>
      <c r="X53" s="1" t="s">
        <v>92</v>
      </c>
    </row>
    <row r="54" spans="1:24" ht="19" x14ac:dyDescent="0.25">
      <c r="A54" s="7" t="s">
        <v>46</v>
      </c>
      <c r="B54" s="11" t="s">
        <v>92</v>
      </c>
      <c r="C54" s="11">
        <v>46872000</v>
      </c>
      <c r="D54" s="11">
        <v>286892000</v>
      </c>
      <c r="E54" s="11">
        <v>871458000</v>
      </c>
      <c r="F54" s="11">
        <v>3313351000</v>
      </c>
      <c r="G54" s="11">
        <v>10271813000</v>
      </c>
      <c r="H54" s="11">
        <v>18473351000</v>
      </c>
      <c r="I54" s="11">
        <v>25335806000</v>
      </c>
      <c r="J54" s="11">
        <v>31767575000</v>
      </c>
      <c r="K54" s="11">
        <v>40496778000</v>
      </c>
      <c r="L54" s="11">
        <v>57851000000</v>
      </c>
      <c r="M54" s="11">
        <v>72574000000</v>
      </c>
      <c r="N54" s="11">
        <v>93798000000</v>
      </c>
      <c r="O54" s="11">
        <v>110920000000</v>
      </c>
      <c r="P54" s="11">
        <v>131133000000</v>
      </c>
      <c r="Q54" s="11">
        <v>147461000000</v>
      </c>
      <c r="R54" s="11">
        <v>167497000000</v>
      </c>
      <c r="S54" s="11">
        <v>197295000000</v>
      </c>
      <c r="T54" s="11">
        <v>232792000000</v>
      </c>
      <c r="U54" s="11">
        <v>275909000000</v>
      </c>
      <c r="V54" s="11">
        <v>319616000000</v>
      </c>
      <c r="W54" s="11">
        <v>359268000000</v>
      </c>
      <c r="X54" s="11">
        <v>365264000000</v>
      </c>
    </row>
    <row r="55" spans="1:24" ht="19" x14ac:dyDescent="0.25">
      <c r="A55" s="5" t="s">
        <v>47</v>
      </c>
      <c r="B55" s="1" t="s">
        <v>92</v>
      </c>
      <c r="C55" s="1" t="s">
        <v>92</v>
      </c>
      <c r="D55" s="1">
        <v>9394000</v>
      </c>
      <c r="E55" s="1">
        <v>46175000</v>
      </c>
      <c r="F55" s="1">
        <v>32672000</v>
      </c>
      <c r="G55" s="1">
        <v>115575000</v>
      </c>
      <c r="H55" s="1">
        <v>211169000</v>
      </c>
      <c r="I55" s="1">
        <v>282106000</v>
      </c>
      <c r="J55" s="1">
        <v>178004000</v>
      </c>
      <c r="K55" s="1">
        <v>215867000</v>
      </c>
      <c r="L55" s="1">
        <v>483000000</v>
      </c>
      <c r="M55" s="1">
        <v>588000000</v>
      </c>
      <c r="N55" s="1">
        <v>2012000000</v>
      </c>
      <c r="O55" s="1">
        <v>2453000000</v>
      </c>
      <c r="P55" s="1">
        <v>1715000000</v>
      </c>
      <c r="Q55" s="1">
        <v>1931000000</v>
      </c>
      <c r="R55" s="1">
        <v>2041000000</v>
      </c>
      <c r="S55" s="1">
        <v>3137000000</v>
      </c>
      <c r="T55" s="1">
        <v>4378000000</v>
      </c>
      <c r="U55" s="1">
        <v>5561000000</v>
      </c>
      <c r="V55" s="1">
        <v>5589000000</v>
      </c>
      <c r="W55" s="1">
        <v>6037000000</v>
      </c>
      <c r="X55" s="1">
        <v>5128000000</v>
      </c>
    </row>
    <row r="56" spans="1:24" ht="19" x14ac:dyDescent="0.25">
      <c r="A56" s="5" t="s">
        <v>48</v>
      </c>
      <c r="B56" s="1" t="s">
        <v>92</v>
      </c>
      <c r="C56" s="1" t="s">
        <v>92</v>
      </c>
      <c r="D56" s="1">
        <v>4350000</v>
      </c>
      <c r="E56" s="1">
        <v>4621000</v>
      </c>
      <c r="F56" s="1">
        <v>1902000</v>
      </c>
      <c r="G56" s="1" t="s">
        <v>92</v>
      </c>
      <c r="H56" s="1" t="s">
        <v>92</v>
      </c>
      <c r="I56" s="1" t="s">
        <v>92</v>
      </c>
      <c r="J56" s="1" t="s">
        <v>92</v>
      </c>
      <c r="K56" s="1" t="s">
        <v>92</v>
      </c>
      <c r="L56" s="1">
        <v>3465000000</v>
      </c>
      <c r="M56" s="1">
        <v>1218000000</v>
      </c>
      <c r="N56" s="1">
        <v>2549000000</v>
      </c>
      <c r="O56" s="1">
        <v>3009000000</v>
      </c>
      <c r="P56" s="1">
        <v>2009000000</v>
      </c>
      <c r="Q56" s="1">
        <v>3225000000</v>
      </c>
      <c r="R56" s="1" t="s">
        <v>92</v>
      </c>
      <c r="S56" s="1" t="s">
        <v>92</v>
      </c>
      <c r="T56" s="1" t="s">
        <v>92</v>
      </c>
      <c r="U56" s="1">
        <v>1199000000</v>
      </c>
      <c r="V56" s="1">
        <v>1694000000</v>
      </c>
      <c r="W56" s="1">
        <v>2189000000</v>
      </c>
      <c r="X56" s="1">
        <v>2477000000</v>
      </c>
    </row>
    <row r="57" spans="1:24" ht="19" x14ac:dyDescent="0.25">
      <c r="A57" s="5" t="s">
        <v>49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  <c r="H57" s="1" t="s">
        <v>92</v>
      </c>
      <c r="I57" s="1" t="s">
        <v>92</v>
      </c>
      <c r="J57" s="1">
        <v>81549000</v>
      </c>
      <c r="K57" s="1" t="s">
        <v>92</v>
      </c>
      <c r="L57" s="1">
        <v>37000000</v>
      </c>
      <c r="M57" s="1">
        <v>197000000</v>
      </c>
      <c r="N57" s="1">
        <v>240000000</v>
      </c>
      <c r="O57" s="1">
        <v>24000000</v>
      </c>
      <c r="P57" s="1">
        <v>96000000</v>
      </c>
      <c r="Q57" s="1">
        <v>302000000</v>
      </c>
      <c r="R57" s="1">
        <v>554000000</v>
      </c>
      <c r="S57" s="1">
        <v>881000000</v>
      </c>
      <c r="T57" s="1">
        <v>69000000</v>
      </c>
      <c r="U57" s="1">
        <v>274000000</v>
      </c>
      <c r="V57" s="1">
        <v>1485000000</v>
      </c>
      <c r="W57" s="1">
        <v>808000000</v>
      </c>
      <c r="X57" s="1" t="s">
        <v>92</v>
      </c>
    </row>
    <row r="58" spans="1:24" ht="19" x14ac:dyDescent="0.25">
      <c r="A58" s="5" t="s">
        <v>50</v>
      </c>
      <c r="B58" s="1" t="s">
        <v>92</v>
      </c>
      <c r="C58" s="1" t="s">
        <v>92</v>
      </c>
      <c r="D58" s="1">
        <v>11345000</v>
      </c>
      <c r="E58" s="1">
        <v>15346000</v>
      </c>
      <c r="F58" s="1">
        <v>36508000</v>
      </c>
      <c r="G58" s="1">
        <v>73099000</v>
      </c>
      <c r="H58" s="1">
        <v>105136000</v>
      </c>
      <c r="I58" s="1">
        <v>178073000</v>
      </c>
      <c r="J58" s="1">
        <v>218084000</v>
      </c>
      <c r="K58" s="1">
        <v>285080000</v>
      </c>
      <c r="L58" s="1">
        <v>394000000</v>
      </c>
      <c r="M58" s="1">
        <v>547000000</v>
      </c>
      <c r="N58" s="1">
        <v>895000000</v>
      </c>
      <c r="O58" s="1">
        <v>1062000000</v>
      </c>
      <c r="P58" s="1">
        <v>752000000</v>
      </c>
      <c r="Q58" s="1">
        <v>788000000</v>
      </c>
      <c r="R58" s="1">
        <v>1099000000</v>
      </c>
      <c r="S58" s="1">
        <v>1432000000</v>
      </c>
      <c r="T58" s="1">
        <v>1784000000</v>
      </c>
      <c r="U58" s="1">
        <v>1908000000</v>
      </c>
      <c r="V58" s="1">
        <v>2543000000</v>
      </c>
      <c r="W58" s="1">
        <v>3288000000</v>
      </c>
      <c r="X58" s="1">
        <v>3908000000</v>
      </c>
    </row>
    <row r="59" spans="1:24" ht="19" x14ac:dyDescent="0.25">
      <c r="A59" s="5" t="s">
        <v>51</v>
      </c>
      <c r="B59" s="1" t="s">
        <v>92</v>
      </c>
      <c r="C59" s="1" t="s">
        <v>92</v>
      </c>
      <c r="D59" s="1">
        <v>64419000</v>
      </c>
      <c r="E59" s="1">
        <v>169310000</v>
      </c>
      <c r="F59" s="1">
        <v>269286000</v>
      </c>
      <c r="G59" s="1">
        <v>556710000</v>
      </c>
      <c r="H59" s="1">
        <v>988282000</v>
      </c>
      <c r="I59" s="1">
        <v>1575423000</v>
      </c>
      <c r="J59" s="1">
        <v>1824453000</v>
      </c>
      <c r="K59" s="1">
        <v>2246520000</v>
      </c>
      <c r="L59" s="1">
        <v>5617000000</v>
      </c>
      <c r="M59" s="1">
        <v>6363000000</v>
      </c>
      <c r="N59" s="1">
        <v>8641000000</v>
      </c>
      <c r="O59" s="1">
        <v>9360000000</v>
      </c>
      <c r="P59" s="1">
        <v>12233000000</v>
      </c>
      <c r="Q59" s="1">
        <v>13064000000</v>
      </c>
      <c r="R59" s="1">
        <v>13062000000</v>
      </c>
      <c r="S59" s="1">
        <v>18733000000</v>
      </c>
      <c r="T59" s="1">
        <v>28389000000</v>
      </c>
      <c r="U59" s="1">
        <v>36279000000</v>
      </c>
      <c r="V59" s="1">
        <v>45523000000</v>
      </c>
      <c r="W59" s="1">
        <v>51932000000</v>
      </c>
      <c r="X59" s="1">
        <v>57787000000</v>
      </c>
    </row>
    <row r="60" spans="1:24" ht="19" x14ac:dyDescent="0.25">
      <c r="A60" s="6" t="s">
        <v>52</v>
      </c>
      <c r="B60" s="10" t="s">
        <v>92</v>
      </c>
      <c r="C60" s="10" t="s">
        <v>92</v>
      </c>
      <c r="D60" s="10">
        <v>89508000</v>
      </c>
      <c r="E60" s="10">
        <v>235452000</v>
      </c>
      <c r="F60" s="10">
        <v>340368000</v>
      </c>
      <c r="G60" s="10">
        <v>745384000</v>
      </c>
      <c r="H60" s="10">
        <v>1304587000</v>
      </c>
      <c r="I60" s="10">
        <v>2035602000</v>
      </c>
      <c r="J60" s="10">
        <v>2302090000</v>
      </c>
      <c r="K60" s="10">
        <v>2747467000</v>
      </c>
      <c r="L60" s="10">
        <v>9996000000</v>
      </c>
      <c r="M60" s="10">
        <v>8913000000</v>
      </c>
      <c r="N60" s="10">
        <v>14337000000</v>
      </c>
      <c r="O60" s="10">
        <v>15908000000</v>
      </c>
      <c r="P60" s="10">
        <v>16805000000</v>
      </c>
      <c r="Q60" s="10">
        <v>19310000000</v>
      </c>
      <c r="R60" s="10">
        <v>16756000000</v>
      </c>
      <c r="S60" s="10">
        <v>24183000000</v>
      </c>
      <c r="T60" s="10">
        <v>34620000000</v>
      </c>
      <c r="U60" s="10">
        <v>45221000000</v>
      </c>
      <c r="V60" s="10">
        <v>56834000000</v>
      </c>
      <c r="W60" s="10">
        <v>64254000000</v>
      </c>
      <c r="X60" s="10">
        <v>69300000000</v>
      </c>
    </row>
    <row r="61" spans="1:24" ht="19" x14ac:dyDescent="0.25">
      <c r="A61" s="5" t="s">
        <v>53</v>
      </c>
      <c r="B61" s="1" t="s">
        <v>92</v>
      </c>
      <c r="C61" s="1" t="s">
        <v>92</v>
      </c>
      <c r="D61" s="1">
        <v>6512000</v>
      </c>
      <c r="E61" s="1">
        <v>1988000</v>
      </c>
      <c r="F61" s="1" t="s">
        <v>92</v>
      </c>
      <c r="G61" s="1" t="s">
        <v>92</v>
      </c>
      <c r="H61" s="1" t="s">
        <v>92</v>
      </c>
      <c r="I61" s="1" t="s">
        <v>92</v>
      </c>
      <c r="J61" s="1" t="s">
        <v>92</v>
      </c>
      <c r="K61" s="1" t="s">
        <v>92</v>
      </c>
      <c r="L61" s="1" t="s">
        <v>92</v>
      </c>
      <c r="M61" s="1">
        <v>2986000000</v>
      </c>
      <c r="N61" s="1">
        <v>2988000000</v>
      </c>
      <c r="O61" s="1">
        <v>2236000000</v>
      </c>
      <c r="P61" s="1">
        <v>3228000000</v>
      </c>
      <c r="Q61" s="1">
        <v>1995000000</v>
      </c>
      <c r="R61" s="1">
        <v>3935000000</v>
      </c>
      <c r="S61" s="1">
        <v>3969000000</v>
      </c>
      <c r="T61" s="1">
        <v>4012000000</v>
      </c>
      <c r="U61" s="1">
        <v>14768000000</v>
      </c>
      <c r="V61" s="1">
        <v>25078000000</v>
      </c>
      <c r="W61" s="1">
        <v>26206000000</v>
      </c>
      <c r="X61" s="1">
        <v>27202000000</v>
      </c>
    </row>
    <row r="62" spans="1:24" ht="19" x14ac:dyDescent="0.25">
      <c r="A62" s="5" t="s">
        <v>50</v>
      </c>
      <c r="B62" s="1" t="s">
        <v>92</v>
      </c>
      <c r="C62" s="1" t="s">
        <v>92</v>
      </c>
      <c r="D62" s="1" t="s">
        <v>92</v>
      </c>
      <c r="E62" s="1" t="s">
        <v>92</v>
      </c>
      <c r="F62" s="1" t="s">
        <v>92</v>
      </c>
      <c r="G62" s="1" t="s">
        <v>92</v>
      </c>
      <c r="H62" s="1" t="s">
        <v>92</v>
      </c>
      <c r="I62" s="1">
        <v>30249000</v>
      </c>
      <c r="J62" s="1">
        <v>29818000</v>
      </c>
      <c r="K62" s="1">
        <v>41618000</v>
      </c>
      <c r="L62" s="1">
        <v>35000000</v>
      </c>
      <c r="M62" s="1">
        <v>44000000</v>
      </c>
      <c r="N62" s="1">
        <v>100000000</v>
      </c>
      <c r="O62" s="1">
        <v>139000000</v>
      </c>
      <c r="P62" s="1">
        <v>104000000</v>
      </c>
      <c r="Q62" s="1">
        <v>151000000</v>
      </c>
      <c r="R62" s="1">
        <v>202000000</v>
      </c>
      <c r="S62" s="1">
        <v>340000000</v>
      </c>
      <c r="T62" s="1">
        <v>396000000</v>
      </c>
      <c r="U62" s="1">
        <v>358000000</v>
      </c>
      <c r="V62" s="1">
        <v>481000000</v>
      </c>
      <c r="W62" s="1">
        <v>535000000</v>
      </c>
      <c r="X62" s="1">
        <v>599000000</v>
      </c>
    </row>
    <row r="63" spans="1:24" ht="19" x14ac:dyDescent="0.25">
      <c r="A63" s="5" t="s">
        <v>54</v>
      </c>
      <c r="B63" s="1" t="s">
        <v>92</v>
      </c>
      <c r="C63" s="1" t="s">
        <v>92</v>
      </c>
      <c r="D63" s="1">
        <v>580000</v>
      </c>
      <c r="E63" s="1">
        <v>18510000</v>
      </c>
      <c r="F63" s="1" t="s">
        <v>92</v>
      </c>
      <c r="G63" s="1">
        <v>35419000</v>
      </c>
      <c r="H63" s="1">
        <v>40421000</v>
      </c>
      <c r="I63" s="1" t="s">
        <v>92</v>
      </c>
      <c r="J63" s="1">
        <v>12515000</v>
      </c>
      <c r="K63" s="1" t="s">
        <v>92</v>
      </c>
      <c r="L63" s="1" t="s">
        <v>92</v>
      </c>
      <c r="M63" s="1">
        <v>287000000</v>
      </c>
      <c r="N63" s="1">
        <v>1872000000</v>
      </c>
      <c r="O63" s="1">
        <v>1947000000</v>
      </c>
      <c r="P63" s="1">
        <v>1971000000</v>
      </c>
      <c r="Q63" s="1">
        <v>189000000</v>
      </c>
      <c r="R63" s="1">
        <v>226000000</v>
      </c>
      <c r="S63" s="1">
        <v>430000000</v>
      </c>
      <c r="T63" s="1">
        <v>1264000000</v>
      </c>
      <c r="U63" s="1">
        <v>1701000000</v>
      </c>
      <c r="V63" s="1">
        <v>3561000000</v>
      </c>
      <c r="W63" s="1">
        <v>5257000000</v>
      </c>
      <c r="X63" s="1">
        <v>514000000</v>
      </c>
    </row>
    <row r="64" spans="1:24" ht="19" x14ac:dyDescent="0.25">
      <c r="A64" s="5" t="s">
        <v>55</v>
      </c>
      <c r="B64" s="1" t="s">
        <v>92</v>
      </c>
      <c r="C64" s="1" t="s">
        <v>92</v>
      </c>
      <c r="D64" s="1">
        <v>16339000</v>
      </c>
      <c r="E64" s="1">
        <v>26738000</v>
      </c>
      <c r="F64" s="1">
        <v>43927000</v>
      </c>
      <c r="G64" s="1">
        <v>72053000</v>
      </c>
      <c r="H64" s="1">
        <v>88503000</v>
      </c>
      <c r="I64" s="1">
        <v>580276000</v>
      </c>
      <c r="J64" s="1">
        <v>1184290000</v>
      </c>
      <c r="K64" s="1">
        <v>1703469000</v>
      </c>
      <c r="L64" s="1">
        <v>1579000000</v>
      </c>
      <c r="M64" s="1">
        <v>2199000000</v>
      </c>
      <c r="N64" s="1">
        <v>2786000000</v>
      </c>
      <c r="O64" s="1">
        <v>3381000000</v>
      </c>
      <c r="P64" s="1">
        <v>4525000000</v>
      </c>
      <c r="Q64" s="1">
        <v>5485000000</v>
      </c>
      <c r="R64" s="1">
        <v>7342000000</v>
      </c>
      <c r="S64" s="1">
        <v>15871000000</v>
      </c>
      <c r="T64" s="1">
        <v>14872000000</v>
      </c>
      <c r="U64" s="1">
        <v>12419000000</v>
      </c>
      <c r="V64" s="1">
        <v>11118000000</v>
      </c>
      <c r="W64" s="1">
        <v>11381000000</v>
      </c>
      <c r="X64" s="1">
        <v>11505000000</v>
      </c>
    </row>
    <row r="65" spans="1:24" ht="19" x14ac:dyDescent="0.25">
      <c r="A65" s="5" t="s">
        <v>56</v>
      </c>
      <c r="B65" s="1" t="s">
        <v>92</v>
      </c>
      <c r="C65" s="1" t="s">
        <v>92</v>
      </c>
      <c r="D65" s="1">
        <v>23431000</v>
      </c>
      <c r="E65" s="1">
        <v>47236000</v>
      </c>
      <c r="F65" s="1">
        <v>43927000</v>
      </c>
      <c r="G65" s="1">
        <v>107472000</v>
      </c>
      <c r="H65" s="1">
        <v>128924000</v>
      </c>
      <c r="I65" s="1">
        <v>610525000</v>
      </c>
      <c r="J65" s="1">
        <v>1226623000</v>
      </c>
      <c r="K65" s="1">
        <v>1745087000</v>
      </c>
      <c r="L65" s="1">
        <v>1614000000</v>
      </c>
      <c r="M65" s="1">
        <v>5516000000</v>
      </c>
      <c r="N65" s="1">
        <v>7746000000</v>
      </c>
      <c r="O65" s="1">
        <v>7703000000</v>
      </c>
      <c r="P65" s="1">
        <v>9828000000</v>
      </c>
      <c r="Q65" s="1">
        <v>7820000000</v>
      </c>
      <c r="R65" s="1">
        <v>11705000000</v>
      </c>
      <c r="S65" s="1">
        <v>20610000000</v>
      </c>
      <c r="T65" s="1">
        <v>20544000000</v>
      </c>
      <c r="U65" s="1">
        <v>29246000000</v>
      </c>
      <c r="V65" s="1">
        <v>40238000000</v>
      </c>
      <c r="W65" s="1">
        <v>43379000000</v>
      </c>
      <c r="X65" s="1">
        <v>39820000000</v>
      </c>
    </row>
    <row r="66" spans="1:24" ht="19" x14ac:dyDescent="0.25">
      <c r="A66" s="5" t="s">
        <v>57</v>
      </c>
      <c r="B66" s="1" t="s">
        <v>92</v>
      </c>
      <c r="C66" s="1">
        <v>19638000</v>
      </c>
      <c r="D66" s="1" t="s">
        <v>92</v>
      </c>
      <c r="E66" s="1" t="s">
        <v>92</v>
      </c>
      <c r="F66" s="1" t="s">
        <v>92</v>
      </c>
      <c r="G66" s="1" t="s">
        <v>92</v>
      </c>
      <c r="H66" s="1" t="s">
        <v>92</v>
      </c>
      <c r="I66" s="1" t="s">
        <v>92</v>
      </c>
      <c r="J66" s="1" t="s">
        <v>92</v>
      </c>
      <c r="K66" s="1" t="s">
        <v>92</v>
      </c>
      <c r="L66" s="1" t="s">
        <v>92</v>
      </c>
      <c r="M66" s="1" t="s">
        <v>92</v>
      </c>
      <c r="N66" s="1" t="s">
        <v>92</v>
      </c>
      <c r="O66" s="1" t="s">
        <v>92</v>
      </c>
      <c r="P66" s="1" t="s">
        <v>92</v>
      </c>
      <c r="Q66" s="1" t="s">
        <v>92</v>
      </c>
      <c r="R66" s="1" t="s">
        <v>92</v>
      </c>
      <c r="S66" s="1" t="s">
        <v>92</v>
      </c>
      <c r="T66" s="1" t="s">
        <v>92</v>
      </c>
      <c r="U66" s="1" t="s">
        <v>92</v>
      </c>
      <c r="V66" s="1" t="s">
        <v>92</v>
      </c>
      <c r="W66" s="1" t="s">
        <v>92</v>
      </c>
      <c r="X66" s="1" t="s">
        <v>92</v>
      </c>
    </row>
    <row r="67" spans="1:24" ht="19" x14ac:dyDescent="0.25">
      <c r="A67" s="6" t="s">
        <v>58</v>
      </c>
      <c r="B67" s="10" t="s">
        <v>92</v>
      </c>
      <c r="C67" s="10">
        <v>19638000</v>
      </c>
      <c r="D67" s="10">
        <v>112939000</v>
      </c>
      <c r="E67" s="10">
        <v>282688000</v>
      </c>
      <c r="F67" s="10">
        <v>384295000</v>
      </c>
      <c r="G67" s="10">
        <v>852856000</v>
      </c>
      <c r="H67" s="10">
        <v>1433511000</v>
      </c>
      <c r="I67" s="10">
        <v>2646127000</v>
      </c>
      <c r="J67" s="10">
        <v>3528713000</v>
      </c>
      <c r="K67" s="10">
        <v>4492554000</v>
      </c>
      <c r="L67" s="10">
        <v>11610000000</v>
      </c>
      <c r="M67" s="10">
        <v>14429000000</v>
      </c>
      <c r="N67" s="10">
        <v>22083000000</v>
      </c>
      <c r="O67" s="10">
        <v>23611000000</v>
      </c>
      <c r="P67" s="10">
        <v>26633000000</v>
      </c>
      <c r="Q67" s="10">
        <v>27130000000</v>
      </c>
      <c r="R67" s="10">
        <v>28461000000</v>
      </c>
      <c r="S67" s="10">
        <v>44793000000</v>
      </c>
      <c r="T67" s="10">
        <v>55164000000</v>
      </c>
      <c r="U67" s="10">
        <v>74467000000</v>
      </c>
      <c r="V67" s="10">
        <v>97072000000</v>
      </c>
      <c r="W67" s="10">
        <v>107633000000</v>
      </c>
      <c r="X67" s="10">
        <v>109120000000</v>
      </c>
    </row>
    <row r="68" spans="1:24" ht="19" x14ac:dyDescent="0.25">
      <c r="A68" s="5" t="s">
        <v>59</v>
      </c>
      <c r="B68" s="1" t="s">
        <v>92</v>
      </c>
      <c r="C68" s="1" t="s">
        <v>92</v>
      </c>
      <c r="D68" s="1">
        <v>145000</v>
      </c>
      <c r="E68" s="1">
        <v>161000</v>
      </c>
      <c r="F68" s="1">
        <v>267000</v>
      </c>
      <c r="G68" s="1">
        <v>293000</v>
      </c>
      <c r="H68" s="1">
        <v>309000</v>
      </c>
      <c r="I68" s="1">
        <v>313000</v>
      </c>
      <c r="J68" s="1">
        <v>315000</v>
      </c>
      <c r="K68" s="1">
        <v>318000</v>
      </c>
      <c r="L68" s="1">
        <v>18235000000</v>
      </c>
      <c r="M68" s="1">
        <v>20264000000</v>
      </c>
      <c r="N68" s="1">
        <v>22835000000</v>
      </c>
      <c r="O68" s="1">
        <v>25922000000</v>
      </c>
      <c r="P68" s="1">
        <v>28767000000</v>
      </c>
      <c r="Q68" s="1">
        <v>32982000000</v>
      </c>
      <c r="R68" s="1">
        <v>36307000000</v>
      </c>
      <c r="S68" s="1">
        <v>40247000000</v>
      </c>
      <c r="T68" s="1">
        <v>45049000000</v>
      </c>
      <c r="U68" s="1">
        <v>50552000000</v>
      </c>
      <c r="V68" s="1">
        <v>58510000000</v>
      </c>
      <c r="W68" s="1">
        <v>61774000000</v>
      </c>
      <c r="X68" s="1">
        <v>68184000000</v>
      </c>
    </row>
    <row r="69" spans="1:24" ht="19" x14ac:dyDescent="0.25">
      <c r="A69" s="5" t="s">
        <v>60</v>
      </c>
      <c r="B69" s="1" t="s">
        <v>92</v>
      </c>
      <c r="C69" s="1" t="s">
        <v>92</v>
      </c>
      <c r="D69" s="1">
        <v>85704000</v>
      </c>
      <c r="E69" s="1">
        <v>191352000</v>
      </c>
      <c r="F69" s="1">
        <v>590471000</v>
      </c>
      <c r="G69" s="1">
        <v>2055868000</v>
      </c>
      <c r="H69" s="1">
        <v>5133314000</v>
      </c>
      <c r="I69" s="1">
        <v>9334772000</v>
      </c>
      <c r="J69" s="1">
        <v>13561630000</v>
      </c>
      <c r="K69" s="1">
        <v>20082078000</v>
      </c>
      <c r="L69" s="1">
        <v>27868000000</v>
      </c>
      <c r="M69" s="1">
        <v>37605000000</v>
      </c>
      <c r="N69" s="1">
        <v>48342000000</v>
      </c>
      <c r="O69" s="1">
        <v>61262000000</v>
      </c>
      <c r="P69" s="1">
        <v>75706000000</v>
      </c>
      <c r="Q69" s="1">
        <v>89223000000</v>
      </c>
      <c r="R69" s="1">
        <v>105131000000</v>
      </c>
      <c r="S69" s="1">
        <v>113247000000</v>
      </c>
      <c r="T69" s="1">
        <v>134885000000</v>
      </c>
      <c r="U69" s="1">
        <v>152122000000</v>
      </c>
      <c r="V69" s="1">
        <v>163401000000</v>
      </c>
      <c r="W69" s="1">
        <v>191484000000</v>
      </c>
      <c r="X69" s="1">
        <v>195563000000</v>
      </c>
    </row>
    <row r="70" spans="1:24" ht="19" x14ac:dyDescent="0.25">
      <c r="A70" s="5" t="s">
        <v>61</v>
      </c>
      <c r="B70" s="1" t="s">
        <v>92</v>
      </c>
      <c r="C70" s="1" t="s">
        <v>92</v>
      </c>
      <c r="D70" s="1">
        <v>-39652000</v>
      </c>
      <c r="E70" s="1">
        <v>-372308000</v>
      </c>
      <c r="F70" s="1">
        <v>-244034000</v>
      </c>
      <c r="G70" s="1">
        <v>-114996000</v>
      </c>
      <c r="H70" s="1">
        <v>23311000</v>
      </c>
      <c r="I70" s="1">
        <v>113373000</v>
      </c>
      <c r="J70" s="1">
        <v>226579000</v>
      </c>
      <c r="K70" s="1">
        <v>105090000</v>
      </c>
      <c r="L70" s="1">
        <v>138000000</v>
      </c>
      <c r="M70" s="1">
        <v>276000000</v>
      </c>
      <c r="N70" s="1">
        <v>538000000</v>
      </c>
      <c r="O70" s="1">
        <v>125000000</v>
      </c>
      <c r="P70" s="1">
        <v>27000000</v>
      </c>
      <c r="Q70" s="1">
        <v>-1874000000</v>
      </c>
      <c r="R70" s="1">
        <v>-2402000000</v>
      </c>
      <c r="S70" s="1">
        <v>-992000000</v>
      </c>
      <c r="T70" s="1">
        <v>-2306000000</v>
      </c>
      <c r="U70" s="1">
        <v>-1232000000</v>
      </c>
      <c r="V70" s="1">
        <v>633000000</v>
      </c>
      <c r="W70" s="1">
        <v>-1623000000</v>
      </c>
      <c r="X70" s="1">
        <v>-7603000000</v>
      </c>
    </row>
    <row r="71" spans="1:24" ht="19" x14ac:dyDescent="0.25">
      <c r="A71" s="5" t="s">
        <v>62</v>
      </c>
      <c r="B71" s="1" t="s">
        <v>92</v>
      </c>
      <c r="C71" s="1">
        <v>27234000</v>
      </c>
      <c r="D71" s="1">
        <v>83410000</v>
      </c>
      <c r="E71" s="1">
        <v>725219000</v>
      </c>
      <c r="F71" s="1">
        <v>2582352000</v>
      </c>
      <c r="G71" s="1">
        <v>7477792000</v>
      </c>
      <c r="H71" s="1">
        <v>11882906000</v>
      </c>
      <c r="I71" s="1">
        <v>13241221000</v>
      </c>
      <c r="J71" s="1">
        <v>14450338000</v>
      </c>
      <c r="K71" s="1">
        <v>15816738000</v>
      </c>
      <c r="L71" s="1" t="s">
        <v>92</v>
      </c>
      <c r="M71" s="1" t="s">
        <v>92</v>
      </c>
      <c r="N71" s="1" t="s">
        <v>92</v>
      </c>
      <c r="O71" s="1" t="s">
        <v>92</v>
      </c>
      <c r="P71" s="1" t="s">
        <v>92</v>
      </c>
      <c r="Q71" s="1" t="s">
        <v>92</v>
      </c>
      <c r="R71" s="1" t="s">
        <v>92</v>
      </c>
      <c r="S71" s="1" t="s">
        <v>92</v>
      </c>
      <c r="T71" s="1" t="s">
        <v>92</v>
      </c>
      <c r="U71" s="1" t="s">
        <v>92</v>
      </c>
      <c r="V71" s="1" t="s">
        <v>92</v>
      </c>
      <c r="W71" s="1" t="s">
        <v>92</v>
      </c>
      <c r="X71" s="1" t="s">
        <v>92</v>
      </c>
    </row>
    <row r="72" spans="1:24" ht="19" x14ac:dyDescent="0.25">
      <c r="A72" s="6" t="s">
        <v>63</v>
      </c>
      <c r="B72" s="10" t="s">
        <v>92</v>
      </c>
      <c r="C72" s="10">
        <v>27234000</v>
      </c>
      <c r="D72" s="10">
        <v>173953000</v>
      </c>
      <c r="E72" s="10">
        <v>588770000</v>
      </c>
      <c r="F72" s="10">
        <v>2929056000</v>
      </c>
      <c r="G72" s="10">
        <v>9418957000</v>
      </c>
      <c r="H72" s="10">
        <v>17039840000</v>
      </c>
      <c r="I72" s="10">
        <v>22689679000</v>
      </c>
      <c r="J72" s="10">
        <v>28238862000</v>
      </c>
      <c r="K72" s="10">
        <v>36004224000</v>
      </c>
      <c r="L72" s="10">
        <v>46241000000</v>
      </c>
      <c r="M72" s="10">
        <v>58145000000</v>
      </c>
      <c r="N72" s="10">
        <v>71715000000</v>
      </c>
      <c r="O72" s="10">
        <v>87309000000</v>
      </c>
      <c r="P72" s="10">
        <v>104500000000</v>
      </c>
      <c r="Q72" s="10">
        <v>120331000000</v>
      </c>
      <c r="R72" s="10">
        <v>139036000000</v>
      </c>
      <c r="S72" s="10">
        <v>152502000000</v>
      </c>
      <c r="T72" s="10">
        <v>177628000000</v>
      </c>
      <c r="U72" s="10">
        <v>201442000000</v>
      </c>
      <c r="V72" s="10">
        <v>222544000000</v>
      </c>
      <c r="W72" s="10">
        <v>251635000000</v>
      </c>
      <c r="X72" s="10">
        <v>256144000000</v>
      </c>
    </row>
    <row r="73" spans="1:24" ht="19" x14ac:dyDescent="0.25">
      <c r="A73" s="7" t="s">
        <v>64</v>
      </c>
      <c r="B73" s="11" t="s">
        <v>92</v>
      </c>
      <c r="C73" s="11">
        <v>46872000</v>
      </c>
      <c r="D73" s="11">
        <v>286892000</v>
      </c>
      <c r="E73" s="11">
        <v>871458000</v>
      </c>
      <c r="F73" s="11">
        <v>3313351000</v>
      </c>
      <c r="G73" s="11">
        <v>10271813000</v>
      </c>
      <c r="H73" s="11">
        <v>18473351000</v>
      </c>
      <c r="I73" s="11">
        <v>25335806000</v>
      </c>
      <c r="J73" s="11">
        <v>31767575000</v>
      </c>
      <c r="K73" s="11">
        <v>40496778000</v>
      </c>
      <c r="L73" s="11">
        <v>57851000000</v>
      </c>
      <c r="M73" s="11">
        <v>72574000000</v>
      </c>
      <c r="N73" s="11">
        <v>93798000000</v>
      </c>
      <c r="O73" s="11">
        <v>110920000000</v>
      </c>
      <c r="P73" s="11">
        <v>131133000000</v>
      </c>
      <c r="Q73" s="11">
        <v>147461000000</v>
      </c>
      <c r="R73" s="11">
        <v>167497000000</v>
      </c>
      <c r="S73" s="11">
        <v>197295000000</v>
      </c>
      <c r="T73" s="11">
        <v>232792000000</v>
      </c>
      <c r="U73" s="11">
        <v>275909000000</v>
      </c>
      <c r="V73" s="11">
        <v>319616000000</v>
      </c>
      <c r="W73" s="11">
        <v>359268000000</v>
      </c>
      <c r="X73" s="11">
        <v>365264000000</v>
      </c>
    </row>
    <row r="74" spans="1:24" ht="19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  <c r="H74" s="13" t="s">
        <v>93</v>
      </c>
      <c r="I74" s="13" t="s">
        <v>93</v>
      </c>
      <c r="J74" s="13" t="s">
        <v>93</v>
      </c>
      <c r="K74" s="13" t="s">
        <v>93</v>
      </c>
      <c r="L74" s="13" t="s">
        <v>93</v>
      </c>
      <c r="M74" s="13" t="s">
        <v>93</v>
      </c>
      <c r="N74" s="13" t="s">
        <v>93</v>
      </c>
      <c r="O74" s="13" t="s">
        <v>93</v>
      </c>
      <c r="P74" s="13" t="s">
        <v>93</v>
      </c>
      <c r="Q74" s="13" t="s">
        <v>93</v>
      </c>
      <c r="R74" s="13" t="s">
        <v>93</v>
      </c>
      <c r="S74" s="13" t="s">
        <v>93</v>
      </c>
      <c r="T74" s="13" t="s">
        <v>93</v>
      </c>
      <c r="U74" s="13" t="s">
        <v>93</v>
      </c>
      <c r="V74" s="13" t="s">
        <v>93</v>
      </c>
      <c r="W74" s="13" t="s">
        <v>93</v>
      </c>
      <c r="X74" s="13" t="s">
        <v>93</v>
      </c>
    </row>
    <row r="75" spans="1:24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  <c r="H75" s="9" t="s">
        <v>91</v>
      </c>
      <c r="I75" s="9" t="s">
        <v>91</v>
      </c>
      <c r="J75" s="9" t="s">
        <v>91</v>
      </c>
      <c r="K75" s="9" t="s">
        <v>91</v>
      </c>
      <c r="L75" s="9" t="s">
        <v>91</v>
      </c>
      <c r="M75" s="9" t="s">
        <v>91</v>
      </c>
      <c r="N75" s="9" t="s">
        <v>91</v>
      </c>
      <c r="O75" s="9" t="s">
        <v>91</v>
      </c>
      <c r="P75" s="9" t="s">
        <v>91</v>
      </c>
      <c r="Q75" s="9" t="s">
        <v>91</v>
      </c>
      <c r="R75" s="9" t="s">
        <v>91</v>
      </c>
      <c r="S75" s="9" t="s">
        <v>91</v>
      </c>
      <c r="T75" s="9" t="s">
        <v>91</v>
      </c>
      <c r="U75" s="9" t="s">
        <v>91</v>
      </c>
      <c r="V75" s="9" t="s">
        <v>91</v>
      </c>
      <c r="W75" s="9" t="s">
        <v>91</v>
      </c>
      <c r="X75" s="9" t="s">
        <v>91</v>
      </c>
    </row>
    <row r="76" spans="1:24" ht="19" x14ac:dyDescent="0.25">
      <c r="A76" s="5" t="s">
        <v>66</v>
      </c>
      <c r="B76" s="1" t="s">
        <v>92</v>
      </c>
      <c r="C76" s="1" t="s">
        <v>92</v>
      </c>
      <c r="D76" s="1">
        <v>99656000</v>
      </c>
      <c r="E76" s="1">
        <v>105648000</v>
      </c>
      <c r="F76" s="1">
        <v>399119000</v>
      </c>
      <c r="G76" s="1">
        <v>1465397000</v>
      </c>
      <c r="H76" s="1">
        <v>3077446000</v>
      </c>
      <c r="I76" s="1">
        <v>4203720000</v>
      </c>
      <c r="J76" s="1">
        <v>4226858000</v>
      </c>
      <c r="K76" s="1">
        <v>6520448000</v>
      </c>
      <c r="L76" s="1" t="s">
        <v>92</v>
      </c>
      <c r="M76" s="1">
        <v>9737000000</v>
      </c>
      <c r="N76" s="1">
        <v>10737000000</v>
      </c>
      <c r="O76" s="1">
        <v>12920000000</v>
      </c>
      <c r="P76" s="1">
        <v>14444000000</v>
      </c>
      <c r="Q76" s="1">
        <v>16348000000</v>
      </c>
      <c r="R76" s="1">
        <v>19478000000</v>
      </c>
      <c r="S76" s="1">
        <v>12662000000</v>
      </c>
      <c r="T76" s="1">
        <v>30736000000</v>
      </c>
      <c r="U76" s="1">
        <v>34343000000</v>
      </c>
      <c r="V76" s="1">
        <v>40269000000</v>
      </c>
      <c r="W76" s="1">
        <v>76033000000</v>
      </c>
      <c r="X76" s="1">
        <v>59972000000</v>
      </c>
    </row>
    <row r="77" spans="1:24" ht="19" x14ac:dyDescent="0.25">
      <c r="A77" s="5" t="s">
        <v>13</v>
      </c>
      <c r="B77" s="1" t="s">
        <v>92</v>
      </c>
      <c r="C77" s="1" t="s">
        <v>92</v>
      </c>
      <c r="D77" s="1">
        <v>28983000</v>
      </c>
      <c r="E77" s="1">
        <v>55049000</v>
      </c>
      <c r="F77" s="1">
        <v>148473000</v>
      </c>
      <c r="G77" s="1">
        <v>293812000</v>
      </c>
      <c r="H77" s="1">
        <v>571939000</v>
      </c>
      <c r="I77" s="1">
        <v>967658000</v>
      </c>
      <c r="J77" s="1">
        <v>1499887000</v>
      </c>
      <c r="K77" s="1">
        <v>1524308000</v>
      </c>
      <c r="L77" s="1">
        <v>1396000000</v>
      </c>
      <c r="M77" s="1">
        <v>1851000000</v>
      </c>
      <c r="N77" s="1">
        <v>2962000000</v>
      </c>
      <c r="O77" s="1">
        <v>3939000000</v>
      </c>
      <c r="P77" s="1">
        <v>4979000000</v>
      </c>
      <c r="Q77" s="1">
        <v>5063000000</v>
      </c>
      <c r="R77" s="1">
        <v>6144000000</v>
      </c>
      <c r="S77" s="1">
        <v>6915000000</v>
      </c>
      <c r="T77" s="1">
        <v>9035000000</v>
      </c>
      <c r="U77" s="1">
        <v>11781000000</v>
      </c>
      <c r="V77" s="1">
        <v>13697000000</v>
      </c>
      <c r="W77" s="1">
        <v>12441000000</v>
      </c>
      <c r="X77" s="1">
        <v>15928000000</v>
      </c>
    </row>
    <row r="78" spans="1:24" ht="19" x14ac:dyDescent="0.25">
      <c r="A78" s="5" t="s">
        <v>67</v>
      </c>
      <c r="B78" s="1" t="s">
        <v>92</v>
      </c>
      <c r="C78" s="1" t="s">
        <v>92</v>
      </c>
      <c r="D78" s="1" t="s">
        <v>92</v>
      </c>
      <c r="E78" s="1" t="s">
        <v>92</v>
      </c>
      <c r="F78" s="1" t="s">
        <v>92</v>
      </c>
      <c r="G78" s="1" t="s">
        <v>92</v>
      </c>
      <c r="H78" s="1" t="s">
        <v>92</v>
      </c>
      <c r="I78" s="1">
        <v>-164212000</v>
      </c>
      <c r="J78" s="1">
        <v>-224645000</v>
      </c>
      <c r="K78" s="1">
        <v>-268060000</v>
      </c>
      <c r="L78" s="1">
        <v>9000000</v>
      </c>
      <c r="M78" s="1">
        <v>343000000</v>
      </c>
      <c r="N78" s="1">
        <v>-266000000</v>
      </c>
      <c r="O78" s="1">
        <v>-437000000</v>
      </c>
      <c r="P78" s="1">
        <v>-104000000</v>
      </c>
      <c r="Q78" s="1">
        <v>-179000000</v>
      </c>
      <c r="R78" s="1">
        <v>-38000000</v>
      </c>
      <c r="S78" s="1">
        <v>258000000</v>
      </c>
      <c r="T78" s="1">
        <v>778000000</v>
      </c>
      <c r="U78" s="1">
        <v>173000000</v>
      </c>
      <c r="V78" s="1">
        <v>1390000000</v>
      </c>
      <c r="W78" s="1">
        <v>1808000000</v>
      </c>
      <c r="X78" s="1">
        <v>-8081000000</v>
      </c>
    </row>
    <row r="79" spans="1:24" ht="19" x14ac:dyDescent="0.25">
      <c r="A79" s="5" t="s">
        <v>68</v>
      </c>
      <c r="B79" s="1" t="s">
        <v>92</v>
      </c>
      <c r="C79" s="1" t="s">
        <v>92</v>
      </c>
      <c r="D79" s="1" t="s">
        <v>92</v>
      </c>
      <c r="E79" s="1" t="s">
        <v>92</v>
      </c>
      <c r="F79" s="1" t="s">
        <v>92</v>
      </c>
      <c r="G79" s="1" t="s">
        <v>92</v>
      </c>
      <c r="H79" s="1" t="s">
        <v>92</v>
      </c>
      <c r="I79" s="1">
        <v>868646000</v>
      </c>
      <c r="J79" s="1">
        <v>1119766000</v>
      </c>
      <c r="K79" s="1">
        <v>1164054000</v>
      </c>
      <c r="L79" s="1">
        <v>1376000000</v>
      </c>
      <c r="M79" s="1">
        <v>1974000000</v>
      </c>
      <c r="N79" s="1">
        <v>2692000000</v>
      </c>
      <c r="O79" s="1">
        <v>3343000000</v>
      </c>
      <c r="P79" s="1">
        <v>4279000000</v>
      </c>
      <c r="Q79" s="1">
        <v>5203000000</v>
      </c>
      <c r="R79" s="1">
        <v>6703000000</v>
      </c>
      <c r="S79" s="1">
        <v>7679000000</v>
      </c>
      <c r="T79" s="1">
        <v>9353000000</v>
      </c>
      <c r="U79" s="1">
        <v>10794000000</v>
      </c>
      <c r="V79" s="1">
        <v>12991000000</v>
      </c>
      <c r="W79" s="1">
        <v>15376000000</v>
      </c>
      <c r="X79" s="1">
        <v>19362000000</v>
      </c>
    </row>
    <row r="80" spans="1:24" ht="19" x14ac:dyDescent="0.25">
      <c r="A80" s="14" t="s">
        <v>105</v>
      </c>
      <c r="B80" s="15" t="e">
        <f t="shared" ref="B80:X80" si="6">B79/B3</f>
        <v>#VALUE!</v>
      </c>
      <c r="C80" s="15" t="e">
        <f t="shared" si="6"/>
        <v>#VALUE!</v>
      </c>
      <c r="D80" s="15" t="e">
        <f t="shared" si="6"/>
        <v>#VALUE!</v>
      </c>
      <c r="E80" s="15" t="e">
        <f t="shared" si="6"/>
        <v>#VALUE!</v>
      </c>
      <c r="F80" s="15" t="e">
        <f t="shared" si="6"/>
        <v>#VALUE!</v>
      </c>
      <c r="G80" s="15" t="e">
        <f t="shared" si="6"/>
        <v>#VALUE!</v>
      </c>
      <c r="H80" s="15" t="e">
        <f t="shared" si="6"/>
        <v>#VALUE!</v>
      </c>
      <c r="I80" s="15">
        <f t="shared" si="6"/>
        <v>5.2347037053062477E-2</v>
      </c>
      <c r="J80" s="15">
        <f t="shared" si="6"/>
        <v>5.1375900126401947E-2</v>
      </c>
      <c r="K80" s="15">
        <f t="shared" si="6"/>
        <v>4.9218870603630026E-2</v>
      </c>
      <c r="L80" s="15">
        <f t="shared" si="6"/>
        <v>4.6928822345759014E-2</v>
      </c>
      <c r="M80" s="15">
        <f t="shared" si="6"/>
        <v>5.2077562326869803E-2</v>
      </c>
      <c r="N80" s="15">
        <f t="shared" si="6"/>
        <v>5.3652217239661189E-2</v>
      </c>
      <c r="O80" s="15">
        <f t="shared" si="6"/>
        <v>5.5879648976180529E-2</v>
      </c>
      <c r="P80" s="15">
        <f t="shared" si="6"/>
        <v>6.4832351024984469E-2</v>
      </c>
      <c r="Q80" s="15">
        <f t="shared" si="6"/>
        <v>6.9383509581405267E-2</v>
      </c>
      <c r="R80" s="15">
        <f t="shared" si="6"/>
        <v>7.4253367600141798E-2</v>
      </c>
      <c r="S80" s="15">
        <f t="shared" si="6"/>
        <v>6.9270668891795589E-2</v>
      </c>
      <c r="T80" s="15">
        <f t="shared" si="6"/>
        <v>6.836038854252699E-2</v>
      </c>
      <c r="U80" s="15">
        <f t="shared" si="6"/>
        <v>6.6688496635919359E-2</v>
      </c>
      <c r="V80" s="15">
        <f t="shared" si="6"/>
        <v>7.1173031935001393E-2</v>
      </c>
      <c r="W80" s="15">
        <f t="shared" si="6"/>
        <v>5.9680868819307786E-2</v>
      </c>
      <c r="X80" s="15">
        <f t="shared" si="6"/>
        <v>6.8456632111895233E-2</v>
      </c>
    </row>
    <row r="81" spans="1:32" ht="19" x14ac:dyDescent="0.25">
      <c r="A81" s="5" t="s">
        <v>69</v>
      </c>
      <c r="B81" s="1" t="s">
        <v>92</v>
      </c>
      <c r="C81" s="1" t="s">
        <v>92</v>
      </c>
      <c r="D81" s="1">
        <v>4991000</v>
      </c>
      <c r="E81" s="1">
        <v>-6231000</v>
      </c>
      <c r="F81" s="1">
        <v>-253207000</v>
      </c>
      <c r="G81" s="1">
        <v>43740000</v>
      </c>
      <c r="H81" s="1">
        <v>42281000</v>
      </c>
      <c r="I81" s="1">
        <v>318545000</v>
      </c>
      <c r="J81" s="1">
        <v>327232000</v>
      </c>
      <c r="K81" s="1">
        <v>485987000</v>
      </c>
      <c r="L81" s="1">
        <v>-99000000</v>
      </c>
      <c r="M81" s="1">
        <v>630000000</v>
      </c>
      <c r="N81" s="1">
        <v>898000000</v>
      </c>
      <c r="O81" s="1">
        <v>-31000000</v>
      </c>
      <c r="P81" s="1">
        <v>364000000</v>
      </c>
      <c r="Q81" s="1">
        <v>-409000000</v>
      </c>
      <c r="R81" s="1">
        <v>3300000000</v>
      </c>
      <c r="S81" s="1">
        <v>9246000000</v>
      </c>
      <c r="T81" s="1">
        <v>4908000000</v>
      </c>
      <c r="U81" s="1">
        <v>819000000</v>
      </c>
      <c r="V81" s="1">
        <v>1827000000</v>
      </c>
      <c r="W81" s="1">
        <v>-1523000000</v>
      </c>
      <c r="X81" s="1">
        <v>-2235000000</v>
      </c>
    </row>
    <row r="82" spans="1:32" ht="19" x14ac:dyDescent="0.25">
      <c r="A82" s="5" t="s">
        <v>70</v>
      </c>
      <c r="B82" s="1" t="s">
        <v>92</v>
      </c>
      <c r="C82" s="1" t="s">
        <v>92</v>
      </c>
      <c r="D82" s="1" t="s">
        <v>92</v>
      </c>
      <c r="E82" s="1" t="s">
        <v>92</v>
      </c>
      <c r="F82" s="1" t="s">
        <v>92</v>
      </c>
      <c r="G82" s="1" t="s">
        <v>92</v>
      </c>
      <c r="H82" s="1" t="s">
        <v>92</v>
      </c>
      <c r="I82" s="1">
        <v>-837247000</v>
      </c>
      <c r="J82" s="1">
        <v>-334464000</v>
      </c>
      <c r="K82" s="1">
        <v>-504039000</v>
      </c>
      <c r="L82" s="1">
        <v>-1129000000</v>
      </c>
      <c r="M82" s="1">
        <v>-1156000000</v>
      </c>
      <c r="N82" s="1">
        <v>-787000000</v>
      </c>
      <c r="O82" s="1">
        <v>-1307000000</v>
      </c>
      <c r="P82" s="1">
        <v>-1641000000</v>
      </c>
      <c r="Q82" s="1">
        <v>-2094000000</v>
      </c>
      <c r="R82" s="1">
        <v>-2578000000</v>
      </c>
      <c r="S82" s="1">
        <v>-3768000000</v>
      </c>
      <c r="T82" s="1">
        <v>-2169000000</v>
      </c>
      <c r="U82" s="1">
        <v>-4340000000</v>
      </c>
      <c r="V82" s="1">
        <v>-6524000000</v>
      </c>
      <c r="W82" s="1">
        <v>-9095000000</v>
      </c>
      <c r="X82" s="1">
        <v>-2317000000</v>
      </c>
    </row>
    <row r="83" spans="1:32" ht="21" x14ac:dyDescent="0.25">
      <c r="A83" s="5" t="s">
        <v>34</v>
      </c>
      <c r="B83" s="1" t="s">
        <v>92</v>
      </c>
      <c r="C83" s="1" t="s">
        <v>92</v>
      </c>
      <c r="D83" s="1" t="s">
        <v>92</v>
      </c>
      <c r="E83" s="1" t="s">
        <v>92</v>
      </c>
      <c r="F83" s="1" t="s">
        <v>92</v>
      </c>
      <c r="G83" s="1" t="s">
        <v>92</v>
      </c>
      <c r="H83" s="1" t="s">
        <v>92</v>
      </c>
      <c r="I83" s="1" t="s">
        <v>92</v>
      </c>
      <c r="J83" s="1" t="s">
        <v>92</v>
      </c>
      <c r="K83" s="1" t="s">
        <v>92</v>
      </c>
      <c r="L83" s="1" t="s">
        <v>92</v>
      </c>
      <c r="M83" s="1" t="s">
        <v>92</v>
      </c>
      <c r="N83" s="1">
        <v>301000000</v>
      </c>
      <c r="O83" s="1">
        <v>-234000000</v>
      </c>
      <c r="P83" s="1" t="s">
        <v>92</v>
      </c>
      <c r="Q83" s="1" t="s">
        <v>92</v>
      </c>
      <c r="R83" s="1" t="s">
        <v>92</v>
      </c>
      <c r="S83" s="1" t="s">
        <v>92</v>
      </c>
      <c r="T83" s="1" t="s">
        <v>92</v>
      </c>
      <c r="U83" s="1" t="s">
        <v>92</v>
      </c>
      <c r="V83" s="1" t="s">
        <v>92</v>
      </c>
      <c r="W83" s="1" t="s">
        <v>92</v>
      </c>
      <c r="X83" s="1" t="s">
        <v>92</v>
      </c>
      <c r="AE83" s="33" t="s">
        <v>127</v>
      </c>
      <c r="AF83" s="34"/>
    </row>
    <row r="84" spans="1:32" ht="19" x14ac:dyDescent="0.25">
      <c r="A84" s="5" t="s">
        <v>47</v>
      </c>
      <c r="B84" s="1" t="s">
        <v>92</v>
      </c>
      <c r="C84" s="1" t="s">
        <v>92</v>
      </c>
      <c r="D84" s="1" t="s">
        <v>92</v>
      </c>
      <c r="E84" s="1" t="s">
        <v>92</v>
      </c>
      <c r="F84" s="1" t="s">
        <v>92</v>
      </c>
      <c r="G84" s="1" t="s">
        <v>92</v>
      </c>
      <c r="H84" s="1" t="s">
        <v>92</v>
      </c>
      <c r="I84" s="1">
        <v>70135000</v>
      </c>
      <c r="J84" s="1">
        <v>-211539000</v>
      </c>
      <c r="K84" s="1">
        <v>33642000</v>
      </c>
      <c r="L84" s="1">
        <v>272000000</v>
      </c>
      <c r="M84" s="1">
        <v>101000000</v>
      </c>
      <c r="N84" s="1">
        <v>-499000000</v>
      </c>
      <c r="O84" s="1">
        <v>605000000</v>
      </c>
      <c r="P84" s="1">
        <v>436000000</v>
      </c>
      <c r="Q84" s="1">
        <v>203000000</v>
      </c>
      <c r="R84" s="1">
        <v>110000000</v>
      </c>
      <c r="S84" s="1">
        <v>731000000</v>
      </c>
      <c r="T84" s="1">
        <v>1067000000</v>
      </c>
      <c r="U84" s="1">
        <v>428000000</v>
      </c>
      <c r="V84" s="1">
        <v>694000000</v>
      </c>
      <c r="W84" s="1">
        <v>283000000</v>
      </c>
      <c r="X84" s="1">
        <v>707000000</v>
      </c>
      <c r="AE84" s="35" t="s">
        <v>128</v>
      </c>
      <c r="AF84" s="36"/>
    </row>
    <row r="85" spans="1:32" ht="20" x14ac:dyDescent="0.25">
      <c r="A85" s="5" t="s">
        <v>71</v>
      </c>
      <c r="B85" s="1" t="s">
        <v>92</v>
      </c>
      <c r="C85" s="1" t="s">
        <v>92</v>
      </c>
      <c r="D85" s="1">
        <v>11517000</v>
      </c>
      <c r="E85" s="1">
        <v>-6319000</v>
      </c>
      <c r="F85" s="1">
        <v>-125227000</v>
      </c>
      <c r="G85" s="1">
        <v>87400000</v>
      </c>
      <c r="H85" s="1">
        <v>398414000</v>
      </c>
      <c r="I85" s="1">
        <v>815131000</v>
      </c>
      <c r="J85" s="1">
        <v>667460000</v>
      </c>
      <c r="K85" s="1">
        <v>76066000</v>
      </c>
      <c r="L85" s="1">
        <v>111000000</v>
      </c>
      <c r="M85" s="1">
        <v>893000000</v>
      </c>
      <c r="N85" s="1">
        <v>1655000000</v>
      </c>
      <c r="O85" s="1">
        <v>634000000</v>
      </c>
      <c r="P85" s="1">
        <v>108000000</v>
      </c>
      <c r="Q85" s="1">
        <v>-136000000</v>
      </c>
      <c r="R85" s="1">
        <v>3348000000</v>
      </c>
      <c r="S85" s="1">
        <v>8601000000</v>
      </c>
      <c r="T85" s="1">
        <v>-1880000000</v>
      </c>
      <c r="U85" s="1">
        <v>-3091000000</v>
      </c>
      <c r="V85" s="1">
        <v>1844000000</v>
      </c>
      <c r="W85" s="1">
        <v>149000000</v>
      </c>
      <c r="X85" s="1">
        <v>951000000</v>
      </c>
      <c r="AE85" s="23" t="s">
        <v>129</v>
      </c>
      <c r="AF85" s="24">
        <f>X17</f>
        <v>357000000</v>
      </c>
    </row>
    <row r="86" spans="1:32" ht="20" x14ac:dyDescent="0.25">
      <c r="A86" s="5" t="s">
        <v>72</v>
      </c>
      <c r="B86" s="1" t="s">
        <v>92</v>
      </c>
      <c r="C86" s="1" t="s">
        <v>92</v>
      </c>
      <c r="D86" s="1">
        <v>21635000</v>
      </c>
      <c r="E86" s="1">
        <v>240979000</v>
      </c>
      <c r="F86" s="1">
        <v>682659000</v>
      </c>
      <c r="G86" s="1">
        <v>656473000</v>
      </c>
      <c r="H86" s="1">
        <v>-111158000</v>
      </c>
      <c r="I86" s="1">
        <v>-418947000</v>
      </c>
      <c r="J86" s="1">
        <v>903759000</v>
      </c>
      <c r="K86" s="1">
        <v>-110539000</v>
      </c>
      <c r="L86" s="1">
        <v>8399000000</v>
      </c>
      <c r="M86" s="1">
        <v>30000000</v>
      </c>
      <c r="N86" s="1">
        <v>-404000000</v>
      </c>
      <c r="O86" s="1">
        <v>-1075000000</v>
      </c>
      <c r="P86" s="1">
        <v>-1586000000</v>
      </c>
      <c r="Q86" s="1">
        <v>-2000000</v>
      </c>
      <c r="R86" s="1">
        <v>449000000</v>
      </c>
      <c r="S86" s="1">
        <v>331000000</v>
      </c>
      <c r="T86" s="1">
        <v>-6839000000</v>
      </c>
      <c r="U86" s="1">
        <v>-3390000000</v>
      </c>
      <c r="V86" s="1">
        <v>-5050000000</v>
      </c>
      <c r="W86" s="1">
        <v>-12483000000</v>
      </c>
      <c r="X86" s="1">
        <v>6549000000</v>
      </c>
      <c r="AE86" s="23" t="s">
        <v>130</v>
      </c>
      <c r="AF86" s="24">
        <f>X56</f>
        <v>2477000000</v>
      </c>
    </row>
    <row r="87" spans="1:32" ht="20" x14ac:dyDescent="0.25">
      <c r="A87" s="6" t="s">
        <v>73</v>
      </c>
      <c r="B87" s="10" t="s">
        <v>92</v>
      </c>
      <c r="C87" s="10" t="s">
        <v>92</v>
      </c>
      <c r="D87" s="10">
        <v>155265000</v>
      </c>
      <c r="E87" s="10">
        <v>395445000</v>
      </c>
      <c r="F87" s="10">
        <v>977044000</v>
      </c>
      <c r="G87" s="10">
        <v>2459422000</v>
      </c>
      <c r="H87" s="10">
        <v>3580508000</v>
      </c>
      <c r="I87" s="10">
        <v>5775410000</v>
      </c>
      <c r="J87" s="10">
        <v>7852857000</v>
      </c>
      <c r="K87" s="10">
        <v>9316198000</v>
      </c>
      <c r="L87" s="10">
        <v>11081000000</v>
      </c>
      <c r="M87" s="10">
        <v>14565000000</v>
      </c>
      <c r="N87" s="10">
        <v>16619000000</v>
      </c>
      <c r="O87" s="10">
        <v>18659000000</v>
      </c>
      <c r="P87" s="10">
        <v>22376000000</v>
      </c>
      <c r="Q87" s="10">
        <v>26024000000</v>
      </c>
      <c r="R87" s="10">
        <v>36036000000</v>
      </c>
      <c r="S87" s="10">
        <v>37091000000</v>
      </c>
      <c r="T87" s="10">
        <v>47971000000</v>
      </c>
      <c r="U87" s="10">
        <v>54520000000</v>
      </c>
      <c r="V87" s="10">
        <v>65124000000</v>
      </c>
      <c r="W87" s="10">
        <v>91652000000</v>
      </c>
      <c r="X87" s="10">
        <v>91495000000</v>
      </c>
      <c r="AE87" s="23" t="s">
        <v>131</v>
      </c>
      <c r="AF87" s="24">
        <f>X61</f>
        <v>27202000000</v>
      </c>
    </row>
    <row r="88" spans="1:32" ht="20" x14ac:dyDescent="0.25">
      <c r="A88" s="5" t="s">
        <v>74</v>
      </c>
      <c r="B88" s="1" t="s">
        <v>92</v>
      </c>
      <c r="C88" s="1" t="s">
        <v>92</v>
      </c>
      <c r="D88" s="1">
        <v>-37198000</v>
      </c>
      <c r="E88" s="1">
        <v>-176801000</v>
      </c>
      <c r="F88" s="1">
        <v>-318995000</v>
      </c>
      <c r="G88" s="1">
        <v>-838217000</v>
      </c>
      <c r="H88" s="1">
        <v>-1902798000</v>
      </c>
      <c r="I88" s="1">
        <v>-2402840000</v>
      </c>
      <c r="J88" s="1">
        <v>-2358461000</v>
      </c>
      <c r="K88" s="1">
        <v>-809888000</v>
      </c>
      <c r="L88" s="1">
        <v>-4018000000</v>
      </c>
      <c r="M88" s="1">
        <v>-3438000000</v>
      </c>
      <c r="N88" s="1">
        <v>-3273000000</v>
      </c>
      <c r="O88" s="1">
        <v>-7358000000</v>
      </c>
      <c r="P88" s="1">
        <v>-10959000000</v>
      </c>
      <c r="Q88" s="1">
        <v>-9915000000</v>
      </c>
      <c r="R88" s="1">
        <v>-10212000000</v>
      </c>
      <c r="S88" s="1">
        <v>-13184000000</v>
      </c>
      <c r="T88" s="1">
        <v>-25139000000</v>
      </c>
      <c r="U88" s="1">
        <v>-23548000000</v>
      </c>
      <c r="V88" s="1">
        <v>-22281000000</v>
      </c>
      <c r="W88" s="1">
        <v>-24640000000</v>
      </c>
      <c r="X88" s="1">
        <v>-31485000000</v>
      </c>
      <c r="AE88" s="37" t="s">
        <v>132</v>
      </c>
      <c r="AF88" s="38">
        <f>AF85/(AF86+AF87)</f>
        <v>1.2028707166683514E-2</v>
      </c>
    </row>
    <row r="89" spans="1:32" ht="20" customHeight="1" x14ac:dyDescent="0.25">
      <c r="A89" s="14" t="s">
        <v>106</v>
      </c>
      <c r="B89" s="15" t="e">
        <f t="shared" ref="B89:X89" si="7">(-1*B88)/B3</f>
        <v>#VALUE!</v>
      </c>
      <c r="C89" s="15" t="e">
        <f t="shared" si="7"/>
        <v>#VALUE!</v>
      </c>
      <c r="D89" s="15">
        <f t="shared" si="7"/>
        <v>8.463554702075958E-2</v>
      </c>
      <c r="E89" s="15">
        <f t="shared" si="7"/>
        <v>0.12060638473491986</v>
      </c>
      <c r="F89" s="15">
        <f t="shared" si="7"/>
        <v>0.10002279552104071</v>
      </c>
      <c r="G89" s="15">
        <f t="shared" si="7"/>
        <v>0.1365494513371214</v>
      </c>
      <c r="H89" s="15">
        <f t="shared" si="7"/>
        <v>0.17942601530969077</v>
      </c>
      <c r="I89" s="15">
        <f t="shared" si="7"/>
        <v>0.14480185773327758</v>
      </c>
      <c r="J89" s="15">
        <f t="shared" si="7"/>
        <v>0.10820837281004608</v>
      </c>
      <c r="K89" s="15">
        <f t="shared" si="7"/>
        <v>3.4243920535845171E-2</v>
      </c>
      <c r="L89" s="15">
        <f t="shared" si="7"/>
        <v>0.13703488966952013</v>
      </c>
      <c r="M89" s="15">
        <f t="shared" si="7"/>
        <v>9.0700435298773252E-2</v>
      </c>
      <c r="N89" s="15">
        <f t="shared" si="7"/>
        <v>6.5231689088191325E-2</v>
      </c>
      <c r="O89" s="15">
        <f t="shared" si="7"/>
        <v>0.12299206017551191</v>
      </c>
      <c r="P89" s="15">
        <f t="shared" si="7"/>
        <v>0.16604293874335238</v>
      </c>
      <c r="Q89" s="15">
        <f t="shared" si="7"/>
        <v>0.13221939217751938</v>
      </c>
      <c r="R89" s="15">
        <f t="shared" si="7"/>
        <v>0.11312477844735909</v>
      </c>
      <c r="S89" s="15">
        <f t="shared" si="7"/>
        <v>0.11893013395877497</v>
      </c>
      <c r="T89" s="15">
        <f t="shared" si="7"/>
        <v>0.18373910056351822</v>
      </c>
      <c r="U89" s="15">
        <f t="shared" si="7"/>
        <v>0.14548644791389931</v>
      </c>
      <c r="V89" s="15">
        <f t="shared" si="7"/>
        <v>0.12206961161910293</v>
      </c>
      <c r="W89" s="15">
        <f t="shared" si="7"/>
        <v>9.5638437025737766E-2</v>
      </c>
      <c r="X89" s="15">
        <f t="shared" si="7"/>
        <v>0.11131892686928113</v>
      </c>
      <c r="AE89" s="23" t="s">
        <v>107</v>
      </c>
      <c r="AF89" s="24">
        <f>X27</f>
        <v>11356000000</v>
      </c>
    </row>
    <row r="90" spans="1:32" ht="20" x14ac:dyDescent="0.25">
      <c r="A90" s="5" t="s">
        <v>75</v>
      </c>
      <c r="B90" s="1" t="s">
        <v>92</v>
      </c>
      <c r="C90" s="1" t="s">
        <v>92</v>
      </c>
      <c r="D90" s="1" t="s">
        <v>92</v>
      </c>
      <c r="E90" s="1">
        <v>-39958000</v>
      </c>
      <c r="F90" s="1">
        <v>-21957000</v>
      </c>
      <c r="G90" s="1">
        <v>-101310000</v>
      </c>
      <c r="H90" s="1">
        <v>-402446000</v>
      </c>
      <c r="I90" s="1">
        <v>-906651000</v>
      </c>
      <c r="J90" s="1">
        <v>-3320299000</v>
      </c>
      <c r="K90" s="1">
        <v>-108024000</v>
      </c>
      <c r="L90" s="1">
        <v>-1067000000</v>
      </c>
      <c r="M90" s="1">
        <v>-1900000000</v>
      </c>
      <c r="N90" s="1">
        <v>-10568000000</v>
      </c>
      <c r="O90" s="1">
        <v>1077000000</v>
      </c>
      <c r="P90" s="1">
        <v>-4502000000</v>
      </c>
      <c r="Q90" s="1">
        <v>-236000000</v>
      </c>
      <c r="R90" s="1">
        <v>-986000000</v>
      </c>
      <c r="S90" s="1">
        <v>-287000000</v>
      </c>
      <c r="T90" s="1">
        <v>-1491000000</v>
      </c>
      <c r="U90" s="1">
        <v>-2515000000</v>
      </c>
      <c r="V90" s="1">
        <v>-738000000</v>
      </c>
      <c r="W90" s="1">
        <v>-2618000000</v>
      </c>
      <c r="X90" s="1">
        <v>-6969000000</v>
      </c>
      <c r="AE90" s="23" t="s">
        <v>19</v>
      </c>
      <c r="AF90" s="24">
        <f>X25</f>
        <v>71328000000</v>
      </c>
    </row>
    <row r="91" spans="1:32" ht="20" x14ac:dyDescent="0.25">
      <c r="A91" s="5" t="s">
        <v>76</v>
      </c>
      <c r="B91" s="1" t="s">
        <v>92</v>
      </c>
      <c r="C91" s="1" t="s">
        <v>92</v>
      </c>
      <c r="D91" s="1">
        <v>-93061000</v>
      </c>
      <c r="E91" s="1">
        <v>-316599000</v>
      </c>
      <c r="F91" s="1">
        <v>-4134576000</v>
      </c>
      <c r="G91" s="1">
        <v>-12675880000</v>
      </c>
      <c r="H91" s="1">
        <v>-27701038000</v>
      </c>
      <c r="I91" s="1">
        <v>-16031571000</v>
      </c>
      <c r="J91" s="1">
        <v>-15403458000</v>
      </c>
      <c r="K91" s="1">
        <v>-29204160000</v>
      </c>
      <c r="L91" s="1">
        <v>-45055000000</v>
      </c>
      <c r="M91" s="1">
        <v>-62095000000</v>
      </c>
      <c r="N91" s="1">
        <v>-34106000000</v>
      </c>
      <c r="O91" s="1">
        <v>-46013000000</v>
      </c>
      <c r="P91" s="1">
        <v>-58312000000</v>
      </c>
      <c r="Q91" s="1">
        <v>-76540000000</v>
      </c>
      <c r="R91" s="1">
        <v>-85618000000</v>
      </c>
      <c r="S91" s="1">
        <v>-93940000000</v>
      </c>
      <c r="T91" s="1">
        <v>-52231000000</v>
      </c>
      <c r="U91" s="1">
        <v>-102247000000</v>
      </c>
      <c r="V91" s="1">
        <v>-143751000000</v>
      </c>
      <c r="W91" s="1">
        <v>-138034000000</v>
      </c>
      <c r="X91" s="1">
        <v>-81405000000</v>
      </c>
      <c r="AE91" s="37" t="s">
        <v>133</v>
      </c>
      <c r="AF91" s="38">
        <f>AF89/AF90</f>
        <v>0.1592081650964558</v>
      </c>
    </row>
    <row r="92" spans="1:32" ht="20" x14ac:dyDescent="0.25">
      <c r="A92" s="5" t="s">
        <v>77</v>
      </c>
      <c r="B92" s="1" t="s">
        <v>92</v>
      </c>
      <c r="C92" s="1" t="s">
        <v>92</v>
      </c>
      <c r="D92" s="1">
        <v>20443000</v>
      </c>
      <c r="E92" s="1">
        <v>219404000</v>
      </c>
      <c r="F92" s="1">
        <v>2611078000</v>
      </c>
      <c r="G92" s="1">
        <v>10257214000</v>
      </c>
      <c r="H92" s="1">
        <v>23107132000</v>
      </c>
      <c r="I92" s="1">
        <v>15659473000</v>
      </c>
      <c r="J92" s="1">
        <v>15762796000</v>
      </c>
      <c r="K92" s="1">
        <v>22102867000</v>
      </c>
      <c r="L92" s="1">
        <v>37099000000</v>
      </c>
      <c r="M92" s="1">
        <v>48746000000</v>
      </c>
      <c r="N92" s="1">
        <v>35225000000</v>
      </c>
      <c r="O92" s="1">
        <v>38914000000</v>
      </c>
      <c r="P92" s="1">
        <v>51315000000</v>
      </c>
      <c r="Q92" s="1">
        <v>63330000000</v>
      </c>
      <c r="R92" s="1">
        <v>67839000000</v>
      </c>
      <c r="S92" s="1">
        <v>74492000000</v>
      </c>
      <c r="T92" s="1">
        <v>50259000000</v>
      </c>
      <c r="U92" s="1">
        <v>98230000000</v>
      </c>
      <c r="V92" s="1">
        <v>133929000000</v>
      </c>
      <c r="W92" s="1">
        <v>129228000000</v>
      </c>
      <c r="X92" s="1">
        <v>97972000000</v>
      </c>
      <c r="AE92" s="39" t="s">
        <v>134</v>
      </c>
      <c r="AF92" s="40">
        <f>AF88*(1-AF91)</f>
        <v>1.0113638770193244E-2</v>
      </c>
    </row>
    <row r="93" spans="1:32" ht="19" x14ac:dyDescent="0.25">
      <c r="A93" s="5" t="s">
        <v>78</v>
      </c>
      <c r="B93" s="1" t="s">
        <v>92</v>
      </c>
      <c r="C93" s="1" t="s">
        <v>92</v>
      </c>
      <c r="D93" s="1">
        <v>99000</v>
      </c>
      <c r="E93" s="1" t="s">
        <v>92</v>
      </c>
      <c r="F93" s="1">
        <v>-36906000</v>
      </c>
      <c r="G93" s="1" t="s">
        <v>92</v>
      </c>
      <c r="H93" s="1" t="s">
        <v>92</v>
      </c>
      <c r="I93" s="1" t="s">
        <v>92</v>
      </c>
      <c r="J93" s="1" t="s">
        <v>92</v>
      </c>
      <c r="K93" s="1" t="s">
        <v>92</v>
      </c>
      <c r="L93" s="1">
        <v>2361000000</v>
      </c>
      <c r="M93" s="1">
        <v>-354000000</v>
      </c>
      <c r="N93" s="1">
        <v>-334000000</v>
      </c>
      <c r="O93" s="1">
        <v>-299000000</v>
      </c>
      <c r="P93" s="1">
        <v>1403000000</v>
      </c>
      <c r="Q93" s="1">
        <v>-350000000</v>
      </c>
      <c r="R93" s="1">
        <v>-2188000000</v>
      </c>
      <c r="S93" s="1">
        <v>1518000000</v>
      </c>
      <c r="T93" s="1">
        <v>98000000</v>
      </c>
      <c r="U93" s="1">
        <v>589000000</v>
      </c>
      <c r="V93" s="1">
        <v>68000000</v>
      </c>
      <c r="W93" s="1">
        <v>541000000</v>
      </c>
      <c r="X93" s="1">
        <v>1589000000</v>
      </c>
      <c r="AE93" s="35" t="s">
        <v>135</v>
      </c>
      <c r="AF93" s="36"/>
    </row>
    <row r="94" spans="1:32" ht="20" x14ac:dyDescent="0.25">
      <c r="A94" s="6" t="s">
        <v>79</v>
      </c>
      <c r="B94" s="10" t="s">
        <v>92</v>
      </c>
      <c r="C94" s="10" t="s">
        <v>92</v>
      </c>
      <c r="D94" s="10">
        <v>-109717000</v>
      </c>
      <c r="E94" s="10">
        <v>-313954000</v>
      </c>
      <c r="F94" s="10">
        <v>-1901356000</v>
      </c>
      <c r="G94" s="10">
        <v>-3358193000</v>
      </c>
      <c r="H94" s="10">
        <v>-6899150000</v>
      </c>
      <c r="I94" s="10">
        <v>-3681589000</v>
      </c>
      <c r="J94" s="10">
        <v>-5319422000</v>
      </c>
      <c r="K94" s="10">
        <v>-8019205000</v>
      </c>
      <c r="L94" s="10">
        <v>-10680000000</v>
      </c>
      <c r="M94" s="10">
        <v>-19041000000</v>
      </c>
      <c r="N94" s="10">
        <v>-13056000000</v>
      </c>
      <c r="O94" s="10">
        <v>-13679000000</v>
      </c>
      <c r="P94" s="10">
        <v>-21055000000</v>
      </c>
      <c r="Q94" s="10">
        <v>-23711000000</v>
      </c>
      <c r="R94" s="10">
        <v>-31165000000</v>
      </c>
      <c r="S94" s="10">
        <v>-31401000000</v>
      </c>
      <c r="T94" s="10">
        <v>-28504000000</v>
      </c>
      <c r="U94" s="10">
        <v>-29491000000</v>
      </c>
      <c r="V94" s="10">
        <v>-32773000000</v>
      </c>
      <c r="W94" s="10">
        <v>-35523000000</v>
      </c>
      <c r="X94" s="10">
        <v>-20298000000</v>
      </c>
      <c r="AE94" s="23" t="s">
        <v>136</v>
      </c>
      <c r="AF94" s="41">
        <v>4.095E-2</v>
      </c>
    </row>
    <row r="95" spans="1:32" ht="20" x14ac:dyDescent="0.25">
      <c r="A95" s="5" t="s">
        <v>80</v>
      </c>
      <c r="B95" s="1" t="s">
        <v>92</v>
      </c>
      <c r="C95" s="1" t="s">
        <v>92</v>
      </c>
      <c r="D95" s="1" t="s">
        <v>92</v>
      </c>
      <c r="E95" s="1" t="s">
        <v>92</v>
      </c>
      <c r="F95" s="1" t="s">
        <v>92</v>
      </c>
      <c r="G95" s="1" t="s">
        <v>92</v>
      </c>
      <c r="H95" s="1" t="s">
        <v>92</v>
      </c>
      <c r="I95" s="1" t="s">
        <v>92</v>
      </c>
      <c r="J95" s="1" t="s">
        <v>92</v>
      </c>
      <c r="K95" s="1" t="s">
        <v>92</v>
      </c>
      <c r="L95" s="1">
        <v>-1783000000</v>
      </c>
      <c r="M95" s="1">
        <v>-10179000000</v>
      </c>
      <c r="N95" s="1">
        <v>-14781000000</v>
      </c>
      <c r="O95" s="1">
        <v>-11325000000</v>
      </c>
      <c r="P95" s="1">
        <v>-11643000000</v>
      </c>
      <c r="Q95" s="1">
        <v>-13728000000</v>
      </c>
      <c r="R95" s="1">
        <v>-10064000000</v>
      </c>
      <c r="S95" s="1">
        <v>-4377000000</v>
      </c>
      <c r="T95" s="1">
        <v>-6827000000</v>
      </c>
      <c r="U95" s="1">
        <v>-585000000</v>
      </c>
      <c r="V95" s="1">
        <v>-2100000000</v>
      </c>
      <c r="W95" s="1">
        <v>-21435000000</v>
      </c>
      <c r="X95" s="1">
        <v>-54068000000</v>
      </c>
      <c r="AE95" s="42" t="s">
        <v>137</v>
      </c>
      <c r="AF95" s="43">
        <v>1.19</v>
      </c>
    </row>
    <row r="96" spans="1:32" ht="20" x14ac:dyDescent="0.25">
      <c r="A96" s="5" t="s">
        <v>81</v>
      </c>
      <c r="B96" s="1" t="s">
        <v>92</v>
      </c>
      <c r="C96" s="1" t="s">
        <v>92</v>
      </c>
      <c r="D96" s="1">
        <v>2262000</v>
      </c>
      <c r="E96" s="1">
        <v>15476000</v>
      </c>
      <c r="F96" s="1">
        <v>1195025000</v>
      </c>
      <c r="G96" s="1">
        <v>4372255000</v>
      </c>
      <c r="H96" s="1">
        <v>2384666000</v>
      </c>
      <c r="I96" s="1" t="s">
        <v>92</v>
      </c>
      <c r="J96" s="1" t="s">
        <v>92</v>
      </c>
      <c r="K96" s="1" t="s">
        <v>92</v>
      </c>
      <c r="L96" s="1" t="s">
        <v>92</v>
      </c>
      <c r="M96" s="1" t="s">
        <v>92</v>
      </c>
      <c r="N96" s="1" t="s">
        <v>92</v>
      </c>
      <c r="O96" s="1" t="s">
        <v>92</v>
      </c>
      <c r="P96" s="1" t="s">
        <v>92</v>
      </c>
      <c r="Q96" s="1" t="s">
        <v>92</v>
      </c>
      <c r="R96" s="1" t="s">
        <v>92</v>
      </c>
      <c r="S96" s="1">
        <v>800000000</v>
      </c>
      <c r="T96" s="1">
        <v>950000000</v>
      </c>
      <c r="U96" s="1" t="s">
        <v>92</v>
      </c>
      <c r="V96" s="1" t="s">
        <v>92</v>
      </c>
      <c r="W96" s="1" t="s">
        <v>92</v>
      </c>
      <c r="X96" s="1" t="s">
        <v>92</v>
      </c>
      <c r="AE96" s="23" t="s">
        <v>138</v>
      </c>
      <c r="AF96" s="41">
        <v>8.4000000000000005E-2</v>
      </c>
    </row>
    <row r="97" spans="1:32" ht="20" x14ac:dyDescent="0.25">
      <c r="A97" s="5" t="s">
        <v>82</v>
      </c>
      <c r="B97" s="1" t="s">
        <v>92</v>
      </c>
      <c r="C97" s="1" t="s">
        <v>92</v>
      </c>
      <c r="D97" s="1" t="s">
        <v>92</v>
      </c>
      <c r="E97" s="1" t="s">
        <v>92</v>
      </c>
      <c r="F97" s="1" t="s">
        <v>92</v>
      </c>
      <c r="G97" s="1" t="s">
        <v>92</v>
      </c>
      <c r="H97" s="1" t="s">
        <v>92</v>
      </c>
      <c r="I97" s="1" t="s">
        <v>92</v>
      </c>
      <c r="J97" s="1" t="s">
        <v>92</v>
      </c>
      <c r="K97" s="1" t="s">
        <v>92</v>
      </c>
      <c r="L97" s="1">
        <v>-801000000</v>
      </c>
      <c r="M97" s="1" t="s">
        <v>92</v>
      </c>
      <c r="N97" s="1" t="s">
        <v>92</v>
      </c>
      <c r="O97" s="1" t="s">
        <v>92</v>
      </c>
      <c r="P97" s="1" t="s">
        <v>92</v>
      </c>
      <c r="Q97" s="1">
        <v>-1780000000</v>
      </c>
      <c r="R97" s="1">
        <v>-3693000000</v>
      </c>
      <c r="S97" s="1">
        <v>-4846000000</v>
      </c>
      <c r="T97" s="1">
        <v>-9075000000</v>
      </c>
      <c r="U97" s="1">
        <v>-18396000000</v>
      </c>
      <c r="V97" s="1">
        <v>-31149000000</v>
      </c>
      <c r="W97" s="1">
        <v>-50274000000</v>
      </c>
      <c r="X97" s="1">
        <v>-59296000000</v>
      </c>
      <c r="AE97" s="39" t="s">
        <v>139</v>
      </c>
      <c r="AF97" s="40">
        <f>(AF94)+((AF95)*(AF96-AF94))</f>
        <v>9.2179499999999998E-2</v>
      </c>
    </row>
    <row r="98" spans="1:32" ht="19" x14ac:dyDescent="0.25">
      <c r="A98" s="5" t="s">
        <v>83</v>
      </c>
      <c r="B98" s="1" t="s">
        <v>92</v>
      </c>
      <c r="C98" s="1" t="s">
        <v>92</v>
      </c>
      <c r="D98" s="1" t="s">
        <v>92</v>
      </c>
      <c r="E98" s="1" t="s">
        <v>92</v>
      </c>
      <c r="F98" s="1" t="s">
        <v>92</v>
      </c>
      <c r="G98" s="1" t="s">
        <v>92</v>
      </c>
      <c r="H98" s="1" t="s">
        <v>92</v>
      </c>
      <c r="I98" s="1" t="s">
        <v>92</v>
      </c>
      <c r="J98" s="1" t="s">
        <v>92</v>
      </c>
      <c r="K98" s="1" t="s">
        <v>92</v>
      </c>
      <c r="L98" s="1" t="s">
        <v>92</v>
      </c>
      <c r="M98" s="1" t="s">
        <v>92</v>
      </c>
      <c r="N98" s="1" t="s">
        <v>92</v>
      </c>
      <c r="O98" s="1" t="s">
        <v>92</v>
      </c>
      <c r="P98" s="1" t="s">
        <v>92</v>
      </c>
      <c r="Q98" s="1" t="s">
        <v>92</v>
      </c>
      <c r="R98" s="1" t="s">
        <v>92</v>
      </c>
      <c r="S98" s="1" t="s">
        <v>92</v>
      </c>
      <c r="T98" s="1" t="s">
        <v>92</v>
      </c>
      <c r="U98" s="1" t="s">
        <v>92</v>
      </c>
      <c r="V98" s="1" t="s">
        <v>92</v>
      </c>
      <c r="W98" s="1" t="s">
        <v>92</v>
      </c>
      <c r="X98" s="1" t="s">
        <v>92</v>
      </c>
      <c r="AE98" s="35" t="s">
        <v>140</v>
      </c>
      <c r="AF98" s="36"/>
    </row>
    <row r="99" spans="1:32" ht="20" x14ac:dyDescent="0.25">
      <c r="A99" s="5" t="s">
        <v>84</v>
      </c>
      <c r="B99" s="1" t="s">
        <v>92</v>
      </c>
      <c r="C99" s="1" t="s">
        <v>92</v>
      </c>
      <c r="D99" s="1">
        <v>-7735000</v>
      </c>
      <c r="E99" s="1">
        <v>-7386000</v>
      </c>
      <c r="F99" s="1">
        <v>-407000</v>
      </c>
      <c r="G99" s="1">
        <v>-1425000</v>
      </c>
      <c r="H99" s="1">
        <v>581732000</v>
      </c>
      <c r="I99" s="1">
        <v>403067000</v>
      </c>
      <c r="J99" s="1">
        <v>87567000</v>
      </c>
      <c r="K99" s="1">
        <v>233412000</v>
      </c>
      <c r="L99" s="1">
        <v>5634000000</v>
      </c>
      <c r="M99" s="1">
        <v>10986000000</v>
      </c>
      <c r="N99" s="1">
        <v>16010000000</v>
      </c>
      <c r="O99" s="1">
        <v>10468000000</v>
      </c>
      <c r="P99" s="1">
        <v>10204000000</v>
      </c>
      <c r="Q99" s="1">
        <v>11831000000</v>
      </c>
      <c r="R99" s="1">
        <v>5425000000</v>
      </c>
      <c r="S99" s="1">
        <v>125000000</v>
      </c>
      <c r="T99" s="1">
        <v>1773000000</v>
      </c>
      <c r="U99" s="1">
        <v>-4228000000</v>
      </c>
      <c r="V99" s="1">
        <v>8841000000</v>
      </c>
      <c r="W99" s="1">
        <v>10347000000</v>
      </c>
      <c r="X99" s="1">
        <v>43607000000</v>
      </c>
      <c r="AE99" s="23" t="s">
        <v>141</v>
      </c>
      <c r="AF99" s="24">
        <f>AF86+AF87</f>
        <v>29679000000</v>
      </c>
    </row>
    <row r="100" spans="1:32" ht="20" x14ac:dyDescent="0.25">
      <c r="A100" s="6" t="s">
        <v>85</v>
      </c>
      <c r="B100" s="10" t="s">
        <v>92</v>
      </c>
      <c r="C100" s="10" t="s">
        <v>92</v>
      </c>
      <c r="D100" s="10">
        <v>-5473000</v>
      </c>
      <c r="E100" s="10">
        <v>8090000</v>
      </c>
      <c r="F100" s="10">
        <v>1194618000</v>
      </c>
      <c r="G100" s="10">
        <v>4370830000</v>
      </c>
      <c r="H100" s="10">
        <v>2966398000</v>
      </c>
      <c r="I100" s="10">
        <v>403067000</v>
      </c>
      <c r="J100" s="10">
        <v>87567000</v>
      </c>
      <c r="K100" s="10">
        <v>233412000</v>
      </c>
      <c r="L100" s="10">
        <v>3050000000</v>
      </c>
      <c r="M100" s="10">
        <v>807000000</v>
      </c>
      <c r="N100" s="10">
        <v>1229000000</v>
      </c>
      <c r="O100" s="10">
        <v>-857000000</v>
      </c>
      <c r="P100" s="10">
        <v>-1439000000</v>
      </c>
      <c r="Q100" s="10">
        <v>-3677000000</v>
      </c>
      <c r="R100" s="10">
        <v>-8332000000</v>
      </c>
      <c r="S100" s="10">
        <v>-8298000000</v>
      </c>
      <c r="T100" s="10">
        <v>-13179000000</v>
      </c>
      <c r="U100" s="10">
        <v>-23209000000</v>
      </c>
      <c r="V100" s="10">
        <v>-24408000000</v>
      </c>
      <c r="W100" s="10">
        <v>-61362000000</v>
      </c>
      <c r="X100" s="10">
        <v>-69757000000</v>
      </c>
      <c r="AE100" s="37" t="s">
        <v>142</v>
      </c>
      <c r="AF100" s="38">
        <f>AF99/AF103</f>
        <v>2.0924753902721121E-2</v>
      </c>
    </row>
    <row r="101" spans="1:32" ht="20" x14ac:dyDescent="0.25">
      <c r="A101" s="5" t="s">
        <v>86</v>
      </c>
      <c r="B101" s="1" t="s">
        <v>92</v>
      </c>
      <c r="C101" s="1" t="s">
        <v>92</v>
      </c>
      <c r="D101" s="1" t="s">
        <v>92</v>
      </c>
      <c r="E101" s="1">
        <v>1662000</v>
      </c>
      <c r="F101" s="1">
        <v>7572000</v>
      </c>
      <c r="G101" s="1">
        <v>-21758000</v>
      </c>
      <c r="H101" s="1">
        <v>19741000</v>
      </c>
      <c r="I101" s="1">
        <v>40034000</v>
      </c>
      <c r="J101" s="1">
        <v>-45923000</v>
      </c>
      <c r="K101" s="1">
        <v>10511000</v>
      </c>
      <c r="L101" s="1">
        <v>-19000000</v>
      </c>
      <c r="M101" s="1">
        <v>22000000</v>
      </c>
      <c r="N101" s="1">
        <v>3000000</v>
      </c>
      <c r="O101" s="1">
        <v>-3000000</v>
      </c>
      <c r="P101" s="1">
        <v>-433000000</v>
      </c>
      <c r="Q101" s="1">
        <v>-434000000</v>
      </c>
      <c r="R101" s="1">
        <v>-170000000</v>
      </c>
      <c r="S101" s="1">
        <v>405000000</v>
      </c>
      <c r="T101" s="1">
        <v>-302000000</v>
      </c>
      <c r="U101" s="1">
        <v>-23000000</v>
      </c>
      <c r="V101" s="1">
        <v>24000000</v>
      </c>
      <c r="W101" s="1">
        <v>-287000000</v>
      </c>
      <c r="X101" s="1">
        <v>-506000000</v>
      </c>
      <c r="AE101" s="42" t="s">
        <v>143</v>
      </c>
      <c r="AF101" s="44">
        <f>Z116*X34</f>
        <v>1388688935794</v>
      </c>
    </row>
    <row r="102" spans="1:32" ht="20" x14ac:dyDescent="0.25">
      <c r="A102" s="6" t="s">
        <v>87</v>
      </c>
      <c r="B102" s="10" t="s">
        <v>92</v>
      </c>
      <c r="C102" s="10" t="s">
        <v>92</v>
      </c>
      <c r="D102" s="10">
        <v>40075000</v>
      </c>
      <c r="E102" s="10">
        <v>91243000</v>
      </c>
      <c r="F102" s="10">
        <v>277878000</v>
      </c>
      <c r="G102" s="10">
        <v>3450301000</v>
      </c>
      <c r="H102" s="10">
        <v>-332503000</v>
      </c>
      <c r="I102" s="10">
        <v>2536922000</v>
      </c>
      <c r="J102" s="10">
        <v>2575079000</v>
      </c>
      <c r="K102" s="10">
        <v>1540916000</v>
      </c>
      <c r="L102" s="10">
        <v>3432000000</v>
      </c>
      <c r="M102" s="10">
        <v>-3647000000</v>
      </c>
      <c r="N102" s="10">
        <v>4795000000</v>
      </c>
      <c r="O102" s="10">
        <v>4120000000</v>
      </c>
      <c r="P102" s="10">
        <v>-551000000</v>
      </c>
      <c r="Q102" s="10">
        <v>-1798000000</v>
      </c>
      <c r="R102" s="10">
        <v>-3631000000</v>
      </c>
      <c r="S102" s="10">
        <v>-2203000000</v>
      </c>
      <c r="T102" s="10">
        <v>5986000000</v>
      </c>
      <c r="U102" s="10">
        <v>1797000000</v>
      </c>
      <c r="V102" s="10">
        <v>7967000000</v>
      </c>
      <c r="W102" s="10">
        <v>-5520000000</v>
      </c>
      <c r="X102" s="10">
        <v>934000000</v>
      </c>
      <c r="AE102" s="37" t="s">
        <v>144</v>
      </c>
      <c r="AF102" s="38">
        <f>AF101/AF103</f>
        <v>0.97907524609727892</v>
      </c>
    </row>
    <row r="103" spans="1:32" ht="20" x14ac:dyDescent="0.25">
      <c r="A103" s="5" t="s">
        <v>88</v>
      </c>
      <c r="B103" s="1" t="s">
        <v>92</v>
      </c>
      <c r="C103" s="1" t="s">
        <v>92</v>
      </c>
      <c r="D103" s="1">
        <v>17677000</v>
      </c>
      <c r="E103" s="1">
        <v>57752000</v>
      </c>
      <c r="F103" s="1">
        <v>148995000</v>
      </c>
      <c r="G103" s="1">
        <v>426873000</v>
      </c>
      <c r="H103" s="1">
        <v>3877174000</v>
      </c>
      <c r="I103" s="1">
        <v>3544671000</v>
      </c>
      <c r="J103" s="1">
        <v>6081593000</v>
      </c>
      <c r="K103" s="1">
        <v>8656672000</v>
      </c>
      <c r="L103" s="1">
        <v>10198000000</v>
      </c>
      <c r="M103" s="1">
        <v>13630000000</v>
      </c>
      <c r="N103" s="1">
        <v>9983000000</v>
      </c>
      <c r="O103" s="1">
        <v>14778000000</v>
      </c>
      <c r="P103" s="1">
        <v>18898000000</v>
      </c>
      <c r="Q103" s="1">
        <v>18347000000</v>
      </c>
      <c r="R103" s="1">
        <v>16549000000</v>
      </c>
      <c r="S103" s="1">
        <v>12918000000</v>
      </c>
      <c r="T103" s="1">
        <v>10715000000</v>
      </c>
      <c r="U103" s="1">
        <v>16701000000</v>
      </c>
      <c r="V103" s="1">
        <v>18498000000</v>
      </c>
      <c r="W103" s="1">
        <v>26465000000</v>
      </c>
      <c r="X103" s="1">
        <v>20945000000</v>
      </c>
      <c r="AE103" s="39" t="s">
        <v>145</v>
      </c>
      <c r="AF103" s="45">
        <f>AF99+AF101</f>
        <v>1418367935794</v>
      </c>
    </row>
    <row r="104" spans="1:32" ht="19" x14ac:dyDescent="0.25">
      <c r="A104" s="7" t="s">
        <v>89</v>
      </c>
      <c r="B104" s="11" t="s">
        <v>92</v>
      </c>
      <c r="C104" s="11" t="s">
        <v>92</v>
      </c>
      <c r="D104" s="11">
        <v>57752000</v>
      </c>
      <c r="E104" s="11">
        <v>148995000</v>
      </c>
      <c r="F104" s="11">
        <v>426873000</v>
      </c>
      <c r="G104" s="11">
        <v>3877174000</v>
      </c>
      <c r="H104" s="11">
        <v>3544671000</v>
      </c>
      <c r="I104" s="11">
        <v>6081593000</v>
      </c>
      <c r="J104" s="11">
        <v>8656672000</v>
      </c>
      <c r="K104" s="11">
        <v>10197588000</v>
      </c>
      <c r="L104" s="11">
        <v>13630000000</v>
      </c>
      <c r="M104" s="11">
        <v>9983000000</v>
      </c>
      <c r="N104" s="11">
        <v>14778000000</v>
      </c>
      <c r="O104" s="11">
        <v>18898000000</v>
      </c>
      <c r="P104" s="11">
        <v>18347000000</v>
      </c>
      <c r="Q104" s="11">
        <v>16549000000</v>
      </c>
      <c r="R104" s="11">
        <v>12918000000</v>
      </c>
      <c r="S104" s="11">
        <v>10715000000</v>
      </c>
      <c r="T104" s="11">
        <v>16701000000</v>
      </c>
      <c r="U104" s="11">
        <v>18498000000</v>
      </c>
      <c r="V104" s="11">
        <v>26465000000</v>
      </c>
      <c r="W104" s="11">
        <v>20945000000</v>
      </c>
      <c r="X104" s="11">
        <v>21879000000</v>
      </c>
      <c r="AE104" s="35" t="s">
        <v>146</v>
      </c>
      <c r="AF104" s="36"/>
    </row>
    <row r="105" spans="1:32" ht="20" x14ac:dyDescent="0.25">
      <c r="A105" s="14" t="s">
        <v>108</v>
      </c>
      <c r="B105" s="1"/>
      <c r="C105" s="15" t="e">
        <f>(C106/B106)-1</f>
        <v>#VALUE!</v>
      </c>
      <c r="D105" s="15" t="e">
        <f>(D106/C106)-1</f>
        <v>#VALUE!</v>
      </c>
      <c r="E105" s="15">
        <f>(E106/D106)-1</f>
        <v>0.85186377226490051</v>
      </c>
      <c r="F105" s="15">
        <f>(F106/E106)-1</f>
        <v>2.0096824061030718</v>
      </c>
      <c r="G105" s="15">
        <f>(G106/F106)-1</f>
        <v>1.4636539224282692</v>
      </c>
      <c r="H105" s="15">
        <f t="shared" ref="H105:X105" si="8">(H106/G106)-1</f>
        <v>3.4853704497580518E-2</v>
      </c>
      <c r="I105" s="15">
        <f t="shared" si="8"/>
        <v>1.0102222672571539</v>
      </c>
      <c r="J105" s="15">
        <f t="shared" si="8"/>
        <v>0.6291421675458182</v>
      </c>
      <c r="K105" s="15">
        <f t="shared" si="8"/>
        <v>0.54817927211653483</v>
      </c>
      <c r="L105" s="15">
        <f t="shared" si="8"/>
        <v>-0.16967521757377757</v>
      </c>
      <c r="M105" s="15">
        <f t="shared" si="8"/>
        <v>0.57539289253858139</v>
      </c>
      <c r="N105" s="15">
        <f t="shared" si="8"/>
        <v>0.19942482250381954</v>
      </c>
      <c r="O105" s="15">
        <f t="shared" si="8"/>
        <v>-0.15322943203956241</v>
      </c>
      <c r="P105" s="15">
        <f t="shared" si="8"/>
        <v>1.0264578355897669E-2</v>
      </c>
      <c r="Q105" s="15">
        <f t="shared" si="8"/>
        <v>0.41096610317946913</v>
      </c>
      <c r="R105" s="15">
        <f t="shared" si="8"/>
        <v>0.60307902414799175</v>
      </c>
      <c r="S105" s="15">
        <f t="shared" si="8"/>
        <v>-7.4233271375464649E-2</v>
      </c>
      <c r="T105" s="15">
        <f t="shared" si="8"/>
        <v>-4.4965909566235807E-2</v>
      </c>
      <c r="U105" s="15">
        <f t="shared" si="8"/>
        <v>0.35651716888577445</v>
      </c>
      <c r="V105" s="15">
        <f t="shared" si="8"/>
        <v>0.38328167376985656</v>
      </c>
      <c r="W105" s="15">
        <f t="shared" si="8"/>
        <v>0.56412949606703555</v>
      </c>
      <c r="X105" s="15">
        <f t="shared" si="8"/>
        <v>-0.10448874828388943</v>
      </c>
      <c r="Y105" s="15"/>
      <c r="Z105" s="15"/>
      <c r="AA105" s="15"/>
      <c r="AB105" s="15"/>
      <c r="AC105" s="15"/>
      <c r="AD105" s="15"/>
      <c r="AE105" s="25" t="s">
        <v>109</v>
      </c>
      <c r="AF105" s="26">
        <f>(AF100*AF92)+(AF102*AF97)</f>
        <v>9.0462292049951432E-2</v>
      </c>
    </row>
    <row r="106" spans="1:32" ht="19" x14ac:dyDescent="0.25">
      <c r="A106" s="5" t="s">
        <v>90</v>
      </c>
      <c r="B106" s="1" t="s">
        <v>92</v>
      </c>
      <c r="C106" s="1" t="s">
        <v>92</v>
      </c>
      <c r="D106" s="1">
        <v>118067000</v>
      </c>
      <c r="E106" s="1">
        <v>218644000</v>
      </c>
      <c r="F106" s="1">
        <v>658049000</v>
      </c>
      <c r="G106" s="1">
        <v>1621205000</v>
      </c>
      <c r="H106" s="1">
        <v>1677710000</v>
      </c>
      <c r="I106" s="1">
        <v>3372570000</v>
      </c>
      <c r="J106" s="1">
        <v>5494396000</v>
      </c>
      <c r="K106" s="1">
        <v>8506310000</v>
      </c>
      <c r="L106" s="1">
        <v>7063000000</v>
      </c>
      <c r="M106" s="1">
        <v>11127000000</v>
      </c>
      <c r="N106" s="1">
        <v>13346000000</v>
      </c>
      <c r="O106" s="1">
        <v>11301000000</v>
      </c>
      <c r="P106" s="1">
        <v>11417000000</v>
      </c>
      <c r="Q106" s="1">
        <v>16109000000</v>
      </c>
      <c r="R106" s="1">
        <v>25824000000</v>
      </c>
      <c r="S106" s="1">
        <v>23907000000</v>
      </c>
      <c r="T106" s="1">
        <v>22832000000</v>
      </c>
      <c r="U106" s="1">
        <v>30972000000</v>
      </c>
      <c r="V106" s="1">
        <v>42843000000</v>
      </c>
      <c r="W106" s="1">
        <v>67012000000</v>
      </c>
      <c r="X106" s="1">
        <v>60010000000</v>
      </c>
      <c r="Y106" s="46">
        <f>X106*(1+$AF$106)</f>
        <v>65489689764.619743</v>
      </c>
      <c r="Z106" s="46">
        <f t="shared" ref="Z106:AC106" si="9">Y106*(1+$AF$106)</f>
        <v>71469746133.413437</v>
      </c>
      <c r="AA106" s="46">
        <f t="shared" si="9"/>
        <v>77995859054.047287</v>
      </c>
      <c r="AB106" s="46">
        <f t="shared" si="9"/>
        <v>85117890557.816452</v>
      </c>
      <c r="AC106" s="46">
        <f t="shared" si="9"/>
        <v>92890255724.883453</v>
      </c>
      <c r="AD106" s="47" t="s">
        <v>147</v>
      </c>
      <c r="AE106" s="48" t="s">
        <v>148</v>
      </c>
      <c r="AF106" s="49">
        <f>(SUM(Y4:AC4)/5)</f>
        <v>9.1312943919675815E-2</v>
      </c>
    </row>
    <row r="107" spans="1:32" ht="19" x14ac:dyDescent="0.25">
      <c r="A107" s="5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47"/>
      <c r="Z107" s="47"/>
      <c r="AA107" s="47"/>
      <c r="AB107" s="47"/>
      <c r="AC107" s="50">
        <f>AC106*(1+AF107)/(AF108-AF107)</f>
        <v>1454463464941.8171</v>
      </c>
      <c r="AD107" s="51" t="s">
        <v>149</v>
      </c>
      <c r="AE107" s="52" t="s">
        <v>150</v>
      </c>
      <c r="AF107" s="53">
        <v>2.5000000000000001E-2</v>
      </c>
    </row>
    <row r="108" spans="1:32" ht="19" x14ac:dyDescent="0.25">
      <c r="Y108" s="50">
        <f t="shared" ref="Y108:AA108" si="10">Y107+Y106</f>
        <v>65489689764.619743</v>
      </c>
      <c r="Z108" s="50">
        <f t="shared" si="10"/>
        <v>71469746133.413437</v>
      </c>
      <c r="AA108" s="50">
        <f t="shared" si="10"/>
        <v>77995859054.047287</v>
      </c>
      <c r="AB108" s="50">
        <f>AB107+AB106</f>
        <v>85117890557.816452</v>
      </c>
      <c r="AC108" s="50">
        <f>AC107+AC106</f>
        <v>1547353720666.7007</v>
      </c>
      <c r="AD108" s="51" t="s">
        <v>145</v>
      </c>
      <c r="AE108" s="54" t="s">
        <v>151</v>
      </c>
      <c r="AF108" s="55">
        <f>AF105</f>
        <v>9.0462292049951432E-2</v>
      </c>
    </row>
    <row r="109" spans="1:32" ht="19" x14ac:dyDescent="0.25">
      <c r="Y109" s="56" t="s">
        <v>152</v>
      </c>
      <c r="Z109" s="57"/>
    </row>
    <row r="110" spans="1:32" ht="20" x14ac:dyDescent="0.25">
      <c r="Y110" s="58" t="s">
        <v>153</v>
      </c>
      <c r="Z110" s="59">
        <f>NPV(AF108,Y108,Z108,AA108,AB108,AC108)</f>
        <v>1244052315611.5623</v>
      </c>
    </row>
    <row r="111" spans="1:32" ht="20" x14ac:dyDescent="0.25">
      <c r="Y111" s="58" t="s">
        <v>154</v>
      </c>
      <c r="Z111" s="59">
        <f>X40</f>
        <v>113762000000</v>
      </c>
    </row>
    <row r="112" spans="1:32" ht="20" x14ac:dyDescent="0.25">
      <c r="Y112" s="58" t="s">
        <v>141</v>
      </c>
      <c r="Z112" s="59">
        <f>AF99</f>
        <v>29679000000</v>
      </c>
    </row>
    <row r="113" spans="25:26" ht="20" x14ac:dyDescent="0.25">
      <c r="Y113" s="58" t="s">
        <v>155</v>
      </c>
      <c r="Z113" s="59">
        <f>Z110+Z111-Z112</f>
        <v>1328135315611.5623</v>
      </c>
    </row>
    <row r="114" spans="25:26" ht="20" x14ac:dyDescent="0.25">
      <c r="Y114" s="58" t="s">
        <v>156</v>
      </c>
      <c r="Z114" s="60">
        <f>X34*(1+(5*AD16))</f>
        <v>13051072012.005297</v>
      </c>
    </row>
    <row r="115" spans="25:26" ht="20" x14ac:dyDescent="0.25">
      <c r="Y115" s="61" t="s">
        <v>157</v>
      </c>
      <c r="Z115" s="62">
        <f>Z113/Z114</f>
        <v>101.7644615239154</v>
      </c>
    </row>
    <row r="116" spans="25:26" ht="20" x14ac:dyDescent="0.25">
      <c r="Y116" s="63" t="s">
        <v>158</v>
      </c>
      <c r="Z116" s="64">
        <v>102.46</v>
      </c>
    </row>
    <row r="117" spans="25:26" ht="20" x14ac:dyDescent="0.25">
      <c r="Y117" s="65" t="s">
        <v>159</v>
      </c>
      <c r="Z117" s="66">
        <f>Z115/Z116-1</f>
        <v>-6.7883903580382432E-3</v>
      </c>
    </row>
    <row r="118" spans="25:26" ht="20" x14ac:dyDescent="0.25">
      <c r="Y118" s="65" t="s">
        <v>160</v>
      </c>
      <c r="Z118" s="67" t="str">
        <f>IF(Z115&gt;Z116,"BUY","SELL")</f>
        <v>SELL</v>
      </c>
    </row>
  </sheetData>
  <mergeCells count="6">
    <mergeCell ref="AE83:AF83"/>
    <mergeCell ref="AE84:AF84"/>
    <mergeCell ref="AE93:AF93"/>
    <mergeCell ref="AE98:AF98"/>
    <mergeCell ref="AE104:AF104"/>
    <mergeCell ref="Y109:Z109"/>
  </mergeCells>
  <hyperlinks>
    <hyperlink ref="A1" r:id="rId1" tooltip="https://roic.ai/company/GOOG" display="ROIC.AI | GOOG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sec.gov" xr:uid="{00000000-0004-0000-0000-000007000000}"/>
    <hyperlink ref="D74" r:id="rId7" tooltip="https://sec.gov" xr:uid="{00000000-0004-0000-0000-000008000000}"/>
    <hyperlink ref="E36" r:id="rId8" tooltip="https://sec.gov" xr:uid="{00000000-0004-0000-0000-00000A000000}"/>
    <hyperlink ref="E74" r:id="rId9" tooltip="https://sec.gov" xr:uid="{00000000-0004-0000-0000-00000B000000}"/>
    <hyperlink ref="F36" r:id="rId10" tooltip="https://sec.gov" xr:uid="{00000000-0004-0000-0000-00000D000000}"/>
    <hyperlink ref="F74" r:id="rId11" tooltip="https://sec.gov" xr:uid="{00000000-0004-0000-0000-00000E000000}"/>
    <hyperlink ref="G36" r:id="rId12" tooltip="https://sec.gov" xr:uid="{00000000-0004-0000-0000-000010000000}"/>
    <hyperlink ref="G74" r:id="rId13" tooltip="https://sec.gov" xr:uid="{00000000-0004-0000-0000-000011000000}"/>
    <hyperlink ref="H36" r:id="rId14" tooltip="https://sec.gov" xr:uid="{00000000-0004-0000-0000-000013000000}"/>
    <hyperlink ref="H74" r:id="rId15" tooltip="https://sec.gov" xr:uid="{00000000-0004-0000-0000-000014000000}"/>
    <hyperlink ref="I36" r:id="rId16" tooltip="https://sec.gov" xr:uid="{00000000-0004-0000-0000-000016000000}"/>
    <hyperlink ref="I74" r:id="rId17" tooltip="https://sec.gov" xr:uid="{00000000-0004-0000-0000-000017000000}"/>
    <hyperlink ref="J36" r:id="rId18" tooltip="https://sec.gov" xr:uid="{00000000-0004-0000-0000-000019000000}"/>
    <hyperlink ref="J74" r:id="rId19" tooltip="https://sec.gov" xr:uid="{00000000-0004-0000-0000-00001A000000}"/>
    <hyperlink ref="K36" r:id="rId20" tooltip="https://sec.gov" xr:uid="{00000000-0004-0000-0000-00001C000000}"/>
    <hyperlink ref="K74" r:id="rId21" tooltip="https://sec.gov" xr:uid="{00000000-0004-0000-0000-00001D000000}"/>
    <hyperlink ref="L36" r:id="rId22" tooltip="https://sec.gov" xr:uid="{00000000-0004-0000-0000-00001F000000}"/>
    <hyperlink ref="L74" r:id="rId23" tooltip="https://sec.gov" xr:uid="{00000000-0004-0000-0000-000020000000}"/>
    <hyperlink ref="M36" r:id="rId24" tooltip="https://sec.gov" xr:uid="{00000000-0004-0000-0000-000022000000}"/>
    <hyperlink ref="M74" r:id="rId25" tooltip="https://sec.gov" xr:uid="{00000000-0004-0000-0000-000023000000}"/>
    <hyperlink ref="N36" r:id="rId26" tooltip="https://sec.gov" xr:uid="{00000000-0004-0000-0000-000025000000}"/>
    <hyperlink ref="N74" r:id="rId27" tooltip="https://sec.gov" xr:uid="{00000000-0004-0000-0000-000026000000}"/>
    <hyperlink ref="O36" r:id="rId28" tooltip="https://sec.gov" xr:uid="{00000000-0004-0000-0000-000028000000}"/>
    <hyperlink ref="O74" r:id="rId29" tooltip="https://sec.gov" xr:uid="{00000000-0004-0000-0000-000029000000}"/>
    <hyperlink ref="P36" r:id="rId30" tooltip="https://sec.gov" xr:uid="{00000000-0004-0000-0000-00002B000000}"/>
    <hyperlink ref="P74" r:id="rId31" tooltip="https://sec.gov" xr:uid="{00000000-0004-0000-0000-00002C000000}"/>
    <hyperlink ref="Q36" r:id="rId32" tooltip="https://www.sec.gov/Archives/edgar/data/1652044/000165204416000012/goog10-k2015.htm" xr:uid="{00000000-0004-0000-0000-00002E000000}"/>
    <hyperlink ref="Q74" r:id="rId33" tooltip="https://www.sec.gov/Archives/edgar/data/1652044/000165204416000012/goog10-k2015.htm" xr:uid="{00000000-0004-0000-0000-00002F000000}"/>
    <hyperlink ref="R36" r:id="rId34" tooltip="https://www.sec.gov/Archives/edgar/data/1652044/000165204417000008/goog10-kq42016.htm" xr:uid="{00000000-0004-0000-0000-000031000000}"/>
    <hyperlink ref="R74" r:id="rId35" tooltip="https://www.sec.gov/Archives/edgar/data/1652044/000165204417000008/goog10-kq42016.htm" xr:uid="{00000000-0004-0000-0000-000032000000}"/>
    <hyperlink ref="S36" r:id="rId36" tooltip="https://www.sec.gov/Archives/edgar/data/1652044/000165204418000007/goog10-kq42017.htm" xr:uid="{00000000-0004-0000-0000-000034000000}"/>
    <hyperlink ref="S74" r:id="rId37" tooltip="https://www.sec.gov/Archives/edgar/data/1652044/000165204418000007/goog10-kq42017.htm" xr:uid="{00000000-0004-0000-0000-000035000000}"/>
    <hyperlink ref="T36" r:id="rId38" tooltip="https://www.sec.gov/Archives/edgar/data/1652044/000165204419000004/goog10-kq42018.htm" xr:uid="{00000000-0004-0000-0000-000037000000}"/>
    <hyperlink ref="T74" r:id="rId39" tooltip="https://www.sec.gov/Archives/edgar/data/1652044/000165204419000004/goog10-kq42018.htm" xr:uid="{00000000-0004-0000-0000-000038000000}"/>
    <hyperlink ref="U36" r:id="rId40" tooltip="https://www.sec.gov/Archives/edgar/data/1652044/000165204420000008/0001652044-20-000008-index.htm" xr:uid="{00000000-0004-0000-0000-00003A000000}"/>
    <hyperlink ref="U74" r:id="rId41" tooltip="https://www.sec.gov/Archives/edgar/data/1652044/000165204420000008/0001652044-20-000008-index.htm" xr:uid="{00000000-0004-0000-0000-00003B000000}"/>
    <hyperlink ref="V36" r:id="rId42" tooltip="https://www.sec.gov/Archives/edgar/data/1652044/000165204421000010/0001652044-21-000010-index.htm" xr:uid="{00000000-0004-0000-0000-00003D000000}"/>
    <hyperlink ref="V74" r:id="rId43" tooltip="https://www.sec.gov/Archives/edgar/data/1652044/000165204421000010/0001652044-21-000010-index.htm" xr:uid="{00000000-0004-0000-0000-00003E000000}"/>
    <hyperlink ref="W36" r:id="rId44" tooltip="https://www.sec.gov/Archives/edgar/data/1652044/000165204422000019/0001652044-22-000019-index.htm" xr:uid="{00000000-0004-0000-0000-000040000000}"/>
    <hyperlink ref="W74" r:id="rId45" tooltip="https://www.sec.gov/Archives/edgar/data/1652044/000165204422000019/0001652044-22-000019-index.htm" xr:uid="{00000000-0004-0000-0000-000041000000}"/>
    <hyperlink ref="X36" r:id="rId46" tooltip="https://www.sec.gov/Archives/edgar/data/1652044/000165204423000016/0001652044-23-000016-index.htm" xr:uid="{00000000-0004-0000-0000-000043000000}"/>
    <hyperlink ref="X74" r:id="rId47" tooltip="https://www.sec.gov/Archives/edgar/data/1652044/000165204423000016/0001652044-23-000016-index.htm" xr:uid="{00000000-0004-0000-0000-000044000000}"/>
    <hyperlink ref="Y1" r:id="rId48" display="https://finbox.com/NASDAQGS:GOOG/explorer/revenue_proj" xr:uid="{3EBB5A77-AF41-8C41-9BFA-A2E487CE246D}"/>
  </hyperlinks>
  <pageMargins left="0.7" right="0.7" top="0.75" bottom="0.75" header="0.3" footer="0.3"/>
  <drawing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2023-03-13T13:56:23Z</dcterms:created>
  <dcterms:modified xsi:type="dcterms:W3CDTF">2023-03-19T06:16:18Z</dcterms:modified>
</cp:coreProperties>
</file>