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FE9A1040-9186-AE4C-B6C0-50481FE24A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1'!$B$106:$N$106</definedName>
    <definedName name="_xlchart.v1.4" hidden="1">'Sheet 1'!$B$19:$N$19</definedName>
    <definedName name="_xlchart.v1.5" hidden="1">'Sheet 1'!$B$3:$N$3</definedName>
    <definedName name="_xlchart.v2.10" hidden="1">'Sheet 1'!$B$19:$N$19</definedName>
    <definedName name="_xlchart.v2.11" hidden="1">'Sheet 1'!$B$3:$N$3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1'!$B$106:$N$106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1" l="1"/>
  <c r="P106" i="1"/>
  <c r="Q106" i="1" s="1"/>
  <c r="R106" i="1" s="1"/>
  <c r="S106" i="1" s="1"/>
  <c r="O106" i="1"/>
  <c r="V86" i="1"/>
  <c r="P111" i="1"/>
  <c r="O108" i="1"/>
  <c r="V97" i="1"/>
  <c r="V90" i="1"/>
  <c r="V89" i="1"/>
  <c r="V91" i="1" s="1"/>
  <c r="V88" i="1"/>
  <c r="V92" i="1" s="1"/>
  <c r="V87" i="1"/>
  <c r="V99" i="1"/>
  <c r="V85" i="1"/>
  <c r="T19" i="1"/>
  <c r="T16" i="1"/>
  <c r="P114" i="1" s="1"/>
  <c r="W13" i="1"/>
  <c r="V13" i="1"/>
  <c r="U13" i="1"/>
  <c r="T13" i="1"/>
  <c r="W10" i="1"/>
  <c r="V10" i="1"/>
  <c r="U10" i="1"/>
  <c r="T10" i="1"/>
  <c r="W7" i="1"/>
  <c r="V7" i="1"/>
  <c r="U7" i="1"/>
  <c r="T7" i="1"/>
  <c r="W4" i="1"/>
  <c r="V4" i="1"/>
  <c r="U4" i="1"/>
  <c r="T4" i="1"/>
  <c r="S4" i="1"/>
  <c r="R4" i="1"/>
  <c r="Q4" i="1"/>
  <c r="P4" i="1"/>
  <c r="O4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35" i="1"/>
  <c r="M35" i="1"/>
  <c r="L35" i="1"/>
  <c r="K35" i="1"/>
  <c r="J35" i="1"/>
  <c r="I35" i="1"/>
  <c r="H35" i="1"/>
  <c r="G35" i="1"/>
  <c r="F35" i="1"/>
  <c r="E35" i="1"/>
  <c r="D35" i="1"/>
  <c r="C35" i="1"/>
  <c r="N29" i="1"/>
  <c r="M29" i="1"/>
  <c r="L29" i="1"/>
  <c r="K29" i="1"/>
  <c r="J29" i="1"/>
  <c r="I29" i="1"/>
  <c r="H29" i="1"/>
  <c r="G29" i="1"/>
  <c r="F29" i="1"/>
  <c r="E29" i="1"/>
  <c r="D29" i="1"/>
  <c r="C29" i="1"/>
  <c r="N20" i="1"/>
  <c r="M20" i="1"/>
  <c r="L20" i="1"/>
  <c r="K20" i="1"/>
  <c r="J20" i="1"/>
  <c r="I20" i="1"/>
  <c r="H20" i="1"/>
  <c r="G20" i="1"/>
  <c r="F20" i="1"/>
  <c r="E20" i="1"/>
  <c r="D20" i="1"/>
  <c r="C20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9" i="1"/>
  <c r="M9" i="1"/>
  <c r="L9" i="1"/>
  <c r="K9" i="1"/>
  <c r="J9" i="1"/>
  <c r="I9" i="1"/>
  <c r="H9" i="1"/>
  <c r="G9" i="1"/>
  <c r="F9" i="1"/>
  <c r="E9" i="1"/>
  <c r="D9" i="1"/>
  <c r="C9" i="1"/>
  <c r="B9" i="1"/>
  <c r="N4" i="1"/>
  <c r="M4" i="1"/>
  <c r="L4" i="1"/>
  <c r="K4" i="1"/>
  <c r="J4" i="1"/>
  <c r="I4" i="1"/>
  <c r="H4" i="1"/>
  <c r="G4" i="1"/>
  <c r="F4" i="1"/>
  <c r="E4" i="1"/>
  <c r="D4" i="1"/>
  <c r="C4" i="1"/>
  <c r="U16" i="1" l="1"/>
  <c r="W16" i="1"/>
  <c r="V16" i="1"/>
  <c r="V106" i="1"/>
  <c r="P108" i="1"/>
  <c r="P112" i="1"/>
  <c r="V103" i="1"/>
  <c r="V102" i="1" s="1"/>
  <c r="V100" i="1" l="1"/>
  <c r="V105" i="1" s="1"/>
  <c r="V108" i="1" s="1"/>
  <c r="Q108" i="1"/>
  <c r="S107" i="1" l="1"/>
  <c r="S108" i="1" s="1"/>
  <c r="R108" i="1"/>
  <c r="P110" i="1" l="1"/>
  <c r="P113" i="1" s="1"/>
  <c r="P115" i="1" s="1"/>
  <c r="P118" i="1" s="1"/>
  <c r="P117" i="1" l="1"/>
</calcChain>
</file>

<file path=xl/sharedStrings.xml><?xml version="1.0" encoding="utf-8"?>
<sst xmlns="http://schemas.openxmlformats.org/spreadsheetml/2006/main" count="406" uniqueCount="161">
  <si>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</si>
  <si>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</si>
  <si>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</si>
  <si>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</si>
  <si>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</si>
  <si>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</si>
  <si>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</si>
  <si>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</si>
  <si>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</si>
  <si>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</si>
  <si>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</si>
  <si>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</si>
  <si>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</si>
  <si>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</si>
  <si>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</si>
  <si>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</si>
  <si>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</si>
  <si>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</si>
  <si>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</si>
  <si>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</si>
  <si>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</si>
  <si>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</si>
  <si>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</si>
  <si>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</si>
  <si>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</si>
  <si>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</si>
  <si>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</si>
  <si>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</si>
  <si>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</si>
  <si>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</si>
  <si>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</si>
  <si>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</si>
  <si>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</si>
  <si>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</si>
  <si>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</si>
  <si>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</si>
  <si>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</si>
  <si>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</si>
  <si>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</si>
  <si>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</si>
  <si>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</si>
  <si>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</si>
  <si>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</si>
  <si>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</si>
  <si>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</si>
  <si>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</si>
  <si>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</si>
  <si>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</si>
  <si>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</si>
  <si>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</si>
  <si>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</si>
  <si>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</si>
  <si>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</si>
  <si>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</si>
  <si>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</si>
  <si>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</si>
  <si>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</si>
  <si>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</si>
  <si>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</si>
  <si>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</si>
  <si>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</si>
  <si>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</si>
  <si>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</si>
  <si>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</si>
  <si>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</si>
  <si>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</si>
  <si>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</si>
  <si>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</si>
  <si>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</si>
  <si>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</si>
  <si>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</si>
  <si>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</si>
  <si>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</si>
  <si>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</si>
  <si>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</si>
  <si>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</si>
  <si>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</si>
  <si>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</si>
  <si>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</si>
  <si>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</si>
  <si>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</si>
  <si>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</si>
  <si>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</si>
  <si>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</si>
  <si>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</si>
  <si>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</si>
  <si>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</si>
  <si>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</si>
  <si>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</si>
  <si>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</si>
  <si>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</si>
  <si>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</si>
  <si>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</si>
  <si>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</si>
  <si>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Meta Platforms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</si>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</sst>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6" borderId="10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1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164" fontId="12" fillId="6" borderId="8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07973421926911E-2"/>
          <c:y val="0.12503497620818957"/>
          <c:w val="0.84524916943521589"/>
          <c:h val="0.71247869222434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1'!$B$3:$N$3</c:f>
              <c:numCache>
                <c:formatCode>#,###,,;\(#,###,,\);\ \-\ \-</c:formatCode>
                <c:ptCount val="13"/>
                <c:pt idx="0">
                  <c:v>1974000000</c:v>
                </c:pt>
                <c:pt idx="1">
                  <c:v>3711000000</c:v>
                </c:pt>
                <c:pt idx="2">
                  <c:v>5089000000</c:v>
                </c:pt>
                <c:pt idx="3">
                  <c:v>7872000000</c:v>
                </c:pt>
                <c:pt idx="4">
                  <c:v>12466000000</c:v>
                </c:pt>
                <c:pt idx="5">
                  <c:v>17928000000</c:v>
                </c:pt>
                <c:pt idx="6">
                  <c:v>27638000000</c:v>
                </c:pt>
                <c:pt idx="7">
                  <c:v>40653000000</c:v>
                </c:pt>
                <c:pt idx="8">
                  <c:v>55838000000</c:v>
                </c:pt>
                <c:pt idx="9">
                  <c:v>70697000000</c:v>
                </c:pt>
                <c:pt idx="10">
                  <c:v>85965000000</c:v>
                </c:pt>
                <c:pt idx="11">
                  <c:v>117929000000</c:v>
                </c:pt>
                <c:pt idx="12">
                  <c:v>116609000000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245-B91D-99E9CDD5F8D3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1'!$B$19:$N$19</c:f>
              <c:numCache>
                <c:formatCode>#,###,,;\(#,###,,\);\ \-\ \-</c:formatCode>
                <c:ptCount val="13"/>
                <c:pt idx="0">
                  <c:v>1169000000</c:v>
                </c:pt>
                <c:pt idx="1">
                  <c:v>2060000000</c:v>
                </c:pt>
                <c:pt idx="2">
                  <c:v>1194000000</c:v>
                </c:pt>
                <c:pt idx="3">
                  <c:v>3821000000</c:v>
                </c:pt>
                <c:pt idx="4">
                  <c:v>6176000000</c:v>
                </c:pt>
                <c:pt idx="5">
                  <c:v>8162000000</c:v>
                </c:pt>
                <c:pt idx="6">
                  <c:v>14870000000</c:v>
                </c:pt>
                <c:pt idx="7">
                  <c:v>23625000000</c:v>
                </c:pt>
                <c:pt idx="8">
                  <c:v>29685000000</c:v>
                </c:pt>
                <c:pt idx="9">
                  <c:v>30573000000</c:v>
                </c:pt>
                <c:pt idx="10">
                  <c:v>40714000000</c:v>
                </c:pt>
                <c:pt idx="11">
                  <c:v>55712000000</c:v>
                </c:pt>
                <c:pt idx="12">
                  <c:v>37781000000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245-B91D-99E9CDD5F8D3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1'!$B$106:$N$106</c:f>
              <c:numCache>
                <c:formatCode>#,###,,;\(#,###,,\);\ \-\ \-</c:formatCode>
                <c:ptCount val="13"/>
                <c:pt idx="0">
                  <c:v>405000000</c:v>
                </c:pt>
                <c:pt idx="1">
                  <c:v>943000000</c:v>
                </c:pt>
                <c:pt idx="2">
                  <c:v>377000000</c:v>
                </c:pt>
                <c:pt idx="3">
                  <c:v>2860000000</c:v>
                </c:pt>
                <c:pt idx="4">
                  <c:v>3626000000</c:v>
                </c:pt>
                <c:pt idx="5">
                  <c:v>6076000000</c:v>
                </c:pt>
                <c:pt idx="6">
                  <c:v>11617000000</c:v>
                </c:pt>
                <c:pt idx="7">
                  <c:v>17483000000</c:v>
                </c:pt>
                <c:pt idx="8">
                  <c:v>15359000000</c:v>
                </c:pt>
                <c:pt idx="9">
                  <c:v>21212000000</c:v>
                </c:pt>
                <c:pt idx="10">
                  <c:v>23632000000</c:v>
                </c:pt>
                <c:pt idx="11">
                  <c:v>39116000000</c:v>
                </c:pt>
                <c:pt idx="12">
                  <c:v>19044000000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9-4245-B91D-99E9CDD5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3550927"/>
        <c:axId val="1833552655"/>
      </c:barChart>
      <c:catAx>
        <c:axId val="18335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52655"/>
        <c:crosses val="autoZero"/>
        <c:auto val="1"/>
        <c:lblAlgn val="ctr"/>
        <c:lblOffset val="100"/>
        <c:noMultiLvlLbl val="0"/>
      </c:catAx>
      <c:valAx>
        <c:axId val="18335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99374787453892"/>
          <c:y val="0.91249586826377205"/>
          <c:w val="0.30456399926753341"/>
          <c:h val="5.1993668831979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108</xdr:row>
      <xdr:rowOff>9524</xdr:rowOff>
    </xdr:from>
    <xdr:to>
      <xdr:col>21</xdr:col>
      <xdr:colOff>1587500</xdr:colOff>
      <xdr:row>130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4175F-3863-9395-B8FB-6F4ED2D7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26801/000132680114000007/0001326801-14-000007-index.htm" TargetMode="External"/><Relationship Id="rId13" Type="http://schemas.openxmlformats.org/officeDocument/2006/relationships/hyperlink" Target="https://www.sec.gov/Archives/edgar/data/1326801/000132680116000063/0001326801-16-000063-index.htm" TargetMode="External"/><Relationship Id="rId18" Type="http://schemas.openxmlformats.org/officeDocument/2006/relationships/hyperlink" Target="https://www.sec.gov/Archives/edgar/data/1326801/000132680119000009/0001326801-19-000009-index.htm" TargetMode="External"/><Relationship Id="rId26" Type="http://schemas.openxmlformats.org/officeDocument/2006/relationships/hyperlink" Target="https://www.sec.gov/Archives/edgar/data/1326801/000132680123000013/0001326801-23-000013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26801/000132680120000013/0001326801-20-000013-index.htm" TargetMode="External"/><Relationship Id="rId7" Type="http://schemas.openxmlformats.org/officeDocument/2006/relationships/hyperlink" Target="https://www.sec.gov/Archives/edgar/data/1326801/000132680113000003/0001326801-13-000003-index.htm" TargetMode="External"/><Relationship Id="rId12" Type="http://schemas.openxmlformats.org/officeDocument/2006/relationships/hyperlink" Target="https://www.sec.gov/Archives/edgar/data/1326801/000132680116000063/0001326801-16-000063-index.htm" TargetMode="External"/><Relationship Id="rId17" Type="http://schemas.openxmlformats.org/officeDocument/2006/relationships/hyperlink" Target="https://www.sec.gov/Archives/edgar/data/1326801/000132680118000009/0001326801-18-000009-index.htm" TargetMode="External"/><Relationship Id="rId25" Type="http://schemas.openxmlformats.org/officeDocument/2006/relationships/hyperlink" Target="https://www.sec.gov/Archives/edgar/data/1326801/000132680122000018/0001326801-22-00001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26801/000132680118000009/0001326801-18-000009-index.htm" TargetMode="External"/><Relationship Id="rId20" Type="http://schemas.openxmlformats.org/officeDocument/2006/relationships/hyperlink" Target="https://www.sec.gov/Archives/edgar/data/1326801/000132680120000013/0001326801-20-000013-index.ht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roic.ai/company/META" TargetMode="External"/><Relationship Id="rId6" Type="http://schemas.openxmlformats.org/officeDocument/2006/relationships/hyperlink" Target="https://www.sec.gov/Archives/edgar/data/1326801/000132680113000003/0001326801-13-000003-index.htm" TargetMode="External"/><Relationship Id="rId11" Type="http://schemas.openxmlformats.org/officeDocument/2006/relationships/hyperlink" Target="https://www.sec.gov/Archives/edgar/data/1326801/000132680115000010/0001326801-15-000010-index.htm" TargetMode="External"/><Relationship Id="rId24" Type="http://schemas.openxmlformats.org/officeDocument/2006/relationships/hyperlink" Target="https://www.sec.gov/Archives/edgar/data/1326801/000132680122000018/0001326801-22-00001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26801/000132680117000007/0001326801-17-000007-index.htm" TargetMode="External"/><Relationship Id="rId23" Type="http://schemas.openxmlformats.org/officeDocument/2006/relationships/hyperlink" Target="https://www.sec.gov/Archives/edgar/data/1326801/000132680121000014/0001326801-21-000014-index.htm" TargetMode="External"/><Relationship Id="rId28" Type="http://schemas.openxmlformats.org/officeDocument/2006/relationships/hyperlink" Target="https://simplywall.st/stocks/us/media/nasdaq-meta/meta-platforms/future" TargetMode="External"/><Relationship Id="rId10" Type="http://schemas.openxmlformats.org/officeDocument/2006/relationships/hyperlink" Target="https://www.sec.gov/Archives/edgar/data/1326801/000132680115000010/0001326801-15-000010-index.htm" TargetMode="External"/><Relationship Id="rId19" Type="http://schemas.openxmlformats.org/officeDocument/2006/relationships/hyperlink" Target="https://www.sec.gov/Archives/edgar/data/1326801/000132680119000009/0001326801-19-00000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26801/000132680114000007/0001326801-14-000007-index.htm" TargetMode="External"/><Relationship Id="rId14" Type="http://schemas.openxmlformats.org/officeDocument/2006/relationships/hyperlink" Target="https://www.sec.gov/Archives/edgar/data/1326801/000132680117000007/0001326801-17-000007-index.htm" TargetMode="External"/><Relationship Id="rId22" Type="http://schemas.openxmlformats.org/officeDocument/2006/relationships/hyperlink" Target="https://www.sec.gov/Archives/edgar/data/1326801/000132680121000014/0001326801-21-000014-index.htm" TargetMode="External"/><Relationship Id="rId27" Type="http://schemas.openxmlformats.org/officeDocument/2006/relationships/hyperlink" Target="https://www.sec.gov/Archives/edgar/data/1326801/000132680123000013/0001326801-23-00001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K93" activePane="bottomRight" state="frozen"/>
      <selection pane="topRight"/>
      <selection pane="bottomLeft"/>
      <selection pane="bottomRight" activeCell="X138" sqref="X138"/>
    </sheetView>
  </sheetViews>
  <sheetFormatPr baseColWidth="10" defaultRowHeight="16" x14ac:dyDescent="0.2"/>
  <cols>
    <col min="1" max="1" width="50" customWidth="1"/>
    <col min="2" max="14" width="15" customWidth="1"/>
    <col min="15" max="23" width="21" customWidth="1"/>
  </cols>
  <sheetData>
    <row r="1" spans="1:38" ht="22" thickBot="1" x14ac:dyDescent="0.3">
      <c r="A1" s="3" t="s">
        <v>94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  <c r="L1" s="8">
        <v>2020</v>
      </c>
      <c r="M1" s="8">
        <v>2021</v>
      </c>
      <c r="N1" s="8">
        <v>2022</v>
      </c>
      <c r="O1" s="26">
        <v>2023</v>
      </c>
      <c r="P1" s="26">
        <v>2024</v>
      </c>
      <c r="Q1" s="26">
        <v>2025</v>
      </c>
      <c r="R1" s="26">
        <v>2026</v>
      </c>
      <c r="S1" s="26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/>
      <c r="S2" s="9"/>
    </row>
    <row r="3" spans="1:38" ht="40" x14ac:dyDescent="0.25">
      <c r="A3" s="5" t="s">
        <v>1</v>
      </c>
      <c r="B3" s="1">
        <v>1974000000</v>
      </c>
      <c r="C3" s="1">
        <v>3711000000</v>
      </c>
      <c r="D3" s="1">
        <v>5089000000</v>
      </c>
      <c r="E3" s="1">
        <v>7872000000</v>
      </c>
      <c r="F3" s="1">
        <v>12466000000</v>
      </c>
      <c r="G3" s="1">
        <v>17928000000</v>
      </c>
      <c r="H3" s="1">
        <v>27638000000</v>
      </c>
      <c r="I3" s="1">
        <v>40653000000</v>
      </c>
      <c r="J3" s="1">
        <v>55838000000</v>
      </c>
      <c r="K3" s="1">
        <v>70697000000</v>
      </c>
      <c r="L3" s="1">
        <v>85965000000</v>
      </c>
      <c r="M3" s="1">
        <v>117929000000</v>
      </c>
      <c r="N3" s="1">
        <v>116609000000</v>
      </c>
      <c r="O3" s="27">
        <v>122210000000</v>
      </c>
      <c r="P3" s="27">
        <v>136000000000</v>
      </c>
      <c r="Q3" s="27">
        <v>145000000000</v>
      </c>
      <c r="R3" s="27">
        <v>155000000000</v>
      </c>
      <c r="S3" s="27">
        <v>165000000000</v>
      </c>
      <c r="T3" s="19" t="s">
        <v>110</v>
      </c>
      <c r="U3" s="20" t="s">
        <v>111</v>
      </c>
      <c r="V3" s="20" t="s">
        <v>112</v>
      </c>
      <c r="W3" s="20" t="s">
        <v>113</v>
      </c>
    </row>
    <row r="4" spans="1:38" ht="19" x14ac:dyDescent="0.25">
      <c r="A4" s="14" t="s">
        <v>95</v>
      </c>
      <c r="B4" s="1"/>
      <c r="C4" s="15">
        <f>(C3/B3)-1</f>
        <v>0.87993920972644379</v>
      </c>
      <c r="D4" s="15">
        <f>(D3/C3)-1</f>
        <v>0.37132848288870934</v>
      </c>
      <c r="E4" s="15">
        <f>(E3/D3)-1</f>
        <v>0.5468657889565729</v>
      </c>
      <c r="F4" s="15">
        <f t="shared" ref="F4:V4" si="0">(F3/E3)-1</f>
        <v>0.58358739837398366</v>
      </c>
      <c r="G4" s="15">
        <f t="shared" si="0"/>
        <v>0.43815177282207607</v>
      </c>
      <c r="H4" s="16">
        <f t="shared" si="0"/>
        <v>0.54161088799643009</v>
      </c>
      <c r="I4" s="16">
        <f t="shared" si="0"/>
        <v>0.47090961719371882</v>
      </c>
      <c r="J4" s="16">
        <f t="shared" si="0"/>
        <v>0.37352716896661997</v>
      </c>
      <c r="K4" s="16">
        <f t="shared" si="0"/>
        <v>0.26610910132884413</v>
      </c>
      <c r="L4" s="16">
        <f t="shared" si="0"/>
        <v>0.21596390228722573</v>
      </c>
      <c r="M4" s="16">
        <f t="shared" si="0"/>
        <v>0.37182574303495608</v>
      </c>
      <c r="N4" s="16">
        <f t="shared" si="0"/>
        <v>-1.1193175554782941E-2</v>
      </c>
      <c r="O4" s="16">
        <f t="shared" si="0"/>
        <v>4.8032313114768188E-2</v>
      </c>
      <c r="P4" s="16">
        <f t="shared" si="0"/>
        <v>0.11283855658293107</v>
      </c>
      <c r="Q4" s="16">
        <f t="shared" si="0"/>
        <v>6.6176470588235281E-2</v>
      </c>
      <c r="R4" s="16">
        <f t="shared" si="0"/>
        <v>6.8965517241379226E-2</v>
      </c>
      <c r="S4" s="16">
        <f t="shared" si="0"/>
        <v>6.4516129032258007E-2</v>
      </c>
      <c r="T4" s="17">
        <f>(N4+M4+L4)/3</f>
        <v>0.19219882325579962</v>
      </c>
      <c r="U4" s="17">
        <f>(N20+M20+L20)/3</f>
        <v>0.12607358419277084</v>
      </c>
      <c r="V4" s="17">
        <f>(N29+M29+L29)/3</f>
        <v>0.17226825791159819</v>
      </c>
      <c r="W4" s="17">
        <f>(N105+M105+L105)/3</f>
        <v>8.5386411148601501E-2</v>
      </c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493000000</v>
      </c>
      <c r="C5" s="1">
        <v>860000000</v>
      </c>
      <c r="D5" s="1">
        <v>1364000000</v>
      </c>
      <c r="E5" s="1">
        <v>1875000000</v>
      </c>
      <c r="F5" s="1">
        <v>2153000000</v>
      </c>
      <c r="G5" s="1">
        <v>2867000000</v>
      </c>
      <c r="H5" s="1">
        <v>3789000000</v>
      </c>
      <c r="I5" s="1">
        <v>5454000000</v>
      </c>
      <c r="J5" s="1">
        <v>9355000000</v>
      </c>
      <c r="K5" s="1">
        <v>12770000000</v>
      </c>
      <c r="L5" s="1">
        <v>16692000000</v>
      </c>
      <c r="M5" s="1">
        <v>22649000000</v>
      </c>
      <c r="N5" s="1">
        <v>25249000000</v>
      </c>
    </row>
    <row r="6" spans="1:38" ht="20" x14ac:dyDescent="0.25">
      <c r="A6" s="6" t="s">
        <v>3</v>
      </c>
      <c r="B6" s="10">
        <v>1481000000</v>
      </c>
      <c r="C6" s="10">
        <v>2851000000</v>
      </c>
      <c r="D6" s="10">
        <v>3725000000</v>
      </c>
      <c r="E6" s="10">
        <v>5997000000</v>
      </c>
      <c r="F6" s="10">
        <v>10313000000</v>
      </c>
      <c r="G6" s="10">
        <v>15061000000</v>
      </c>
      <c r="H6" s="10">
        <v>23849000000</v>
      </c>
      <c r="I6" s="10">
        <v>35199000000</v>
      </c>
      <c r="J6" s="10">
        <v>46483000000</v>
      </c>
      <c r="K6" s="10">
        <v>57927000000</v>
      </c>
      <c r="L6" s="10">
        <v>69273000000</v>
      </c>
      <c r="M6" s="10">
        <v>95280000000</v>
      </c>
      <c r="N6" s="10">
        <v>91360000000</v>
      </c>
      <c r="T6" s="19" t="s">
        <v>114</v>
      </c>
      <c r="U6" s="20" t="s">
        <v>115</v>
      </c>
      <c r="V6" s="20" t="s">
        <v>116</v>
      </c>
      <c r="W6" s="20" t="s">
        <v>117</v>
      </c>
    </row>
    <row r="7" spans="1:38" ht="19" x14ac:dyDescent="0.25">
      <c r="A7" s="5" t="s">
        <v>4</v>
      </c>
      <c r="B7" s="2">
        <v>0.75029999999999997</v>
      </c>
      <c r="C7" s="2">
        <v>0.76829999999999998</v>
      </c>
      <c r="D7" s="2">
        <v>0.73199999999999998</v>
      </c>
      <c r="E7" s="2">
        <v>0.76180000000000003</v>
      </c>
      <c r="F7" s="2">
        <v>0.82730000000000004</v>
      </c>
      <c r="G7" s="2">
        <v>0.84009999999999996</v>
      </c>
      <c r="H7" s="2">
        <v>0.8629</v>
      </c>
      <c r="I7" s="2">
        <v>0.86580000000000001</v>
      </c>
      <c r="J7" s="2">
        <v>0.83250000000000002</v>
      </c>
      <c r="K7" s="2">
        <v>0.81940000000000002</v>
      </c>
      <c r="L7" s="2">
        <v>0.80579999999999996</v>
      </c>
      <c r="M7" s="2">
        <v>0.80789999999999995</v>
      </c>
      <c r="N7" s="2">
        <v>0.78349999999999997</v>
      </c>
      <c r="T7" s="17">
        <f>N7</f>
        <v>0.78349999999999997</v>
      </c>
      <c r="U7" s="21">
        <f>N21</f>
        <v>0.32400000000000001</v>
      </c>
      <c r="V7" s="21">
        <f>N30</f>
        <v>0.19900000000000001</v>
      </c>
      <c r="W7" s="21">
        <f>N106/N3</f>
        <v>0.16331500999065252</v>
      </c>
    </row>
    <row r="8" spans="1:38" ht="19" x14ac:dyDescent="0.25">
      <c r="A8" s="5" t="s">
        <v>5</v>
      </c>
      <c r="B8" s="1">
        <v>144000000</v>
      </c>
      <c r="C8" s="1">
        <v>388000000</v>
      </c>
      <c r="D8" s="1">
        <v>1399000000</v>
      </c>
      <c r="E8" s="1">
        <v>1415000000</v>
      </c>
      <c r="F8" s="1">
        <v>2666000000</v>
      </c>
      <c r="G8" s="1">
        <v>4816000000</v>
      </c>
      <c r="H8" s="1">
        <v>5919000000</v>
      </c>
      <c r="I8" s="1">
        <v>7754000000</v>
      </c>
      <c r="J8" s="1">
        <v>10273000000</v>
      </c>
      <c r="K8" s="1">
        <v>13600000000</v>
      </c>
      <c r="L8" s="1">
        <v>18447000000</v>
      </c>
      <c r="M8" s="1">
        <v>24655000000</v>
      </c>
      <c r="N8" s="1">
        <v>35338000000</v>
      </c>
    </row>
    <row r="9" spans="1:38" ht="19" customHeight="1" x14ac:dyDescent="0.25">
      <c r="A9" s="14" t="s">
        <v>96</v>
      </c>
      <c r="B9" s="15">
        <f>B8/B3</f>
        <v>7.29483282674772E-2</v>
      </c>
      <c r="C9" s="15">
        <f t="shared" ref="C9:Q9" si="1">C8/C3</f>
        <v>0.10455402856372946</v>
      </c>
      <c r="D9" s="15">
        <f t="shared" si="1"/>
        <v>0.27490666142660641</v>
      </c>
      <c r="E9" s="15">
        <f t="shared" si="1"/>
        <v>0.1797510162601626</v>
      </c>
      <c r="F9" s="15">
        <f t="shared" si="1"/>
        <v>0.21386170383442965</v>
      </c>
      <c r="G9" s="15">
        <f t="shared" si="1"/>
        <v>0.26863007585899151</v>
      </c>
      <c r="H9" s="15">
        <f t="shared" si="1"/>
        <v>0.21416166148057023</v>
      </c>
      <c r="I9" s="15">
        <f t="shared" si="1"/>
        <v>0.19073623102846038</v>
      </c>
      <c r="J9" s="15">
        <f t="shared" si="1"/>
        <v>0.18397865253053475</v>
      </c>
      <c r="K9" s="15">
        <f t="shared" si="1"/>
        <v>0.19237025616362788</v>
      </c>
      <c r="L9" s="15">
        <f t="shared" si="1"/>
        <v>0.21458733205374281</v>
      </c>
      <c r="M9" s="15">
        <f t="shared" si="1"/>
        <v>0.20906647219937419</v>
      </c>
      <c r="N9" s="15">
        <f t="shared" si="1"/>
        <v>0.30304693462768739</v>
      </c>
      <c r="T9" s="19" t="s">
        <v>97</v>
      </c>
      <c r="U9" s="20" t="s">
        <v>98</v>
      </c>
      <c r="V9" s="20" t="s">
        <v>99</v>
      </c>
      <c r="W9" s="20" t="s">
        <v>100</v>
      </c>
    </row>
    <row r="10" spans="1:38" ht="19" x14ac:dyDescent="0.25">
      <c r="A10" s="5" t="s">
        <v>6</v>
      </c>
      <c r="B10" s="1">
        <v>138000000</v>
      </c>
      <c r="C10" s="1">
        <v>280000000</v>
      </c>
      <c r="D10" s="1">
        <v>892000000</v>
      </c>
      <c r="E10" s="1">
        <v>781000000</v>
      </c>
      <c r="F10" s="1">
        <v>973000000</v>
      </c>
      <c r="G10" s="1">
        <v>1295000000</v>
      </c>
      <c r="H10" s="1">
        <v>1731000000</v>
      </c>
      <c r="I10" s="1">
        <v>2517000000</v>
      </c>
      <c r="J10" s="1">
        <v>3451000000</v>
      </c>
      <c r="K10" s="1">
        <v>10465000000</v>
      </c>
      <c r="L10" s="1">
        <v>6564000000</v>
      </c>
      <c r="M10" s="1">
        <v>9829000000</v>
      </c>
      <c r="N10" s="1">
        <v>11816000000</v>
      </c>
      <c r="T10" s="17">
        <f>N9</f>
        <v>0.30304693462768739</v>
      </c>
      <c r="U10" s="21">
        <f>N13</f>
        <v>0.2322119218928213</v>
      </c>
      <c r="V10" s="21">
        <f>N80</f>
        <v>0.10283940347657557</v>
      </c>
      <c r="W10" s="21">
        <f>N89</f>
        <v>0.26954180209074774</v>
      </c>
    </row>
    <row r="11" spans="1:38" ht="19" x14ac:dyDescent="0.25">
      <c r="A11" s="5" t="s">
        <v>7</v>
      </c>
      <c r="B11" s="1">
        <v>167000000</v>
      </c>
      <c r="C11" s="1">
        <v>427000000</v>
      </c>
      <c r="D11" s="1">
        <v>896000000</v>
      </c>
      <c r="E11" s="1">
        <v>997000000</v>
      </c>
      <c r="F11" s="1">
        <v>1680000000</v>
      </c>
      <c r="G11" s="1">
        <v>2725000000</v>
      </c>
      <c r="H11" s="1">
        <v>3772000000</v>
      </c>
      <c r="I11" s="1">
        <v>4725000000</v>
      </c>
      <c r="J11" s="1">
        <v>7846000000</v>
      </c>
      <c r="K11" s="1">
        <v>9876000000</v>
      </c>
      <c r="L11" s="1">
        <v>11591000000</v>
      </c>
      <c r="M11" s="1">
        <v>14043000000</v>
      </c>
      <c r="N11" s="1">
        <v>15262000000</v>
      </c>
    </row>
    <row r="12" spans="1:38" ht="20" x14ac:dyDescent="0.25">
      <c r="A12" s="5" t="s">
        <v>8</v>
      </c>
      <c r="B12" s="1">
        <v>305000000</v>
      </c>
      <c r="C12" s="1">
        <v>707000000</v>
      </c>
      <c r="D12" s="1">
        <v>1788000000</v>
      </c>
      <c r="E12" s="1">
        <v>1778000000</v>
      </c>
      <c r="F12" s="1">
        <v>2653000000</v>
      </c>
      <c r="G12" s="1">
        <v>4020000000</v>
      </c>
      <c r="H12" s="1">
        <v>5503000000</v>
      </c>
      <c r="I12" s="1">
        <v>7242000000</v>
      </c>
      <c r="J12" s="1">
        <v>11297000000</v>
      </c>
      <c r="K12" s="1">
        <v>20341000000</v>
      </c>
      <c r="L12" s="1">
        <v>18155000000</v>
      </c>
      <c r="M12" s="1">
        <v>23872000000</v>
      </c>
      <c r="N12" s="1">
        <v>27078000000</v>
      </c>
      <c r="T12" s="19" t="s">
        <v>118</v>
      </c>
      <c r="U12" s="20" t="s">
        <v>119</v>
      </c>
      <c r="V12" s="20" t="s">
        <v>120</v>
      </c>
      <c r="W12" s="20" t="s">
        <v>121</v>
      </c>
    </row>
    <row r="13" spans="1:38" ht="19" x14ac:dyDescent="0.25">
      <c r="A13" s="14" t="s">
        <v>101</v>
      </c>
      <c r="B13" s="15">
        <f>B12/B3</f>
        <v>0.15450861195542046</v>
      </c>
      <c r="C13" s="15">
        <f t="shared" ref="C13:Q13" si="2">C12/C3</f>
        <v>0.19051468606844515</v>
      </c>
      <c r="D13" s="15">
        <f t="shared" si="2"/>
        <v>0.35134604047946549</v>
      </c>
      <c r="E13" s="15">
        <f t="shared" si="2"/>
        <v>0.22586382113821138</v>
      </c>
      <c r="F13" s="15">
        <f t="shared" si="2"/>
        <v>0.21281886731910798</v>
      </c>
      <c r="G13" s="15">
        <f t="shared" si="2"/>
        <v>0.22423025435073629</v>
      </c>
      <c r="H13" s="15">
        <f t="shared" si="2"/>
        <v>0.19910992112309139</v>
      </c>
      <c r="I13" s="15">
        <f t="shared" si="2"/>
        <v>0.17814183455095564</v>
      </c>
      <c r="J13" s="15">
        <f t="shared" si="2"/>
        <v>0.20231741824563917</v>
      </c>
      <c r="K13" s="15">
        <f t="shared" si="2"/>
        <v>0.28772083681061433</v>
      </c>
      <c r="L13" s="15">
        <f t="shared" si="2"/>
        <v>0.21119060082591753</v>
      </c>
      <c r="M13" s="15">
        <f t="shared" si="2"/>
        <v>0.20242688397255976</v>
      </c>
      <c r="N13" s="15">
        <f t="shared" si="2"/>
        <v>0.2322119218928213</v>
      </c>
      <c r="T13" s="17">
        <f>N28/N72</f>
        <v>0.18454734196145187</v>
      </c>
      <c r="U13" s="21">
        <f>N28/N54</f>
        <v>0.12491452508251358</v>
      </c>
      <c r="V13" s="21">
        <f>N22/(N72+N56+N61)</f>
        <v>0.19004097069019854</v>
      </c>
      <c r="W13" s="22">
        <f>N67/N72</f>
        <v>0.4773889732963178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</row>
    <row r="15" spans="1:38" ht="20" x14ac:dyDescent="0.25">
      <c r="A15" s="5" t="s">
        <v>10</v>
      </c>
      <c r="B15" s="1">
        <v>449000000</v>
      </c>
      <c r="C15" s="1">
        <v>1095000000</v>
      </c>
      <c r="D15" s="1">
        <v>3187000000</v>
      </c>
      <c r="E15" s="1">
        <v>3193000000</v>
      </c>
      <c r="F15" s="1">
        <v>5319000000</v>
      </c>
      <c r="G15" s="1">
        <v>8836000000</v>
      </c>
      <c r="H15" s="1">
        <v>11422000000</v>
      </c>
      <c r="I15" s="1">
        <v>14996000000</v>
      </c>
      <c r="J15" s="1">
        <v>21570000000</v>
      </c>
      <c r="K15" s="1">
        <v>33941000000</v>
      </c>
      <c r="L15" s="1">
        <v>36602000000</v>
      </c>
      <c r="M15" s="1">
        <v>48527000000</v>
      </c>
      <c r="N15" s="1">
        <v>62416000000</v>
      </c>
      <c r="T15" s="19" t="s">
        <v>122</v>
      </c>
      <c r="U15" s="20" t="s">
        <v>123</v>
      </c>
      <c r="V15" s="20" t="s">
        <v>124</v>
      </c>
      <c r="W15" s="20" t="s">
        <v>125</v>
      </c>
    </row>
    <row r="16" spans="1:38" ht="19" x14ac:dyDescent="0.25">
      <c r="A16" s="5" t="s">
        <v>11</v>
      </c>
      <c r="B16" s="1">
        <v>942000000</v>
      </c>
      <c r="C16" s="1">
        <v>1955000000</v>
      </c>
      <c r="D16" s="1">
        <v>4551000000</v>
      </c>
      <c r="E16" s="1">
        <v>5068000000</v>
      </c>
      <c r="F16" s="1">
        <v>7472000000</v>
      </c>
      <c r="G16" s="1">
        <v>11703000000</v>
      </c>
      <c r="H16" s="1">
        <v>15211000000</v>
      </c>
      <c r="I16" s="1">
        <v>20450000000</v>
      </c>
      <c r="J16" s="1">
        <v>30925000000</v>
      </c>
      <c r="K16" s="1">
        <v>46711000000</v>
      </c>
      <c r="L16" s="1">
        <v>53294000000</v>
      </c>
      <c r="M16" s="1">
        <v>71176000000</v>
      </c>
      <c r="N16" s="1">
        <v>87665000000</v>
      </c>
      <c r="T16" s="28">
        <f>(N35+M35+L35+K35+J35)/5</f>
        <v>-1.7605880588774027E-2</v>
      </c>
      <c r="U16" s="29">
        <f>V101/N3</f>
        <v>4.5325679836033244</v>
      </c>
      <c r="V16" s="29">
        <f>V101/N28</f>
        <v>22.781819827586208</v>
      </c>
      <c r="W16" s="30">
        <f>V101/N106</f>
        <v>27.753529720646927</v>
      </c>
    </row>
    <row r="17" spans="1:23" ht="19" x14ac:dyDescent="0.25">
      <c r="A17" s="5" t="s">
        <v>12</v>
      </c>
      <c r="B17" s="1">
        <v>22000000</v>
      </c>
      <c r="C17" s="1">
        <v>42000000</v>
      </c>
      <c r="D17" s="1">
        <v>51000000</v>
      </c>
      <c r="E17" s="1">
        <v>56000000</v>
      </c>
      <c r="F17" s="1">
        <v>23000000</v>
      </c>
      <c r="G17" s="1">
        <v>23000000</v>
      </c>
      <c r="H17" s="1">
        <v>10000000</v>
      </c>
      <c r="I17" s="1">
        <v>6000000</v>
      </c>
      <c r="J17" s="1">
        <v>9000000</v>
      </c>
      <c r="K17" s="1">
        <v>20000000</v>
      </c>
      <c r="L17" s="1">
        <v>672000000</v>
      </c>
      <c r="M17" s="1">
        <v>461000000</v>
      </c>
      <c r="N17" s="1">
        <v>276000000</v>
      </c>
    </row>
    <row r="18" spans="1:23" ht="20" x14ac:dyDescent="0.25">
      <c r="A18" s="5" t="s">
        <v>13</v>
      </c>
      <c r="B18" s="1">
        <v>139000000</v>
      </c>
      <c r="C18" s="1">
        <v>323000000</v>
      </c>
      <c r="D18" s="1">
        <v>649000000</v>
      </c>
      <c r="E18" s="1">
        <v>1011000000</v>
      </c>
      <c r="F18" s="1">
        <v>1243000000</v>
      </c>
      <c r="G18" s="1">
        <v>1945000000</v>
      </c>
      <c r="H18" s="1">
        <v>2342000000</v>
      </c>
      <c r="I18" s="1">
        <v>3025000000</v>
      </c>
      <c r="J18" s="1">
        <v>4315000000</v>
      </c>
      <c r="K18" s="1">
        <v>5741000000</v>
      </c>
      <c r="L18" s="1">
        <v>6862000000</v>
      </c>
      <c r="M18" s="1">
        <v>7967000000</v>
      </c>
      <c r="N18" s="1">
        <v>8686000000</v>
      </c>
      <c r="T18" s="19" t="s">
        <v>126</v>
      </c>
    </row>
    <row r="19" spans="1:23" ht="19" x14ac:dyDescent="0.25">
      <c r="A19" s="6" t="s">
        <v>14</v>
      </c>
      <c r="B19" s="10">
        <v>1169000000</v>
      </c>
      <c r="C19" s="10">
        <v>2060000000</v>
      </c>
      <c r="D19" s="10">
        <v>1194000000</v>
      </c>
      <c r="E19" s="10">
        <v>3821000000</v>
      </c>
      <c r="F19" s="10">
        <v>6176000000</v>
      </c>
      <c r="G19" s="10">
        <v>8162000000</v>
      </c>
      <c r="H19" s="10">
        <v>14870000000</v>
      </c>
      <c r="I19" s="10">
        <v>23625000000</v>
      </c>
      <c r="J19" s="10">
        <v>29685000000</v>
      </c>
      <c r="K19" s="10">
        <v>30573000000</v>
      </c>
      <c r="L19" s="10">
        <v>40714000000</v>
      </c>
      <c r="M19" s="10">
        <v>55712000000</v>
      </c>
      <c r="N19" s="10">
        <v>37781000000</v>
      </c>
      <c r="T19" s="31">
        <f>N40-N56-N61</f>
        <v>14147000000</v>
      </c>
    </row>
    <row r="20" spans="1:23" ht="19" customHeight="1" x14ac:dyDescent="0.25">
      <c r="A20" s="14" t="s">
        <v>102</v>
      </c>
      <c r="B20" s="1"/>
      <c r="C20" s="15">
        <f>(C19/B19)-1</f>
        <v>0.76218990590248081</v>
      </c>
      <c r="D20" s="15">
        <f>(D19/C19)-1</f>
        <v>-0.42038834951456305</v>
      </c>
      <c r="E20" s="15">
        <f>(E19/D19)-1</f>
        <v>2.2001675041876045</v>
      </c>
      <c r="F20" s="15">
        <f t="shared" ref="F20:Q20" si="3">(F19/E19)-1</f>
        <v>0.61633080345459312</v>
      </c>
      <c r="G20" s="15">
        <f t="shared" si="3"/>
        <v>0.3215673575129534</v>
      </c>
      <c r="H20" s="15">
        <f t="shared" si="3"/>
        <v>0.82185738789512364</v>
      </c>
      <c r="I20" s="15">
        <f t="shared" si="3"/>
        <v>0.58876933422999334</v>
      </c>
      <c r="J20" s="15">
        <f t="shared" si="3"/>
        <v>0.25650793650793657</v>
      </c>
      <c r="K20" s="15">
        <f t="shared" si="3"/>
        <v>2.9914098029307779E-2</v>
      </c>
      <c r="L20" s="15">
        <f t="shared" si="3"/>
        <v>0.33169790337879834</v>
      </c>
      <c r="M20" s="15">
        <f t="shared" si="3"/>
        <v>0.36837451490887663</v>
      </c>
      <c r="N20" s="15">
        <f t="shared" si="3"/>
        <v>-0.32185166570936241</v>
      </c>
      <c r="V20" s="15"/>
      <c r="W20" s="15"/>
    </row>
    <row r="21" spans="1:23" ht="19" x14ac:dyDescent="0.25">
      <c r="A21" s="5" t="s">
        <v>15</v>
      </c>
      <c r="B21" s="2">
        <v>0.59219999999999995</v>
      </c>
      <c r="C21" s="2">
        <v>0.55510000000000004</v>
      </c>
      <c r="D21" s="2">
        <v>0.2346</v>
      </c>
      <c r="E21" s="2">
        <v>0.4854</v>
      </c>
      <c r="F21" s="2">
        <v>0.49540000000000001</v>
      </c>
      <c r="G21" s="2">
        <v>0.45529999999999998</v>
      </c>
      <c r="H21" s="2">
        <v>0.53800000000000003</v>
      </c>
      <c r="I21" s="2">
        <v>0.58109999999999995</v>
      </c>
      <c r="J21" s="2">
        <v>0.53159999999999996</v>
      </c>
      <c r="K21" s="2">
        <v>0.4325</v>
      </c>
      <c r="L21" s="2">
        <v>0.47360000000000002</v>
      </c>
      <c r="M21" s="2">
        <v>0.47239999999999999</v>
      </c>
      <c r="N21" s="2">
        <v>0.32400000000000001</v>
      </c>
    </row>
    <row r="22" spans="1:23" ht="19" x14ac:dyDescent="0.25">
      <c r="A22" s="6" t="s">
        <v>16</v>
      </c>
      <c r="B22" s="10">
        <v>1032000000</v>
      </c>
      <c r="C22" s="10">
        <v>1756000000</v>
      </c>
      <c r="D22" s="10">
        <v>538000000</v>
      </c>
      <c r="E22" s="10">
        <v>2804000000</v>
      </c>
      <c r="F22" s="10">
        <v>4994000000</v>
      </c>
      <c r="G22" s="10">
        <v>6225000000</v>
      </c>
      <c r="H22" s="10">
        <v>12427000000</v>
      </c>
      <c r="I22" s="10">
        <v>20203000000</v>
      </c>
      <c r="J22" s="10">
        <v>24913000000</v>
      </c>
      <c r="K22" s="10">
        <v>23986000000</v>
      </c>
      <c r="L22" s="10">
        <v>32671000000</v>
      </c>
      <c r="M22" s="10">
        <v>46753000000</v>
      </c>
      <c r="N22" s="10">
        <v>28944000000</v>
      </c>
    </row>
    <row r="23" spans="1:23" ht="19" x14ac:dyDescent="0.25">
      <c r="A23" s="5" t="s">
        <v>17</v>
      </c>
      <c r="B23" s="2">
        <v>0.52280000000000004</v>
      </c>
      <c r="C23" s="2">
        <v>0.47320000000000001</v>
      </c>
      <c r="D23" s="2">
        <v>0.1057</v>
      </c>
      <c r="E23" s="2">
        <v>0.35620000000000002</v>
      </c>
      <c r="F23" s="2">
        <v>0.40060000000000001</v>
      </c>
      <c r="G23" s="2">
        <v>0.34720000000000001</v>
      </c>
      <c r="H23" s="2">
        <v>0.4496</v>
      </c>
      <c r="I23" s="2">
        <v>0.497</v>
      </c>
      <c r="J23" s="2">
        <v>0.44619999999999999</v>
      </c>
      <c r="K23" s="2">
        <v>0.33929999999999999</v>
      </c>
      <c r="L23" s="2">
        <v>0.38009999999999999</v>
      </c>
      <c r="M23" s="2">
        <v>0.39650000000000002</v>
      </c>
      <c r="N23" s="2">
        <v>0.2482</v>
      </c>
    </row>
    <row r="24" spans="1:23" ht="19" x14ac:dyDescent="0.25">
      <c r="A24" s="5" t="s">
        <v>18</v>
      </c>
      <c r="B24" s="1">
        <v>-24000000</v>
      </c>
      <c r="C24" s="1">
        <v>-61000000</v>
      </c>
      <c r="D24" s="1">
        <v>-44000000</v>
      </c>
      <c r="E24" s="1">
        <v>-50000000</v>
      </c>
      <c r="F24" s="1">
        <v>-84000000</v>
      </c>
      <c r="G24" s="1">
        <v>-31000000</v>
      </c>
      <c r="H24" s="1">
        <v>91000000</v>
      </c>
      <c r="I24" s="1">
        <v>391000000</v>
      </c>
      <c r="J24" s="1">
        <v>448000000</v>
      </c>
      <c r="K24" s="1">
        <v>826000000</v>
      </c>
      <c r="L24" s="1">
        <v>509000000</v>
      </c>
      <c r="M24" s="1">
        <v>531000000</v>
      </c>
      <c r="N24" s="1">
        <v>-125000000</v>
      </c>
    </row>
    <row r="25" spans="1:23" ht="19" x14ac:dyDescent="0.25">
      <c r="A25" s="6" t="s">
        <v>19</v>
      </c>
      <c r="B25" s="10">
        <v>1008000000</v>
      </c>
      <c r="C25" s="10">
        <v>1695000000</v>
      </c>
      <c r="D25" s="10">
        <v>494000000</v>
      </c>
      <c r="E25" s="10">
        <v>2754000000</v>
      </c>
      <c r="F25" s="10">
        <v>4910000000</v>
      </c>
      <c r="G25" s="10">
        <v>6194000000</v>
      </c>
      <c r="H25" s="10">
        <v>12518000000</v>
      </c>
      <c r="I25" s="10">
        <v>20594000000</v>
      </c>
      <c r="J25" s="10">
        <v>25361000000</v>
      </c>
      <c r="K25" s="10">
        <v>24812000000</v>
      </c>
      <c r="L25" s="10">
        <v>33180000000</v>
      </c>
      <c r="M25" s="10">
        <v>47284000000</v>
      </c>
      <c r="N25" s="10">
        <v>28819000000</v>
      </c>
    </row>
    <row r="26" spans="1:23" ht="19" x14ac:dyDescent="0.25">
      <c r="A26" s="5" t="s">
        <v>20</v>
      </c>
      <c r="B26" s="2">
        <v>0.51060000000000005</v>
      </c>
      <c r="C26" s="2">
        <v>0.45679999999999998</v>
      </c>
      <c r="D26" s="2">
        <v>9.7100000000000006E-2</v>
      </c>
      <c r="E26" s="2">
        <v>0.3498</v>
      </c>
      <c r="F26" s="2">
        <v>0.39389999999999997</v>
      </c>
      <c r="G26" s="2">
        <v>0.34549999999999997</v>
      </c>
      <c r="H26" s="2">
        <v>0.45290000000000002</v>
      </c>
      <c r="I26" s="2">
        <v>0.50660000000000005</v>
      </c>
      <c r="J26" s="2">
        <v>0.45419999999999999</v>
      </c>
      <c r="K26" s="2">
        <v>0.35099999999999998</v>
      </c>
      <c r="L26" s="2">
        <v>0.38600000000000001</v>
      </c>
      <c r="M26" s="2">
        <v>0.40100000000000002</v>
      </c>
      <c r="N26" s="2">
        <v>0.24709999999999999</v>
      </c>
    </row>
    <row r="27" spans="1:23" ht="19" x14ac:dyDescent="0.25">
      <c r="A27" s="5" t="s">
        <v>21</v>
      </c>
      <c r="B27" s="1">
        <v>402000000</v>
      </c>
      <c r="C27" s="1">
        <v>695000000</v>
      </c>
      <c r="D27" s="1">
        <v>441000000</v>
      </c>
      <c r="E27" s="1">
        <v>1254000000</v>
      </c>
      <c r="F27" s="1">
        <v>1970000000</v>
      </c>
      <c r="G27" s="1">
        <v>2506000000</v>
      </c>
      <c r="H27" s="1">
        <v>2301000000</v>
      </c>
      <c r="I27" s="1">
        <v>4660000000</v>
      </c>
      <c r="J27" s="1">
        <v>3249000000</v>
      </c>
      <c r="K27" s="1">
        <v>6327000000</v>
      </c>
      <c r="L27" s="1">
        <v>4034000000</v>
      </c>
      <c r="M27" s="1">
        <v>7914000000</v>
      </c>
      <c r="N27" s="1">
        <v>5619000000</v>
      </c>
    </row>
    <row r="28" spans="1:23" ht="20" thickBot="1" x14ac:dyDescent="0.3">
      <c r="A28" s="7" t="s">
        <v>22</v>
      </c>
      <c r="B28" s="11">
        <v>606000000</v>
      </c>
      <c r="C28" s="11">
        <v>1000000000</v>
      </c>
      <c r="D28" s="11">
        <v>53000000</v>
      </c>
      <c r="E28" s="11">
        <v>1500000000</v>
      </c>
      <c r="F28" s="11">
        <v>2940000000</v>
      </c>
      <c r="G28" s="11">
        <v>3688000000</v>
      </c>
      <c r="H28" s="11">
        <v>10217000000</v>
      </c>
      <c r="I28" s="11">
        <v>15934000000</v>
      </c>
      <c r="J28" s="11">
        <v>22112000000</v>
      </c>
      <c r="K28" s="11">
        <v>18485000000</v>
      </c>
      <c r="L28" s="11">
        <v>29146000000</v>
      </c>
      <c r="M28" s="11">
        <v>39370000000</v>
      </c>
      <c r="N28" s="11">
        <v>23200000000</v>
      </c>
    </row>
    <row r="29" spans="1:23" ht="20" customHeight="1" thickTop="1" x14ac:dyDescent="0.25">
      <c r="A29" s="14" t="s">
        <v>103</v>
      </c>
      <c r="B29" s="1"/>
      <c r="C29" s="15">
        <f>(C28/B28)-1</f>
        <v>0.65016501650165015</v>
      </c>
      <c r="D29" s="15">
        <f>(D28/C28)-1</f>
        <v>-0.94699999999999995</v>
      </c>
      <c r="E29" s="15">
        <f>(E28/D28)-1</f>
        <v>27.30188679245283</v>
      </c>
      <c r="F29" s="15">
        <f t="shared" ref="F29:Q29" si="4">(F28/E28)-1</f>
        <v>0.96</v>
      </c>
      <c r="G29" s="15">
        <f t="shared" si="4"/>
        <v>0.25442176870748301</v>
      </c>
      <c r="H29" s="15">
        <f t="shared" si="4"/>
        <v>1.7703362255965294</v>
      </c>
      <c r="I29" s="15">
        <f t="shared" si="4"/>
        <v>0.55955760007830091</v>
      </c>
      <c r="J29" s="15">
        <f t="shared" si="4"/>
        <v>0.38772436299736412</v>
      </c>
      <c r="K29" s="15">
        <f t="shared" si="4"/>
        <v>-0.16402858176555712</v>
      </c>
      <c r="L29" s="15">
        <f t="shared" si="4"/>
        <v>0.57673789559101984</v>
      </c>
      <c r="M29" s="15">
        <f t="shared" si="4"/>
        <v>0.35078569958141759</v>
      </c>
      <c r="N29" s="15">
        <f t="shared" si="4"/>
        <v>-0.41071882143764282</v>
      </c>
      <c r="V29" s="15"/>
      <c r="W29" s="15"/>
    </row>
    <row r="30" spans="1:23" ht="19" x14ac:dyDescent="0.25">
      <c r="A30" s="5" t="s">
        <v>23</v>
      </c>
      <c r="B30" s="2">
        <v>0.307</v>
      </c>
      <c r="C30" s="2">
        <v>0.26950000000000002</v>
      </c>
      <c r="D30" s="2">
        <v>1.04E-2</v>
      </c>
      <c r="E30" s="2">
        <v>0.1905</v>
      </c>
      <c r="F30" s="2">
        <v>0.23580000000000001</v>
      </c>
      <c r="G30" s="2">
        <v>0.20569999999999999</v>
      </c>
      <c r="H30" s="2">
        <v>0.36969999999999997</v>
      </c>
      <c r="I30" s="2">
        <v>0.39200000000000002</v>
      </c>
      <c r="J30" s="2">
        <v>0.39600000000000002</v>
      </c>
      <c r="K30" s="2">
        <v>0.26150000000000001</v>
      </c>
      <c r="L30" s="2">
        <v>0.33900000000000002</v>
      </c>
      <c r="M30" s="2">
        <v>0.33379999999999999</v>
      </c>
      <c r="N30" s="2">
        <v>0.19900000000000001</v>
      </c>
    </row>
    <row r="31" spans="1:23" ht="19" x14ac:dyDescent="0.25">
      <c r="A31" s="5" t="s">
        <v>24</v>
      </c>
      <c r="B31" s="12">
        <v>0.17</v>
      </c>
      <c r="C31" s="12">
        <v>0.49</v>
      </c>
      <c r="D31" s="12">
        <v>0.02</v>
      </c>
      <c r="E31" s="12">
        <v>0.62</v>
      </c>
      <c r="F31" s="12">
        <v>1.1200000000000001</v>
      </c>
      <c r="G31" s="12">
        <v>1.31</v>
      </c>
      <c r="H31" s="12">
        <v>3.56</v>
      </c>
      <c r="I31" s="12">
        <v>5.49</v>
      </c>
      <c r="J31" s="12">
        <v>7.65</v>
      </c>
      <c r="K31" s="12">
        <v>6.48</v>
      </c>
      <c r="L31" s="12">
        <v>10.220000000000001</v>
      </c>
      <c r="M31" s="12">
        <v>13.99</v>
      </c>
      <c r="N31" s="12">
        <v>8.6300000000000008</v>
      </c>
    </row>
    <row r="32" spans="1:23" ht="19" x14ac:dyDescent="0.25">
      <c r="A32" s="5" t="s">
        <v>25</v>
      </c>
      <c r="B32" s="12">
        <v>0.17</v>
      </c>
      <c r="C32" s="12">
        <v>0.43</v>
      </c>
      <c r="D32" s="12">
        <v>0.01</v>
      </c>
      <c r="E32" s="12">
        <v>0.6</v>
      </c>
      <c r="F32" s="12">
        <v>1.1000000000000001</v>
      </c>
      <c r="G32" s="12">
        <v>1.29</v>
      </c>
      <c r="H32" s="12">
        <v>3.49</v>
      </c>
      <c r="I32" s="12">
        <v>5.39</v>
      </c>
      <c r="J32" s="12">
        <v>7.57</v>
      </c>
      <c r="K32" s="12">
        <v>6.43</v>
      </c>
      <c r="L32" s="12">
        <v>10.09</v>
      </c>
      <c r="M32" s="12">
        <v>13.77</v>
      </c>
      <c r="N32" s="12">
        <v>8.59</v>
      </c>
    </row>
    <row r="33" spans="1:14" ht="19" x14ac:dyDescent="0.25">
      <c r="A33" s="5" t="s">
        <v>26</v>
      </c>
      <c r="B33" s="1">
        <v>2126000000</v>
      </c>
      <c r="C33" s="1">
        <v>2030000000</v>
      </c>
      <c r="D33" s="1">
        <v>2006000000</v>
      </c>
      <c r="E33" s="1">
        <v>2420000000</v>
      </c>
      <c r="F33" s="1">
        <v>2614000000</v>
      </c>
      <c r="G33" s="1">
        <v>2803000000</v>
      </c>
      <c r="H33" s="1">
        <v>2863000000</v>
      </c>
      <c r="I33" s="1">
        <v>2901000000</v>
      </c>
      <c r="J33" s="1">
        <v>2890000000</v>
      </c>
      <c r="K33" s="1">
        <v>2854000000</v>
      </c>
      <c r="L33" s="1">
        <v>2851000000</v>
      </c>
      <c r="M33" s="1">
        <v>2815000000</v>
      </c>
      <c r="N33" s="1">
        <v>2687000000</v>
      </c>
    </row>
    <row r="34" spans="1:14" ht="19" x14ac:dyDescent="0.25">
      <c r="A34" s="5" t="s">
        <v>27</v>
      </c>
      <c r="B34" s="1">
        <v>2361000000</v>
      </c>
      <c r="C34" s="1">
        <v>2332000000</v>
      </c>
      <c r="D34" s="1">
        <v>2166000000</v>
      </c>
      <c r="E34" s="1">
        <v>2517000000</v>
      </c>
      <c r="F34" s="1">
        <v>2664000000</v>
      </c>
      <c r="G34" s="1">
        <v>2853000000</v>
      </c>
      <c r="H34" s="1">
        <v>2925000000</v>
      </c>
      <c r="I34" s="1">
        <v>2956000000</v>
      </c>
      <c r="J34" s="1">
        <v>2921000000</v>
      </c>
      <c r="K34" s="1">
        <v>2876000000</v>
      </c>
      <c r="L34" s="1">
        <v>2888000000</v>
      </c>
      <c r="M34" s="1">
        <v>2859000000</v>
      </c>
      <c r="N34" s="1">
        <v>2702000000</v>
      </c>
    </row>
    <row r="35" spans="1:14" ht="20" customHeight="1" x14ac:dyDescent="0.25">
      <c r="A35" s="14" t="s">
        <v>104</v>
      </c>
      <c r="B35" s="1"/>
      <c r="C35" s="23">
        <f>(C34-B34)/B34</f>
        <v>-1.228293096145701E-2</v>
      </c>
      <c r="D35" s="23">
        <f t="shared" ref="D35:Q35" si="5">(D34-C34)/C34</f>
        <v>-7.1183533447684397E-2</v>
      </c>
      <c r="E35" s="23">
        <f t="shared" si="5"/>
        <v>0.16204986149584488</v>
      </c>
      <c r="F35" s="23">
        <f t="shared" si="5"/>
        <v>5.8402860548271755E-2</v>
      </c>
      <c r="G35" s="23">
        <f t="shared" si="5"/>
        <v>7.0945945945945943E-2</v>
      </c>
      <c r="H35" s="23">
        <f t="shared" si="5"/>
        <v>2.5236593059936908E-2</v>
      </c>
      <c r="I35" s="23">
        <f t="shared" si="5"/>
        <v>1.0598290598290599E-2</v>
      </c>
      <c r="J35" s="23">
        <f t="shared" si="5"/>
        <v>-1.1840324763193504E-2</v>
      </c>
      <c r="K35" s="23">
        <f t="shared" si="5"/>
        <v>-1.5405682985279013E-2</v>
      </c>
      <c r="L35" s="23">
        <f t="shared" si="5"/>
        <v>4.172461752433936E-3</v>
      </c>
      <c r="M35" s="23">
        <f t="shared" si="5"/>
        <v>-1.0041551246537396E-2</v>
      </c>
      <c r="N35" s="23">
        <f t="shared" si="5"/>
        <v>-5.4914305701294158E-2</v>
      </c>
    </row>
    <row r="36" spans="1:14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</row>
    <row r="37" spans="1:1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</row>
    <row r="38" spans="1:14" ht="19" x14ac:dyDescent="0.25">
      <c r="A38" s="5" t="s">
        <v>30</v>
      </c>
      <c r="B38" s="1">
        <v>1785000000</v>
      </c>
      <c r="C38" s="1">
        <v>1512000000</v>
      </c>
      <c r="D38" s="1">
        <v>2384000000</v>
      </c>
      <c r="E38" s="1">
        <v>3323000000</v>
      </c>
      <c r="F38" s="1">
        <v>4315000000</v>
      </c>
      <c r="G38" s="1">
        <v>4907000000</v>
      </c>
      <c r="H38" s="1">
        <v>8903000000</v>
      </c>
      <c r="I38" s="1">
        <v>8079000000</v>
      </c>
      <c r="J38" s="1">
        <v>10019000000</v>
      </c>
      <c r="K38" s="1">
        <v>19079000000</v>
      </c>
      <c r="L38" s="1">
        <v>17576000000</v>
      </c>
      <c r="M38" s="1">
        <v>16601000000</v>
      </c>
      <c r="N38" s="1">
        <v>14681000000</v>
      </c>
    </row>
    <row r="39" spans="1:14" ht="19" x14ac:dyDescent="0.25">
      <c r="A39" s="5" t="s">
        <v>31</v>
      </c>
      <c r="B39" s="1" t="s">
        <v>92</v>
      </c>
      <c r="C39" s="1">
        <v>2396000000</v>
      </c>
      <c r="D39" s="1">
        <v>7242000000</v>
      </c>
      <c r="E39" s="1">
        <v>8126000000</v>
      </c>
      <c r="F39" s="1">
        <v>6884000000</v>
      </c>
      <c r="G39" s="1">
        <v>13527000000</v>
      </c>
      <c r="H39" s="1">
        <v>20546000000</v>
      </c>
      <c r="I39" s="1">
        <v>33632000000</v>
      </c>
      <c r="J39" s="1">
        <v>31095000000</v>
      </c>
      <c r="K39" s="1">
        <v>35776000000</v>
      </c>
      <c r="L39" s="1">
        <v>44378000000</v>
      </c>
      <c r="M39" s="1">
        <v>31397000000</v>
      </c>
      <c r="N39" s="1">
        <v>26057000000</v>
      </c>
    </row>
    <row r="40" spans="1:14" ht="19" x14ac:dyDescent="0.25">
      <c r="A40" s="5" t="s">
        <v>32</v>
      </c>
      <c r="B40" s="1">
        <v>1785000000</v>
      </c>
      <c r="C40" s="1">
        <v>3908000000</v>
      </c>
      <c r="D40" s="1">
        <v>9626000000</v>
      </c>
      <c r="E40" s="1">
        <v>11449000000</v>
      </c>
      <c r="F40" s="1">
        <v>11199000000</v>
      </c>
      <c r="G40" s="1">
        <v>18434000000</v>
      </c>
      <c r="H40" s="1">
        <v>29449000000</v>
      </c>
      <c r="I40" s="1">
        <v>41711000000</v>
      </c>
      <c r="J40" s="1">
        <v>41114000000</v>
      </c>
      <c r="K40" s="1">
        <v>54855000000</v>
      </c>
      <c r="L40" s="1">
        <v>61954000000</v>
      </c>
      <c r="M40" s="1">
        <v>47998000000</v>
      </c>
      <c r="N40" s="1">
        <v>40738000000</v>
      </c>
    </row>
    <row r="41" spans="1:14" ht="19" x14ac:dyDescent="0.25">
      <c r="A41" s="5" t="s">
        <v>33</v>
      </c>
      <c r="B41" s="1">
        <v>373000000</v>
      </c>
      <c r="C41" s="1">
        <v>547000000</v>
      </c>
      <c r="D41" s="1">
        <v>1170000000</v>
      </c>
      <c r="E41" s="1">
        <v>1160000000</v>
      </c>
      <c r="F41" s="1">
        <v>1678000000</v>
      </c>
      <c r="G41" s="1">
        <v>2559000000</v>
      </c>
      <c r="H41" s="1">
        <v>3993000000</v>
      </c>
      <c r="I41" s="1">
        <v>5832000000</v>
      </c>
      <c r="J41" s="1">
        <v>7587000000</v>
      </c>
      <c r="K41" s="1">
        <v>9518000000</v>
      </c>
      <c r="L41" s="1">
        <v>11335000000</v>
      </c>
      <c r="M41" s="1">
        <v>14039000000</v>
      </c>
      <c r="N41" s="1">
        <v>13466000000</v>
      </c>
    </row>
    <row r="42" spans="1:1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</row>
    <row r="43" spans="1:14" ht="19" x14ac:dyDescent="0.25">
      <c r="A43" s="5" t="s">
        <v>35</v>
      </c>
      <c r="B43" s="1">
        <v>88000000</v>
      </c>
      <c r="C43" s="1">
        <v>149000000</v>
      </c>
      <c r="D43" s="1">
        <v>471000000</v>
      </c>
      <c r="E43" s="1">
        <v>461000000</v>
      </c>
      <c r="F43" s="1">
        <v>793000000</v>
      </c>
      <c r="G43" s="1">
        <v>659000000</v>
      </c>
      <c r="H43" s="1">
        <v>959000000</v>
      </c>
      <c r="I43" s="1">
        <v>1020000000</v>
      </c>
      <c r="J43" s="1">
        <v>1779000000</v>
      </c>
      <c r="K43" s="1">
        <v>1852000000</v>
      </c>
      <c r="L43" s="1">
        <v>2381000000</v>
      </c>
      <c r="M43" s="1">
        <v>4629000000</v>
      </c>
      <c r="N43" s="1">
        <v>5345000000</v>
      </c>
    </row>
    <row r="44" spans="1:14" ht="19" x14ac:dyDescent="0.25">
      <c r="A44" s="6" t="s">
        <v>36</v>
      </c>
      <c r="B44" s="10">
        <v>2246000000</v>
      </c>
      <c r="C44" s="10">
        <v>4604000000</v>
      </c>
      <c r="D44" s="10">
        <v>11267000000</v>
      </c>
      <c r="E44" s="10">
        <v>13070000000</v>
      </c>
      <c r="F44" s="10">
        <v>13670000000</v>
      </c>
      <c r="G44" s="10">
        <v>21652000000</v>
      </c>
      <c r="H44" s="10">
        <v>34401000000</v>
      </c>
      <c r="I44" s="10">
        <v>48563000000</v>
      </c>
      <c r="J44" s="10">
        <v>50480000000</v>
      </c>
      <c r="K44" s="10">
        <v>66225000000</v>
      </c>
      <c r="L44" s="10">
        <v>75670000000</v>
      </c>
      <c r="M44" s="10">
        <v>66666000000</v>
      </c>
      <c r="N44" s="10">
        <v>59549000000</v>
      </c>
    </row>
    <row r="45" spans="1:14" ht="19" x14ac:dyDescent="0.25">
      <c r="A45" s="5" t="s">
        <v>37</v>
      </c>
      <c r="B45" s="1">
        <v>574000000</v>
      </c>
      <c r="C45" s="1">
        <v>1475000000</v>
      </c>
      <c r="D45" s="1">
        <v>2391000000</v>
      </c>
      <c r="E45" s="1">
        <v>2882000000</v>
      </c>
      <c r="F45" s="1">
        <v>3967000000</v>
      </c>
      <c r="G45" s="1">
        <v>5687000000</v>
      </c>
      <c r="H45" s="1">
        <v>8591000000</v>
      </c>
      <c r="I45" s="1">
        <v>13721000000</v>
      </c>
      <c r="J45" s="1">
        <v>24683000000</v>
      </c>
      <c r="K45" s="1">
        <v>44783000000</v>
      </c>
      <c r="L45" s="1">
        <v>54981000000</v>
      </c>
      <c r="M45" s="1">
        <v>69964000000</v>
      </c>
      <c r="N45" s="1">
        <v>92191000000</v>
      </c>
    </row>
    <row r="46" spans="1:14" ht="19" x14ac:dyDescent="0.25">
      <c r="A46" s="5" t="s">
        <v>38</v>
      </c>
      <c r="B46" s="1">
        <v>37000000</v>
      </c>
      <c r="C46" s="1">
        <v>82000000</v>
      </c>
      <c r="D46" s="1">
        <v>587000000</v>
      </c>
      <c r="E46" s="1">
        <v>839000000</v>
      </c>
      <c r="F46" s="1">
        <v>17981000000</v>
      </c>
      <c r="G46" s="1">
        <v>18026000000</v>
      </c>
      <c r="H46" s="1">
        <v>18122000000</v>
      </c>
      <c r="I46" s="1">
        <v>18221000000</v>
      </c>
      <c r="J46" s="1">
        <v>18301000000</v>
      </c>
      <c r="K46" s="1">
        <v>18715000000</v>
      </c>
      <c r="L46" s="1">
        <v>19050000000</v>
      </c>
      <c r="M46" s="1">
        <v>19197000000</v>
      </c>
      <c r="N46" s="1">
        <v>20306000000</v>
      </c>
    </row>
    <row r="47" spans="1:14" ht="19" x14ac:dyDescent="0.25">
      <c r="A47" s="5" t="s">
        <v>39</v>
      </c>
      <c r="B47" s="1">
        <v>59000000</v>
      </c>
      <c r="C47" s="1">
        <v>80000000</v>
      </c>
      <c r="D47" s="1">
        <v>801000000</v>
      </c>
      <c r="E47" s="1">
        <v>883000000</v>
      </c>
      <c r="F47" s="1">
        <v>3929000000</v>
      </c>
      <c r="G47" s="1">
        <v>3246000000</v>
      </c>
      <c r="H47" s="1">
        <v>2535000000</v>
      </c>
      <c r="I47" s="1">
        <v>1884000000</v>
      </c>
      <c r="J47" s="1">
        <v>1294000000</v>
      </c>
      <c r="K47" s="1">
        <v>894000000</v>
      </c>
      <c r="L47" s="1">
        <v>623000000</v>
      </c>
      <c r="M47" s="1">
        <v>634000000</v>
      </c>
      <c r="N47" s="1">
        <v>897000000</v>
      </c>
    </row>
    <row r="48" spans="1:14" ht="19" x14ac:dyDescent="0.25">
      <c r="A48" s="5" t="s">
        <v>40</v>
      </c>
      <c r="B48" s="1">
        <v>96000000</v>
      </c>
      <c r="C48" s="1">
        <v>162000000</v>
      </c>
      <c r="D48" s="1">
        <v>1388000000</v>
      </c>
      <c r="E48" s="1">
        <v>1722000000</v>
      </c>
      <c r="F48" s="1">
        <v>21910000000</v>
      </c>
      <c r="G48" s="1">
        <v>21272000000</v>
      </c>
      <c r="H48" s="1">
        <v>20657000000</v>
      </c>
      <c r="I48" s="1">
        <v>20105000000</v>
      </c>
      <c r="J48" s="1">
        <v>19595000000</v>
      </c>
      <c r="K48" s="1">
        <v>19609000000</v>
      </c>
      <c r="L48" s="1">
        <v>19673000000</v>
      </c>
      <c r="M48" s="1">
        <v>19831000000</v>
      </c>
      <c r="N48" s="1">
        <v>21203000000</v>
      </c>
    </row>
    <row r="49" spans="1:14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>
        <v>6234000000</v>
      </c>
      <c r="M49" s="1">
        <v>6775000000</v>
      </c>
      <c r="N49" s="1">
        <v>6201000000</v>
      </c>
    </row>
    <row r="50" spans="1:14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</row>
    <row r="51" spans="1:14" ht="19" x14ac:dyDescent="0.25">
      <c r="A51" s="5" t="s">
        <v>43</v>
      </c>
      <c r="B51" s="1">
        <v>74000000</v>
      </c>
      <c r="C51" s="1">
        <v>90000000</v>
      </c>
      <c r="D51" s="1">
        <v>57000000</v>
      </c>
      <c r="E51" s="1">
        <v>221000000</v>
      </c>
      <c r="F51" s="1">
        <v>637000000</v>
      </c>
      <c r="G51" s="1">
        <v>796000000</v>
      </c>
      <c r="H51" s="1">
        <v>1312000000</v>
      </c>
      <c r="I51" s="1">
        <v>2135000000</v>
      </c>
      <c r="J51" s="1">
        <v>2576000000</v>
      </c>
      <c r="K51" s="1">
        <v>2759000000</v>
      </c>
      <c r="L51" s="1">
        <v>2758000000</v>
      </c>
      <c r="M51" s="1">
        <v>2751000000</v>
      </c>
      <c r="N51" s="1">
        <v>6583000000</v>
      </c>
    </row>
    <row r="52" spans="1:14" ht="19" x14ac:dyDescent="0.25">
      <c r="A52" s="5" t="s">
        <v>44</v>
      </c>
      <c r="B52" s="1">
        <v>744000000</v>
      </c>
      <c r="C52" s="1">
        <v>1727000000</v>
      </c>
      <c r="D52" s="1">
        <v>3836000000</v>
      </c>
      <c r="E52" s="1">
        <v>4825000000</v>
      </c>
      <c r="F52" s="1">
        <v>26514000000</v>
      </c>
      <c r="G52" s="1">
        <v>27755000000</v>
      </c>
      <c r="H52" s="1">
        <v>30560000000</v>
      </c>
      <c r="I52" s="1">
        <v>35961000000</v>
      </c>
      <c r="J52" s="1">
        <v>46854000000</v>
      </c>
      <c r="K52" s="1">
        <v>67151000000</v>
      </c>
      <c r="L52" s="1">
        <v>83646000000</v>
      </c>
      <c r="M52" s="1">
        <v>99321000000</v>
      </c>
      <c r="N52" s="1">
        <v>126178000000</v>
      </c>
    </row>
    <row r="53" spans="1:14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</row>
    <row r="54" spans="1:14" ht="20" thickBot="1" x14ac:dyDescent="0.3">
      <c r="A54" s="7" t="s">
        <v>46</v>
      </c>
      <c r="B54" s="11">
        <v>2990000000</v>
      </c>
      <c r="C54" s="11">
        <v>6331000000</v>
      </c>
      <c r="D54" s="11">
        <v>15103000000</v>
      </c>
      <c r="E54" s="11">
        <v>17895000000</v>
      </c>
      <c r="F54" s="11">
        <v>40184000000</v>
      </c>
      <c r="G54" s="11">
        <v>49407000000</v>
      </c>
      <c r="H54" s="11">
        <v>64961000000</v>
      </c>
      <c r="I54" s="11">
        <v>84524000000</v>
      </c>
      <c r="J54" s="11">
        <v>97334000000</v>
      </c>
      <c r="K54" s="11">
        <v>133376000000</v>
      </c>
      <c r="L54" s="11">
        <v>159316000000</v>
      </c>
      <c r="M54" s="11">
        <v>165987000000</v>
      </c>
      <c r="N54" s="11">
        <v>185727000000</v>
      </c>
    </row>
    <row r="55" spans="1:14" ht="20" thickTop="1" x14ac:dyDescent="0.25">
      <c r="A55" s="5" t="s">
        <v>47</v>
      </c>
      <c r="B55" s="1">
        <v>29000000</v>
      </c>
      <c r="C55" s="1">
        <v>63000000</v>
      </c>
      <c r="D55" s="1">
        <v>65000000</v>
      </c>
      <c r="E55" s="1">
        <v>87000000</v>
      </c>
      <c r="F55" s="1">
        <v>176000000</v>
      </c>
      <c r="G55" s="1">
        <v>196000000</v>
      </c>
      <c r="H55" s="1">
        <v>302000000</v>
      </c>
      <c r="I55" s="1">
        <v>380000000</v>
      </c>
      <c r="J55" s="1">
        <v>820000000</v>
      </c>
      <c r="K55" s="1">
        <v>1363000000</v>
      </c>
      <c r="L55" s="1">
        <v>1331000000</v>
      </c>
      <c r="M55" s="1">
        <v>4083000000</v>
      </c>
      <c r="N55" s="1">
        <v>4990000000</v>
      </c>
    </row>
    <row r="56" spans="1:14" ht="19" x14ac:dyDescent="0.25">
      <c r="A56" s="5" t="s">
        <v>48</v>
      </c>
      <c r="B56" s="1">
        <v>106000000</v>
      </c>
      <c r="C56" s="1">
        <v>279000000</v>
      </c>
      <c r="D56" s="1">
        <v>365000000</v>
      </c>
      <c r="E56" s="1">
        <v>239000000</v>
      </c>
      <c r="F56" s="1">
        <v>114000000</v>
      </c>
      <c r="G56" s="1">
        <v>208000000</v>
      </c>
      <c r="H56" s="1" t="s">
        <v>92</v>
      </c>
      <c r="I56" s="1" t="s">
        <v>92</v>
      </c>
      <c r="J56" s="1">
        <v>500000000</v>
      </c>
      <c r="K56" s="1">
        <v>1077000000</v>
      </c>
      <c r="L56" s="1">
        <v>1023000000</v>
      </c>
      <c r="M56" s="1">
        <v>1127000000</v>
      </c>
      <c r="N56" s="1">
        <v>1367000000</v>
      </c>
    </row>
    <row r="57" spans="1:14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230000000</v>
      </c>
      <c r="J57" s="1">
        <v>491000000</v>
      </c>
      <c r="K57" s="1">
        <v>624000000</v>
      </c>
      <c r="L57" s="1">
        <v>2038000000</v>
      </c>
      <c r="M57" s="1">
        <v>1256000000</v>
      </c>
      <c r="N57" s="1">
        <v>2339000000</v>
      </c>
    </row>
    <row r="58" spans="1:14" ht="19" x14ac:dyDescent="0.25">
      <c r="A58" s="5" t="s">
        <v>50</v>
      </c>
      <c r="B58" s="1">
        <v>42000000</v>
      </c>
      <c r="C58" s="1">
        <v>90000000</v>
      </c>
      <c r="D58" s="1">
        <v>30000000</v>
      </c>
      <c r="E58" s="1">
        <v>38000000</v>
      </c>
      <c r="F58" s="1">
        <v>66000000</v>
      </c>
      <c r="G58" s="1">
        <v>56000000</v>
      </c>
      <c r="H58" s="1">
        <v>90000000</v>
      </c>
      <c r="I58" s="1">
        <v>98000000</v>
      </c>
      <c r="J58" s="1">
        <v>147000000</v>
      </c>
      <c r="K58" s="1">
        <v>269000000</v>
      </c>
      <c r="L58" s="1">
        <v>382000000</v>
      </c>
      <c r="M58" s="1">
        <v>561000000</v>
      </c>
      <c r="N58" s="1" t="s">
        <v>92</v>
      </c>
    </row>
    <row r="59" spans="1:14" ht="19" x14ac:dyDescent="0.25">
      <c r="A59" s="5" t="s">
        <v>51</v>
      </c>
      <c r="B59" s="1">
        <v>212000000</v>
      </c>
      <c r="C59" s="1">
        <v>467000000</v>
      </c>
      <c r="D59" s="1">
        <v>592000000</v>
      </c>
      <c r="E59" s="1">
        <v>736000000</v>
      </c>
      <c r="F59" s="1">
        <v>1068000000</v>
      </c>
      <c r="G59" s="1">
        <v>1465000000</v>
      </c>
      <c r="H59" s="1">
        <v>2483000000</v>
      </c>
      <c r="I59" s="1">
        <v>3052000000</v>
      </c>
      <c r="J59" s="1">
        <v>5059000000</v>
      </c>
      <c r="K59" s="1">
        <v>11720000000</v>
      </c>
      <c r="L59" s="1">
        <v>10207000000</v>
      </c>
      <c r="M59" s="1">
        <v>14108000000</v>
      </c>
      <c r="N59" s="1">
        <v>18330000000</v>
      </c>
    </row>
    <row r="60" spans="1:14" ht="19" x14ac:dyDescent="0.25">
      <c r="A60" s="6" t="s">
        <v>52</v>
      </c>
      <c r="B60" s="10">
        <v>389000000</v>
      </c>
      <c r="C60" s="10">
        <v>899000000</v>
      </c>
      <c r="D60" s="10">
        <v>1052000000</v>
      </c>
      <c r="E60" s="10">
        <v>1100000000</v>
      </c>
      <c r="F60" s="10">
        <v>1424000000</v>
      </c>
      <c r="G60" s="10">
        <v>1925000000</v>
      </c>
      <c r="H60" s="10">
        <v>2875000000</v>
      </c>
      <c r="I60" s="10">
        <v>3760000000</v>
      </c>
      <c r="J60" s="10">
        <v>7017000000</v>
      </c>
      <c r="K60" s="10">
        <v>15053000000</v>
      </c>
      <c r="L60" s="10">
        <v>14981000000</v>
      </c>
      <c r="M60" s="10">
        <v>21135000000</v>
      </c>
      <c r="N60" s="10">
        <v>27026000000</v>
      </c>
    </row>
    <row r="61" spans="1:14" ht="19" x14ac:dyDescent="0.25">
      <c r="A61" s="5" t="s">
        <v>53</v>
      </c>
      <c r="B61" s="1">
        <v>367000000</v>
      </c>
      <c r="C61" s="1">
        <v>398000000</v>
      </c>
      <c r="D61" s="1">
        <v>1991000000</v>
      </c>
      <c r="E61" s="1">
        <v>237000000</v>
      </c>
      <c r="F61" s="1">
        <v>119000000</v>
      </c>
      <c r="G61" s="1">
        <v>107000000</v>
      </c>
      <c r="H61" s="1" t="s">
        <v>92</v>
      </c>
      <c r="I61" s="1" t="s">
        <v>92</v>
      </c>
      <c r="J61" s="1" t="s">
        <v>92</v>
      </c>
      <c r="K61" s="1">
        <v>9524000000</v>
      </c>
      <c r="L61" s="1">
        <v>9631000000</v>
      </c>
      <c r="M61" s="1">
        <v>12746000000</v>
      </c>
      <c r="N61" s="1">
        <v>25224000000</v>
      </c>
    </row>
    <row r="62" spans="1:14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</row>
    <row r="63" spans="1:14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>
        <v>987000000</v>
      </c>
      <c r="G63" s="1">
        <v>163000000</v>
      </c>
      <c r="H63" s="1" t="s">
        <v>92</v>
      </c>
      <c r="I63" s="1" t="s">
        <v>92</v>
      </c>
      <c r="J63" s="1">
        <v>673000000</v>
      </c>
      <c r="K63" s="1">
        <v>1039000000</v>
      </c>
      <c r="L63" s="1" t="s">
        <v>92</v>
      </c>
      <c r="M63" s="1" t="s">
        <v>92</v>
      </c>
      <c r="N63" s="1" t="s">
        <v>92</v>
      </c>
    </row>
    <row r="64" spans="1:14" ht="19" x14ac:dyDescent="0.25">
      <c r="A64" s="5" t="s">
        <v>55</v>
      </c>
      <c r="B64" s="1">
        <v>72000000</v>
      </c>
      <c r="C64" s="1">
        <v>135000000</v>
      </c>
      <c r="D64" s="1">
        <v>305000000</v>
      </c>
      <c r="E64" s="1">
        <v>1088000000</v>
      </c>
      <c r="F64" s="1">
        <v>1558000000</v>
      </c>
      <c r="G64" s="1">
        <v>2994000000</v>
      </c>
      <c r="H64" s="1">
        <v>2892000000</v>
      </c>
      <c r="I64" s="1">
        <v>6417000000</v>
      </c>
      <c r="J64" s="1">
        <v>5517000000</v>
      </c>
      <c r="K64" s="1">
        <v>6706000000</v>
      </c>
      <c r="L64" s="1">
        <v>6414000000</v>
      </c>
      <c r="M64" s="1">
        <v>7227000000</v>
      </c>
      <c r="N64" s="1">
        <v>7764000000</v>
      </c>
    </row>
    <row r="65" spans="1:14" ht="19" x14ac:dyDescent="0.25">
      <c r="A65" s="5" t="s">
        <v>56</v>
      </c>
      <c r="B65" s="1">
        <v>439000000</v>
      </c>
      <c r="C65" s="1">
        <v>533000000</v>
      </c>
      <c r="D65" s="1">
        <v>2296000000</v>
      </c>
      <c r="E65" s="1">
        <v>1325000000</v>
      </c>
      <c r="F65" s="1">
        <v>2664000000</v>
      </c>
      <c r="G65" s="1">
        <v>3264000000</v>
      </c>
      <c r="H65" s="1">
        <v>2892000000</v>
      </c>
      <c r="I65" s="1">
        <v>6417000000</v>
      </c>
      <c r="J65" s="1">
        <v>6190000000</v>
      </c>
      <c r="K65" s="1">
        <v>17269000000</v>
      </c>
      <c r="L65" s="1">
        <v>16045000000</v>
      </c>
      <c r="M65" s="1">
        <v>19973000000</v>
      </c>
      <c r="N65" s="1">
        <v>32988000000</v>
      </c>
    </row>
    <row r="66" spans="1:14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</row>
    <row r="67" spans="1:14" ht="19" x14ac:dyDescent="0.25">
      <c r="A67" s="6" t="s">
        <v>58</v>
      </c>
      <c r="B67" s="10">
        <v>828000000</v>
      </c>
      <c r="C67" s="10">
        <v>1432000000</v>
      </c>
      <c r="D67" s="10">
        <v>3348000000</v>
      </c>
      <c r="E67" s="10">
        <v>2425000000</v>
      </c>
      <c r="F67" s="10">
        <v>4088000000</v>
      </c>
      <c r="G67" s="10">
        <v>5189000000</v>
      </c>
      <c r="H67" s="10">
        <v>5767000000</v>
      </c>
      <c r="I67" s="10">
        <v>10177000000</v>
      </c>
      <c r="J67" s="10">
        <v>13207000000</v>
      </c>
      <c r="K67" s="10">
        <v>32322000000</v>
      </c>
      <c r="L67" s="10">
        <v>31026000000</v>
      </c>
      <c r="M67" s="10">
        <v>41108000000</v>
      </c>
      <c r="N67" s="10">
        <v>60014000000</v>
      </c>
    </row>
    <row r="68" spans="1:14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</row>
    <row r="69" spans="1:14" ht="19" x14ac:dyDescent="0.25">
      <c r="A69" s="5" t="s">
        <v>60</v>
      </c>
      <c r="B69" s="1">
        <v>606000000</v>
      </c>
      <c r="C69" s="1">
        <v>1606000000</v>
      </c>
      <c r="D69" s="1">
        <v>1659000000</v>
      </c>
      <c r="E69" s="1">
        <v>3159000000</v>
      </c>
      <c r="F69" s="1">
        <v>6099000000</v>
      </c>
      <c r="G69" s="1">
        <v>9787000000</v>
      </c>
      <c r="H69" s="1">
        <v>21670000000</v>
      </c>
      <c r="I69" s="1">
        <v>33990000000</v>
      </c>
      <c r="J69" s="1">
        <v>41981000000</v>
      </c>
      <c r="K69" s="1">
        <v>55692000000</v>
      </c>
      <c r="L69" s="1">
        <v>77345000000</v>
      </c>
      <c r="M69" s="1">
        <v>69761000000</v>
      </c>
      <c r="N69" s="1">
        <v>64799000000</v>
      </c>
    </row>
    <row r="70" spans="1:14" ht="19" x14ac:dyDescent="0.25">
      <c r="A70" s="5" t="s">
        <v>61</v>
      </c>
      <c r="B70" s="1">
        <v>-6000000</v>
      </c>
      <c r="C70" s="1">
        <v>-6000000</v>
      </c>
      <c r="D70" s="1">
        <v>2000000</v>
      </c>
      <c r="E70" s="1">
        <v>14000000</v>
      </c>
      <c r="F70" s="1">
        <v>-228000000</v>
      </c>
      <c r="G70" s="1">
        <v>-455000000</v>
      </c>
      <c r="H70" s="1">
        <v>-703000000</v>
      </c>
      <c r="I70" s="1">
        <v>-227000000</v>
      </c>
      <c r="J70" s="1">
        <v>-760000000</v>
      </c>
      <c r="K70" s="1">
        <v>-489000000</v>
      </c>
      <c r="L70" s="1">
        <v>927000000</v>
      </c>
      <c r="M70" s="1">
        <v>-693000000</v>
      </c>
      <c r="N70" s="1">
        <v>-3530000000</v>
      </c>
    </row>
    <row r="71" spans="1:14" ht="19" x14ac:dyDescent="0.25">
      <c r="A71" s="5" t="s">
        <v>62</v>
      </c>
      <c r="B71" s="1">
        <v>947000000</v>
      </c>
      <c r="C71" s="1">
        <v>2684000000</v>
      </c>
      <c r="D71" s="1">
        <v>10094000000</v>
      </c>
      <c r="E71" s="1">
        <v>12297000000</v>
      </c>
      <c r="F71" s="1">
        <v>30225000000</v>
      </c>
      <c r="G71" s="1">
        <v>34886000000</v>
      </c>
      <c r="H71" s="1">
        <v>38227000000</v>
      </c>
      <c r="I71" s="1">
        <v>40584000000</v>
      </c>
      <c r="J71" s="1">
        <v>42906000000</v>
      </c>
      <c r="K71" s="1">
        <v>45851000000</v>
      </c>
      <c r="L71" s="1">
        <v>50018000000</v>
      </c>
      <c r="M71" s="1">
        <v>55811000000</v>
      </c>
      <c r="N71" s="1" t="s">
        <v>92</v>
      </c>
    </row>
    <row r="72" spans="1:14" ht="19" x14ac:dyDescent="0.25">
      <c r="A72" s="6" t="s">
        <v>63</v>
      </c>
      <c r="B72" s="10">
        <v>2162000000</v>
      </c>
      <c r="C72" s="10">
        <v>4899000000</v>
      </c>
      <c r="D72" s="10">
        <v>11755000000</v>
      </c>
      <c r="E72" s="10">
        <v>15470000000</v>
      </c>
      <c r="F72" s="10">
        <v>36096000000</v>
      </c>
      <c r="G72" s="10">
        <v>44218000000</v>
      </c>
      <c r="H72" s="10">
        <v>59194000000</v>
      </c>
      <c r="I72" s="10">
        <v>74347000000</v>
      </c>
      <c r="J72" s="10">
        <v>84127000000</v>
      </c>
      <c r="K72" s="10">
        <v>101054000000</v>
      </c>
      <c r="L72" s="10">
        <v>128290000000</v>
      </c>
      <c r="M72" s="10">
        <v>124879000000</v>
      </c>
      <c r="N72" s="10">
        <v>125713000000</v>
      </c>
    </row>
    <row r="73" spans="1:14" ht="20" thickBot="1" x14ac:dyDescent="0.3">
      <c r="A73" s="7" t="s">
        <v>64</v>
      </c>
      <c r="B73" s="11">
        <v>2990000000</v>
      </c>
      <c r="C73" s="11">
        <v>6331000000</v>
      </c>
      <c r="D73" s="11">
        <v>15103000000</v>
      </c>
      <c r="E73" s="11">
        <v>17895000000</v>
      </c>
      <c r="F73" s="11">
        <v>40184000000</v>
      </c>
      <c r="G73" s="11">
        <v>49407000000</v>
      </c>
      <c r="H73" s="11">
        <v>64961000000</v>
      </c>
      <c r="I73" s="11">
        <v>84524000000</v>
      </c>
      <c r="J73" s="11">
        <v>97334000000</v>
      </c>
      <c r="K73" s="11">
        <v>133376000000</v>
      </c>
      <c r="L73" s="11">
        <v>159316000000</v>
      </c>
      <c r="M73" s="11">
        <v>165987000000</v>
      </c>
      <c r="N73" s="11">
        <v>185727000000</v>
      </c>
    </row>
    <row r="74" spans="1:14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</row>
    <row r="75" spans="1:14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</row>
    <row r="76" spans="1:14" ht="19" x14ac:dyDescent="0.25">
      <c r="A76" s="5" t="s">
        <v>66</v>
      </c>
      <c r="B76" s="1">
        <v>606000000</v>
      </c>
      <c r="C76" s="1">
        <v>1000000000</v>
      </c>
      <c r="D76" s="1">
        <v>53000000</v>
      </c>
      <c r="E76" s="1">
        <v>1500000000</v>
      </c>
      <c r="F76" s="1">
        <v>2940000000</v>
      </c>
      <c r="G76" s="1">
        <v>3688000000</v>
      </c>
      <c r="H76" s="1">
        <v>10217000000</v>
      </c>
      <c r="I76" s="1">
        <v>15934000000</v>
      </c>
      <c r="J76" s="1">
        <v>22112000000</v>
      </c>
      <c r="K76" s="1">
        <v>18485000000</v>
      </c>
      <c r="L76" s="1">
        <v>29146000000</v>
      </c>
      <c r="M76" s="1">
        <v>39370000000</v>
      </c>
      <c r="N76" s="1">
        <v>23200000000</v>
      </c>
    </row>
    <row r="77" spans="1:14" ht="19" x14ac:dyDescent="0.25">
      <c r="A77" s="5" t="s">
        <v>13</v>
      </c>
      <c r="B77" s="1">
        <v>139000000</v>
      </c>
      <c r="C77" s="1">
        <v>323000000</v>
      </c>
      <c r="D77" s="1">
        <v>649000000</v>
      </c>
      <c r="E77" s="1">
        <v>1011000000</v>
      </c>
      <c r="F77" s="1">
        <v>1243000000</v>
      </c>
      <c r="G77" s="1">
        <v>1945000000</v>
      </c>
      <c r="H77" s="1">
        <v>2342000000</v>
      </c>
      <c r="I77" s="1">
        <v>3025000000</v>
      </c>
      <c r="J77" s="1">
        <v>4315000000</v>
      </c>
      <c r="K77" s="1">
        <v>5741000000</v>
      </c>
      <c r="L77" s="1">
        <v>6862000000</v>
      </c>
      <c r="M77" s="1">
        <v>7967000000</v>
      </c>
      <c r="N77" s="1">
        <v>8686000000</v>
      </c>
    </row>
    <row r="78" spans="1:14" ht="19" x14ac:dyDescent="0.25">
      <c r="A78" s="5" t="s">
        <v>67</v>
      </c>
      <c r="B78" s="1">
        <v>23000000</v>
      </c>
      <c r="C78" s="1">
        <v>433000000</v>
      </c>
      <c r="D78" s="1">
        <v>-186000000</v>
      </c>
      <c r="E78" s="1">
        <v>-37000000</v>
      </c>
      <c r="F78" s="1">
        <v>-210000000</v>
      </c>
      <c r="G78" s="1">
        <v>-795000000</v>
      </c>
      <c r="H78" s="1">
        <v>-457000000</v>
      </c>
      <c r="I78" s="1">
        <v>-377000000</v>
      </c>
      <c r="J78" s="1">
        <v>286000000</v>
      </c>
      <c r="K78" s="1">
        <v>-37000000</v>
      </c>
      <c r="L78" s="1">
        <v>-1192000000</v>
      </c>
      <c r="M78" s="1">
        <v>609000000</v>
      </c>
      <c r="N78" s="1">
        <v>-3286000000</v>
      </c>
    </row>
    <row r="79" spans="1:14" ht="19" x14ac:dyDescent="0.25">
      <c r="A79" s="5" t="s">
        <v>68</v>
      </c>
      <c r="B79" s="1">
        <v>20000000</v>
      </c>
      <c r="C79" s="1">
        <v>217000000</v>
      </c>
      <c r="D79" s="1">
        <v>1572000000</v>
      </c>
      <c r="E79" s="1">
        <v>906000000</v>
      </c>
      <c r="F79" s="1">
        <v>1786000000</v>
      </c>
      <c r="G79" s="1">
        <v>2960000000</v>
      </c>
      <c r="H79" s="1">
        <v>3218000000</v>
      </c>
      <c r="I79" s="1">
        <v>3723000000</v>
      </c>
      <c r="J79" s="1">
        <v>4152000000</v>
      </c>
      <c r="K79" s="1">
        <v>4836000000</v>
      </c>
      <c r="L79" s="1">
        <v>6536000000</v>
      </c>
      <c r="M79" s="1">
        <v>9164000000</v>
      </c>
      <c r="N79" s="1">
        <v>11992000000</v>
      </c>
    </row>
    <row r="80" spans="1:14" ht="19" x14ac:dyDescent="0.25">
      <c r="A80" s="14" t="s">
        <v>105</v>
      </c>
      <c r="B80" s="15">
        <f t="shared" ref="B80:Q80" si="6">B79/B3</f>
        <v>1.0131712259371834E-2</v>
      </c>
      <c r="C80" s="15">
        <f t="shared" si="6"/>
        <v>5.8474804634869308E-2</v>
      </c>
      <c r="D80" s="15">
        <f t="shared" si="6"/>
        <v>0.30890155236785222</v>
      </c>
      <c r="E80" s="15">
        <f t="shared" si="6"/>
        <v>0.11509146341463415</v>
      </c>
      <c r="F80" s="15">
        <f t="shared" si="6"/>
        <v>0.14326969356650088</v>
      </c>
      <c r="G80" s="15">
        <f t="shared" si="6"/>
        <v>0.16510486390004461</v>
      </c>
      <c r="H80" s="15">
        <f t="shared" si="6"/>
        <v>0.11643389536145886</v>
      </c>
      <c r="I80" s="15">
        <f t="shared" si="6"/>
        <v>9.1579957198730716E-2</v>
      </c>
      <c r="J80" s="15">
        <f t="shared" si="6"/>
        <v>7.4357964110462416E-2</v>
      </c>
      <c r="K80" s="15">
        <f t="shared" si="6"/>
        <v>6.84045999123018E-2</v>
      </c>
      <c r="L80" s="15">
        <f t="shared" si="6"/>
        <v>7.6030942825568548E-2</v>
      </c>
      <c r="M80" s="15">
        <f t="shared" si="6"/>
        <v>7.7707773321235657E-2</v>
      </c>
      <c r="N80" s="15">
        <f t="shared" si="6"/>
        <v>0.10283940347657557</v>
      </c>
    </row>
    <row r="81" spans="1:22" ht="19" x14ac:dyDescent="0.25">
      <c r="A81" s="5" t="s">
        <v>69</v>
      </c>
      <c r="B81" s="1">
        <v>-93000000</v>
      </c>
      <c r="C81" s="1">
        <v>5000000</v>
      </c>
      <c r="D81" s="1">
        <v>-491000000</v>
      </c>
      <c r="E81" s="1">
        <v>676000000</v>
      </c>
      <c r="F81" s="1">
        <v>-262000000</v>
      </c>
      <c r="G81" s="1">
        <v>784000000</v>
      </c>
      <c r="H81" s="1">
        <v>758000000</v>
      </c>
      <c r="I81" s="1">
        <v>1887000000</v>
      </c>
      <c r="J81" s="1">
        <v>-1527000000</v>
      </c>
      <c r="K81" s="1">
        <v>7250000000</v>
      </c>
      <c r="L81" s="1">
        <v>-2723000000</v>
      </c>
      <c r="M81" s="1">
        <v>700000000</v>
      </c>
      <c r="N81" s="1">
        <v>5683000000</v>
      </c>
    </row>
    <row r="82" spans="1:22" ht="19" x14ac:dyDescent="0.25">
      <c r="A82" s="5" t="s">
        <v>70</v>
      </c>
      <c r="B82" s="1">
        <v>-209000000</v>
      </c>
      <c r="C82" s="1">
        <v>-174000000</v>
      </c>
      <c r="D82" s="1">
        <v>-170000000</v>
      </c>
      <c r="E82" s="1">
        <v>-378000000</v>
      </c>
      <c r="F82" s="1">
        <v>-610000000</v>
      </c>
      <c r="G82" s="1">
        <v>-973000000</v>
      </c>
      <c r="H82" s="1">
        <v>-1489000000</v>
      </c>
      <c r="I82" s="1">
        <v>-1609000000</v>
      </c>
      <c r="J82" s="1">
        <v>-1892000000</v>
      </c>
      <c r="K82" s="1">
        <v>-1961000000</v>
      </c>
      <c r="L82" s="1">
        <v>-1512000000</v>
      </c>
      <c r="M82" s="1">
        <v>-3110000000</v>
      </c>
      <c r="N82" s="1">
        <v>231000000</v>
      </c>
    </row>
    <row r="83" spans="1:22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U83" s="32" t="s">
        <v>127</v>
      </c>
      <c r="V83" s="33"/>
    </row>
    <row r="84" spans="1:22" ht="19" x14ac:dyDescent="0.25">
      <c r="A84" s="5" t="s">
        <v>47</v>
      </c>
      <c r="B84" s="1">
        <v>12000000</v>
      </c>
      <c r="C84" s="1">
        <v>6000000</v>
      </c>
      <c r="D84" s="1">
        <v>1000000</v>
      </c>
      <c r="E84" s="1">
        <v>26000000</v>
      </c>
      <c r="F84" s="1">
        <v>31000000</v>
      </c>
      <c r="G84" s="1">
        <v>18000000</v>
      </c>
      <c r="H84" s="1">
        <v>14000000</v>
      </c>
      <c r="I84" s="1">
        <v>43000000</v>
      </c>
      <c r="J84" s="1">
        <v>221000000</v>
      </c>
      <c r="K84" s="1">
        <v>113000000</v>
      </c>
      <c r="L84" s="1">
        <v>-17000000</v>
      </c>
      <c r="M84" s="1">
        <v>1436000000</v>
      </c>
      <c r="N84" s="1">
        <v>210000000</v>
      </c>
      <c r="U84" s="34" t="s">
        <v>128</v>
      </c>
      <c r="V84" s="35"/>
    </row>
    <row r="85" spans="1:22" ht="20" x14ac:dyDescent="0.25">
      <c r="A85" s="5" t="s">
        <v>71</v>
      </c>
      <c r="B85" s="1">
        <v>37000000</v>
      </c>
      <c r="C85" s="1">
        <v>70000000</v>
      </c>
      <c r="D85" s="1">
        <v>-60000000</v>
      </c>
      <c r="E85" s="1">
        <v>8000000</v>
      </c>
      <c r="F85" s="1">
        <v>10000000</v>
      </c>
      <c r="G85" s="1">
        <v>-9000000</v>
      </c>
      <c r="H85" s="1">
        <v>35000000</v>
      </c>
      <c r="I85" s="1">
        <v>4000000</v>
      </c>
      <c r="J85" s="1">
        <v>53000000</v>
      </c>
      <c r="K85" s="1">
        <v>123000000</v>
      </c>
      <c r="L85" s="1">
        <v>108000000</v>
      </c>
      <c r="M85" s="1">
        <v>187000000</v>
      </c>
      <c r="N85" s="1" t="s">
        <v>92</v>
      </c>
      <c r="U85" s="58" t="s">
        <v>129</v>
      </c>
      <c r="V85" s="59">
        <f>N17</f>
        <v>276000000</v>
      </c>
    </row>
    <row r="86" spans="1:22" ht="20" x14ac:dyDescent="0.25">
      <c r="A86" s="5" t="s">
        <v>72</v>
      </c>
      <c r="B86" s="1">
        <v>3000000</v>
      </c>
      <c r="C86" s="1">
        <v>-429000000</v>
      </c>
      <c r="D86" s="1">
        <v>15000000</v>
      </c>
      <c r="E86" s="1">
        <v>166000000</v>
      </c>
      <c r="F86" s="1">
        <v>-40000000</v>
      </c>
      <c r="G86" s="1">
        <v>17000000</v>
      </c>
      <c r="H86" s="1">
        <v>30000000</v>
      </c>
      <c r="I86" s="1">
        <v>24000000</v>
      </c>
      <c r="J86" s="1">
        <v>-64000000</v>
      </c>
      <c r="K86" s="1">
        <v>39000000</v>
      </c>
      <c r="L86" s="1">
        <v>118000000</v>
      </c>
      <c r="M86" s="1">
        <v>-127000000</v>
      </c>
      <c r="N86" s="1">
        <v>4200000000</v>
      </c>
      <c r="U86" s="58" t="s">
        <v>130</v>
      </c>
      <c r="V86" s="59">
        <f>N56</f>
        <v>1367000000</v>
      </c>
    </row>
    <row r="87" spans="1:22" ht="20" x14ac:dyDescent="0.25">
      <c r="A87" s="6" t="s">
        <v>73</v>
      </c>
      <c r="B87" s="10">
        <v>698000000</v>
      </c>
      <c r="C87" s="10">
        <v>1549000000</v>
      </c>
      <c r="D87" s="10">
        <v>1612000000</v>
      </c>
      <c r="E87" s="10">
        <v>4222000000</v>
      </c>
      <c r="F87" s="10">
        <v>5457000000</v>
      </c>
      <c r="G87" s="10">
        <v>8599000000</v>
      </c>
      <c r="H87" s="10">
        <v>16108000000</v>
      </c>
      <c r="I87" s="10">
        <v>24216000000</v>
      </c>
      <c r="J87" s="10">
        <v>29274000000</v>
      </c>
      <c r="K87" s="10">
        <v>36314000000</v>
      </c>
      <c r="L87" s="10">
        <v>38747000000</v>
      </c>
      <c r="M87" s="10">
        <v>57683000000</v>
      </c>
      <c r="N87" s="10">
        <v>50475000000</v>
      </c>
      <c r="U87" s="58" t="s">
        <v>131</v>
      </c>
      <c r="V87" s="59">
        <f>N61</f>
        <v>25224000000</v>
      </c>
    </row>
    <row r="88" spans="1:22" ht="20" x14ac:dyDescent="0.25">
      <c r="A88" s="5" t="s">
        <v>74</v>
      </c>
      <c r="B88" s="1">
        <v>-293000000</v>
      </c>
      <c r="C88" s="1">
        <v>-606000000</v>
      </c>
      <c r="D88" s="1">
        <v>-1235000000</v>
      </c>
      <c r="E88" s="1">
        <v>-1362000000</v>
      </c>
      <c r="F88" s="1">
        <v>-1831000000</v>
      </c>
      <c r="G88" s="1">
        <v>-2523000000</v>
      </c>
      <c r="H88" s="1">
        <v>-4491000000</v>
      </c>
      <c r="I88" s="1">
        <v>-6733000000</v>
      </c>
      <c r="J88" s="1">
        <v>-13915000000</v>
      </c>
      <c r="K88" s="1">
        <v>-15102000000</v>
      </c>
      <c r="L88" s="1">
        <v>-15115000000</v>
      </c>
      <c r="M88" s="1">
        <v>-18567000000</v>
      </c>
      <c r="N88" s="1">
        <v>-31431000000</v>
      </c>
      <c r="U88" s="60" t="s">
        <v>132</v>
      </c>
      <c r="V88" s="61">
        <f>V85/(V86+V87)</f>
        <v>1.0379451694182243E-2</v>
      </c>
    </row>
    <row r="89" spans="1:22" ht="20" customHeight="1" x14ac:dyDescent="0.25">
      <c r="A89" s="14" t="s">
        <v>106</v>
      </c>
      <c r="B89" s="15">
        <f t="shared" ref="B89:Q89" si="7">(-1*B88)/B3</f>
        <v>0.14842958459979735</v>
      </c>
      <c r="C89" s="15">
        <f t="shared" si="7"/>
        <v>0.16329830234438156</v>
      </c>
      <c r="D89" s="15">
        <f t="shared" si="7"/>
        <v>0.24268029082334447</v>
      </c>
      <c r="E89" s="15">
        <f t="shared" si="7"/>
        <v>0.17301829268292682</v>
      </c>
      <c r="F89" s="15">
        <f t="shared" si="7"/>
        <v>0.14687951227338361</v>
      </c>
      <c r="G89" s="15">
        <f t="shared" si="7"/>
        <v>0.14072958500669344</v>
      </c>
      <c r="H89" s="15">
        <f t="shared" si="7"/>
        <v>0.16249366813807078</v>
      </c>
      <c r="I89" s="15">
        <f t="shared" si="7"/>
        <v>0.16562123336531129</v>
      </c>
      <c r="J89" s="15">
        <f t="shared" si="7"/>
        <v>0.24920305168523227</v>
      </c>
      <c r="K89" s="15">
        <f t="shared" si="7"/>
        <v>0.21361585357228738</v>
      </c>
      <c r="L89" s="15">
        <f t="shared" si="7"/>
        <v>0.17582737160472287</v>
      </c>
      <c r="M89" s="15">
        <f t="shared" si="7"/>
        <v>0.15744218979216307</v>
      </c>
      <c r="N89" s="15">
        <f t="shared" si="7"/>
        <v>0.26954180209074774</v>
      </c>
      <c r="U89" s="58" t="s">
        <v>107</v>
      </c>
      <c r="V89" s="59">
        <f>N27</f>
        <v>5619000000</v>
      </c>
    </row>
    <row r="90" spans="1:22" ht="20" x14ac:dyDescent="0.25">
      <c r="A90" s="5" t="s">
        <v>75</v>
      </c>
      <c r="B90" s="1">
        <v>-22000000</v>
      </c>
      <c r="C90" s="1">
        <v>-24000000</v>
      </c>
      <c r="D90" s="1">
        <v>-911000000</v>
      </c>
      <c r="E90" s="1">
        <v>-368000000</v>
      </c>
      <c r="F90" s="1">
        <v>-4975000000</v>
      </c>
      <c r="G90" s="1">
        <v>-313000000</v>
      </c>
      <c r="H90" s="1">
        <v>-123000000</v>
      </c>
      <c r="I90" s="1">
        <v>-122000000</v>
      </c>
      <c r="J90" s="1">
        <v>-137000000</v>
      </c>
      <c r="K90" s="1">
        <v>-508000000</v>
      </c>
      <c r="L90" s="1">
        <v>-6749000000</v>
      </c>
      <c r="M90" s="1">
        <v>-898000000</v>
      </c>
      <c r="N90" s="1">
        <v>-1312000000</v>
      </c>
      <c r="U90" s="58" t="s">
        <v>19</v>
      </c>
      <c r="V90" s="59">
        <f>N25</f>
        <v>28819000000</v>
      </c>
    </row>
    <row r="91" spans="1:22" ht="20" x14ac:dyDescent="0.25">
      <c r="A91" s="5" t="s">
        <v>76</v>
      </c>
      <c r="B91" s="1" t="s">
        <v>92</v>
      </c>
      <c r="C91" s="1">
        <v>-3028000000</v>
      </c>
      <c r="D91" s="1">
        <v>-10309000000</v>
      </c>
      <c r="E91" s="1">
        <v>-7434000000</v>
      </c>
      <c r="F91" s="1">
        <v>-9104000000</v>
      </c>
      <c r="G91" s="1">
        <v>-15938000000</v>
      </c>
      <c r="H91" s="1">
        <v>-22341000000</v>
      </c>
      <c r="I91" s="1">
        <v>-25682000000</v>
      </c>
      <c r="J91" s="1">
        <v>-14656000000</v>
      </c>
      <c r="K91" s="1">
        <v>-23910000000</v>
      </c>
      <c r="L91" s="1">
        <v>-33930000000</v>
      </c>
      <c r="M91" s="1">
        <v>-30407000000</v>
      </c>
      <c r="N91" s="1">
        <v>-9631000000</v>
      </c>
      <c r="U91" s="60" t="s">
        <v>133</v>
      </c>
      <c r="V91" s="61">
        <f>V89/V90</f>
        <v>0.19497553697213643</v>
      </c>
    </row>
    <row r="92" spans="1:22" ht="20" x14ac:dyDescent="0.25">
      <c r="A92" s="5" t="s">
        <v>77</v>
      </c>
      <c r="B92" s="1" t="s">
        <v>92</v>
      </c>
      <c r="C92" s="1">
        <v>629000000</v>
      </c>
      <c r="D92" s="1">
        <v>5433000000</v>
      </c>
      <c r="E92" s="1">
        <v>6551000000</v>
      </c>
      <c r="F92" s="1">
        <v>10347000000</v>
      </c>
      <c r="G92" s="1">
        <v>9238000000</v>
      </c>
      <c r="H92" s="1">
        <v>15155000000</v>
      </c>
      <c r="I92" s="1">
        <v>12432000000</v>
      </c>
      <c r="J92" s="1">
        <v>17130000000</v>
      </c>
      <c r="K92" s="1">
        <v>19717000000</v>
      </c>
      <c r="L92" s="1">
        <v>25771000000</v>
      </c>
      <c r="M92" s="1">
        <v>42586000000</v>
      </c>
      <c r="N92" s="1">
        <v>13158000000</v>
      </c>
      <c r="U92" s="62" t="s">
        <v>134</v>
      </c>
      <c r="V92" s="63">
        <f>V88*(1-V91)</f>
        <v>8.3557125266327092E-3</v>
      </c>
    </row>
    <row r="93" spans="1:22" ht="19" x14ac:dyDescent="0.25">
      <c r="A93" s="5" t="s">
        <v>78</v>
      </c>
      <c r="B93" s="1">
        <v>-9000000</v>
      </c>
      <c r="C93" s="1">
        <v>6000000</v>
      </c>
      <c r="D93" s="1">
        <v>-2000000</v>
      </c>
      <c r="E93" s="1">
        <v>-11000000</v>
      </c>
      <c r="F93" s="1">
        <v>-350000000</v>
      </c>
      <c r="G93" s="1">
        <v>102000000</v>
      </c>
      <c r="H93" s="1">
        <v>61000000</v>
      </c>
      <c r="I93" s="1">
        <v>67000000</v>
      </c>
      <c r="J93" s="1">
        <v>-25000000</v>
      </c>
      <c r="K93" s="1">
        <v>-61000000</v>
      </c>
      <c r="L93" s="1">
        <v>-36000000</v>
      </c>
      <c r="M93" s="1">
        <v>-284000000</v>
      </c>
      <c r="N93" s="1">
        <v>246000000</v>
      </c>
      <c r="U93" s="34" t="s">
        <v>135</v>
      </c>
      <c r="V93" s="35"/>
    </row>
    <row r="94" spans="1:22" ht="20" x14ac:dyDescent="0.25">
      <c r="A94" s="6" t="s">
        <v>79</v>
      </c>
      <c r="B94" s="10">
        <v>-324000000</v>
      </c>
      <c r="C94" s="10">
        <v>-3023000000</v>
      </c>
      <c r="D94" s="10">
        <v>-7024000000</v>
      </c>
      <c r="E94" s="10">
        <v>-2624000000</v>
      </c>
      <c r="F94" s="10">
        <v>-5913000000</v>
      </c>
      <c r="G94" s="10">
        <v>-9434000000</v>
      </c>
      <c r="H94" s="10">
        <v>-11739000000</v>
      </c>
      <c r="I94" s="10">
        <v>-20038000000</v>
      </c>
      <c r="J94" s="10">
        <v>-11603000000</v>
      </c>
      <c r="K94" s="10">
        <v>-19864000000</v>
      </c>
      <c r="L94" s="10">
        <v>-30059000000</v>
      </c>
      <c r="M94" s="10">
        <v>-7570000000</v>
      </c>
      <c r="N94" s="10">
        <v>-28970000000</v>
      </c>
      <c r="U94" s="58" t="s">
        <v>136</v>
      </c>
      <c r="V94" s="64">
        <v>4.095E-2</v>
      </c>
    </row>
    <row r="95" spans="1:22" ht="20" x14ac:dyDescent="0.25">
      <c r="A95" s="5" t="s">
        <v>80</v>
      </c>
      <c r="B95" s="1">
        <v>-90000000</v>
      </c>
      <c r="C95" s="1">
        <v>-431000000</v>
      </c>
      <c r="D95" s="1">
        <v>-366000000</v>
      </c>
      <c r="E95" s="1">
        <v>-1891000000</v>
      </c>
      <c r="F95" s="1">
        <v>-243000000</v>
      </c>
      <c r="G95" s="1">
        <v>-119000000</v>
      </c>
      <c r="H95" s="1">
        <v>-312000000</v>
      </c>
      <c r="I95" s="1" t="s">
        <v>92</v>
      </c>
      <c r="J95" s="1" t="s">
        <v>92</v>
      </c>
      <c r="K95" s="1">
        <v>-552000000</v>
      </c>
      <c r="L95" s="1">
        <v>-604000000</v>
      </c>
      <c r="M95" s="1">
        <v>-677000000</v>
      </c>
      <c r="N95" s="1">
        <v>-850000000</v>
      </c>
      <c r="U95" s="66" t="s">
        <v>137</v>
      </c>
      <c r="V95" s="67">
        <v>1.18</v>
      </c>
    </row>
    <row r="96" spans="1:22" ht="20" x14ac:dyDescent="0.25">
      <c r="A96" s="5" t="s">
        <v>81</v>
      </c>
      <c r="B96" s="1">
        <v>500000000</v>
      </c>
      <c r="C96" s="1">
        <v>998000000</v>
      </c>
      <c r="D96" s="1">
        <v>6760000000</v>
      </c>
      <c r="E96" s="1">
        <v>1478000000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U96" s="58" t="s">
        <v>138</v>
      </c>
      <c r="V96" s="64">
        <v>8.4000000000000005E-2</v>
      </c>
    </row>
    <row r="97" spans="1:22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>
        <v>-1976000000</v>
      </c>
      <c r="J97" s="1">
        <v>-12879000000</v>
      </c>
      <c r="K97" s="1">
        <v>-4202000000</v>
      </c>
      <c r="L97" s="1">
        <v>-6272000000</v>
      </c>
      <c r="M97" s="1">
        <v>-44537000000</v>
      </c>
      <c r="N97" s="1">
        <v>-27956000000</v>
      </c>
      <c r="U97" s="62" t="s">
        <v>139</v>
      </c>
      <c r="V97" s="63">
        <f>(V94)+((V95)*(V96-V94))</f>
        <v>9.1748999999999997E-2</v>
      </c>
    </row>
    <row r="98" spans="1:22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U98" s="34" t="s">
        <v>140</v>
      </c>
      <c r="V98" s="35"/>
    </row>
    <row r="99" spans="1:22" ht="20" x14ac:dyDescent="0.25">
      <c r="A99" s="5" t="s">
        <v>84</v>
      </c>
      <c r="B99" s="1">
        <v>371000000</v>
      </c>
      <c r="C99" s="1">
        <v>631000000</v>
      </c>
      <c r="D99" s="1">
        <v>-111000000</v>
      </c>
      <c r="E99" s="1">
        <v>-254000000</v>
      </c>
      <c r="F99" s="1">
        <v>1814000000</v>
      </c>
      <c r="G99" s="1">
        <v>1701000000</v>
      </c>
      <c r="H99" s="1">
        <v>2000000</v>
      </c>
      <c r="I99" s="1">
        <v>-3259000000</v>
      </c>
      <c r="J99" s="1">
        <v>-2693000000</v>
      </c>
      <c r="K99" s="1">
        <v>-2545000000</v>
      </c>
      <c r="L99" s="1">
        <v>-3416000000</v>
      </c>
      <c r="M99" s="1">
        <v>-5514000000</v>
      </c>
      <c r="N99" s="1">
        <v>6670000000</v>
      </c>
      <c r="U99" s="58" t="s">
        <v>141</v>
      </c>
      <c r="V99" s="59">
        <f>V86+V87</f>
        <v>26591000000</v>
      </c>
    </row>
    <row r="100" spans="1:22" ht="20" x14ac:dyDescent="0.25">
      <c r="A100" s="6" t="s">
        <v>85</v>
      </c>
      <c r="B100" s="10">
        <v>781000000</v>
      </c>
      <c r="C100" s="10">
        <v>1198000000</v>
      </c>
      <c r="D100" s="10">
        <v>6283000000</v>
      </c>
      <c r="E100" s="10">
        <v>-667000000</v>
      </c>
      <c r="F100" s="10">
        <v>1571000000</v>
      </c>
      <c r="G100" s="10">
        <v>1582000000</v>
      </c>
      <c r="H100" s="10">
        <v>-310000000</v>
      </c>
      <c r="I100" s="10">
        <v>-5235000000</v>
      </c>
      <c r="J100" s="10">
        <v>-15572000000</v>
      </c>
      <c r="K100" s="10">
        <v>-7299000000</v>
      </c>
      <c r="L100" s="10">
        <v>-10292000000</v>
      </c>
      <c r="M100" s="10">
        <v>-50728000000</v>
      </c>
      <c r="N100" s="10">
        <v>-22136000000</v>
      </c>
      <c r="U100" s="60" t="s">
        <v>142</v>
      </c>
      <c r="V100" s="61">
        <f>V99/V103</f>
        <v>4.7900559080640719E-2</v>
      </c>
    </row>
    <row r="101" spans="1:22" ht="20" x14ac:dyDescent="0.25">
      <c r="A101" s="5" t="s">
        <v>86</v>
      </c>
      <c r="B101" s="1">
        <v>-3000000</v>
      </c>
      <c r="C101" s="1">
        <v>3000000</v>
      </c>
      <c r="D101" s="1">
        <v>1000000</v>
      </c>
      <c r="E101" s="1">
        <v>8000000</v>
      </c>
      <c r="F101" s="1">
        <v>-123000000</v>
      </c>
      <c r="G101" s="1">
        <v>-155000000</v>
      </c>
      <c r="H101" s="1">
        <v>-63000000</v>
      </c>
      <c r="I101" s="1">
        <v>233000000</v>
      </c>
      <c r="J101" s="1">
        <v>-179000000</v>
      </c>
      <c r="K101" s="1">
        <v>4000000</v>
      </c>
      <c r="L101" s="1">
        <v>279000000</v>
      </c>
      <c r="M101" s="1">
        <v>-474000000</v>
      </c>
      <c r="N101" s="1">
        <v>-638000000</v>
      </c>
      <c r="U101" s="58" t="s">
        <v>143</v>
      </c>
      <c r="V101" s="49">
        <f>P116*N34</f>
        <v>528538220000.00006</v>
      </c>
    </row>
    <row r="102" spans="1:22" ht="20" x14ac:dyDescent="0.25">
      <c r="A102" s="6" t="s">
        <v>87</v>
      </c>
      <c r="B102" s="10">
        <v>1152000000</v>
      </c>
      <c r="C102" s="10">
        <v>-273000000</v>
      </c>
      <c r="D102" s="10">
        <v>872000000</v>
      </c>
      <c r="E102" s="10">
        <v>939000000</v>
      </c>
      <c r="F102" s="10">
        <v>992000000</v>
      </c>
      <c r="G102" s="10">
        <v>592000000</v>
      </c>
      <c r="H102" s="10">
        <v>3996000000</v>
      </c>
      <c r="I102" s="10">
        <v>-824000000</v>
      </c>
      <c r="J102" s="10">
        <v>1920000000</v>
      </c>
      <c r="K102" s="10">
        <v>9155000000</v>
      </c>
      <c r="L102" s="10">
        <v>-1325000000</v>
      </c>
      <c r="M102" s="10">
        <v>-1089000000</v>
      </c>
      <c r="N102" s="10">
        <v>-1269000000</v>
      </c>
      <c r="U102" s="60" t="s">
        <v>144</v>
      </c>
      <c r="V102" s="61">
        <f>V101/V103</f>
        <v>0.95209944091935939</v>
      </c>
    </row>
    <row r="103" spans="1:22" ht="20" x14ac:dyDescent="0.25">
      <c r="A103" s="5" t="s">
        <v>88</v>
      </c>
      <c r="B103" s="1">
        <v>633000000</v>
      </c>
      <c r="C103" s="1">
        <v>1785000000</v>
      </c>
      <c r="D103" s="1">
        <v>1512000000</v>
      </c>
      <c r="E103" s="1">
        <v>2384000000</v>
      </c>
      <c r="F103" s="1">
        <v>3323000000</v>
      </c>
      <c r="G103" s="1">
        <v>4315000000</v>
      </c>
      <c r="H103" s="1">
        <v>4907000000</v>
      </c>
      <c r="I103" s="1">
        <v>8903000000</v>
      </c>
      <c r="J103" s="1">
        <v>8204000000</v>
      </c>
      <c r="K103" s="1">
        <v>10124000000</v>
      </c>
      <c r="L103" s="1">
        <v>19279000000</v>
      </c>
      <c r="M103" s="1">
        <v>17954000000</v>
      </c>
      <c r="N103" s="1">
        <v>16865000000</v>
      </c>
      <c r="U103" s="62" t="s">
        <v>145</v>
      </c>
      <c r="V103" s="65">
        <f>V99+V101</f>
        <v>555129220000</v>
      </c>
    </row>
    <row r="104" spans="1:22" ht="20" thickBot="1" x14ac:dyDescent="0.3">
      <c r="A104" s="7" t="s">
        <v>89</v>
      </c>
      <c r="B104" s="11">
        <v>1785000000</v>
      </c>
      <c r="C104" s="11">
        <v>1512000000</v>
      </c>
      <c r="D104" s="11">
        <v>2384000000</v>
      </c>
      <c r="E104" s="11">
        <v>3323000000</v>
      </c>
      <c r="F104" s="11">
        <v>4315000000</v>
      </c>
      <c r="G104" s="11">
        <v>4907000000</v>
      </c>
      <c r="H104" s="11">
        <v>8903000000</v>
      </c>
      <c r="I104" s="11">
        <v>8079000000</v>
      </c>
      <c r="J104" s="11">
        <v>10124000000</v>
      </c>
      <c r="K104" s="11">
        <v>19279000000</v>
      </c>
      <c r="L104" s="11">
        <v>17954000000</v>
      </c>
      <c r="M104" s="11">
        <v>16865000000</v>
      </c>
      <c r="N104" s="11">
        <v>15596000000</v>
      </c>
      <c r="U104" s="34" t="s">
        <v>146</v>
      </c>
      <c r="V104" s="35"/>
    </row>
    <row r="105" spans="1:22" ht="21" thickTop="1" x14ac:dyDescent="0.25">
      <c r="A105" s="14" t="s">
        <v>108</v>
      </c>
      <c r="B105" s="1"/>
      <c r="C105" s="15">
        <f>(C106/B106)-1</f>
        <v>1.3283950617283953</v>
      </c>
      <c r="D105" s="15">
        <f>(D106/C106)-1</f>
        <v>-0.60021208907741253</v>
      </c>
      <c r="E105" s="15">
        <f>(E106/D106)-1</f>
        <v>6.5862068965517242</v>
      </c>
      <c r="F105" s="15">
        <f>(F106/E106)-1</f>
        <v>0.26783216783216779</v>
      </c>
      <c r="G105" s="15">
        <f>(G106/F106)-1</f>
        <v>0.67567567567567566</v>
      </c>
      <c r="H105" s="15">
        <f t="shared" ref="H105:Q105" si="8">(H106/G106)-1</f>
        <v>0.91194865042791307</v>
      </c>
      <c r="I105" s="15">
        <f t="shared" si="8"/>
        <v>0.50494964276491339</v>
      </c>
      <c r="J105" s="15">
        <f t="shared" si="8"/>
        <v>-0.12148944689126584</v>
      </c>
      <c r="K105" s="15">
        <f t="shared" si="8"/>
        <v>0.38107949736310953</v>
      </c>
      <c r="L105" s="15">
        <f t="shared" si="8"/>
        <v>0.11408636620780688</v>
      </c>
      <c r="M105" s="15">
        <f t="shared" si="8"/>
        <v>0.65521327014218</v>
      </c>
      <c r="N105" s="15">
        <f t="shared" si="8"/>
        <v>-0.51314040290418239</v>
      </c>
      <c r="O105" s="15"/>
      <c r="P105" s="15"/>
      <c r="Q105" s="15"/>
      <c r="R105" s="15"/>
      <c r="S105" s="15"/>
      <c r="T105" s="15"/>
      <c r="U105" s="24" t="s">
        <v>109</v>
      </c>
      <c r="V105" s="25">
        <f>(V100*V92)+(V102*V97)</f>
        <v>8.775441490645311E-2</v>
      </c>
    </row>
    <row r="106" spans="1:22" ht="19" x14ac:dyDescent="0.25">
      <c r="A106" s="5" t="s">
        <v>90</v>
      </c>
      <c r="B106" s="1">
        <v>405000000</v>
      </c>
      <c r="C106" s="1">
        <v>943000000</v>
      </c>
      <c r="D106" s="1">
        <v>377000000</v>
      </c>
      <c r="E106" s="1">
        <v>2860000000</v>
      </c>
      <c r="F106" s="1">
        <v>3626000000</v>
      </c>
      <c r="G106" s="1">
        <v>6076000000</v>
      </c>
      <c r="H106" s="1">
        <v>11617000000</v>
      </c>
      <c r="I106" s="1">
        <v>17483000000</v>
      </c>
      <c r="J106" s="1">
        <v>15359000000</v>
      </c>
      <c r="K106" s="1">
        <v>21212000000</v>
      </c>
      <c r="L106" s="1">
        <v>23632000000</v>
      </c>
      <c r="M106" s="1">
        <v>39116000000</v>
      </c>
      <c r="N106" s="1">
        <v>19044000000</v>
      </c>
      <c r="O106" s="36">
        <f>N106*(1+$V$106)</f>
        <v>20417182804.008099</v>
      </c>
      <c r="P106" s="36">
        <f t="shared" ref="P106:S106" si="9">O106*(1+$V$106)</f>
        <v>21889380048.954208</v>
      </c>
      <c r="Q106" s="36">
        <f t="shared" si="9"/>
        <v>23467731250.047562</v>
      </c>
      <c r="R106" s="36">
        <f t="shared" si="9"/>
        <v>25159890722.933971</v>
      </c>
      <c r="S106" s="36">
        <f t="shared" si="9"/>
        <v>26974064703.791763</v>
      </c>
      <c r="T106" s="37" t="s">
        <v>147</v>
      </c>
      <c r="U106" s="38" t="s">
        <v>148</v>
      </c>
      <c r="V106" s="39">
        <f>(SUM(O4:S4)/5)</f>
        <v>7.2105797311914355E-2</v>
      </c>
    </row>
    <row r="107" spans="1:22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37"/>
      <c r="P107" s="37"/>
      <c r="Q107" s="37"/>
      <c r="R107" s="37"/>
      <c r="S107" s="40">
        <f>S106*(1+V107)/(V108-V107)</f>
        <v>440581214287.49762</v>
      </c>
      <c r="T107" s="41" t="s">
        <v>149</v>
      </c>
      <c r="U107" s="42" t="s">
        <v>150</v>
      </c>
      <c r="V107" s="43">
        <v>2.5000000000000001E-2</v>
      </c>
    </row>
    <row r="108" spans="1:22" ht="19" x14ac:dyDescent="0.25">
      <c r="O108" s="40">
        <f t="shared" ref="O108:Q108" si="10">O107+O106</f>
        <v>20417182804.008099</v>
      </c>
      <c r="P108" s="40">
        <f t="shared" si="10"/>
        <v>21889380048.954208</v>
      </c>
      <c r="Q108" s="40">
        <f t="shared" si="10"/>
        <v>23467731250.047562</v>
      </c>
      <c r="R108" s="40">
        <f>R107+R106</f>
        <v>25159890722.933971</v>
      </c>
      <c r="S108" s="40">
        <f>S107+S106</f>
        <v>467555278991.28937</v>
      </c>
      <c r="T108" s="41" t="s">
        <v>145</v>
      </c>
      <c r="U108" s="44" t="s">
        <v>151</v>
      </c>
      <c r="V108" s="45">
        <f>V105</f>
        <v>8.775441490645311E-2</v>
      </c>
    </row>
    <row r="109" spans="1:22" ht="19" x14ac:dyDescent="0.25">
      <c r="O109" s="46" t="s">
        <v>152</v>
      </c>
      <c r="P109" s="47"/>
    </row>
    <row r="110" spans="1:22" ht="20" x14ac:dyDescent="0.25">
      <c r="O110" s="48" t="s">
        <v>153</v>
      </c>
      <c r="P110" s="49">
        <f>NPV(V108,O108,P108,Q108,R108,S108)</f>
        <v>380503929806.94708</v>
      </c>
    </row>
    <row r="111" spans="1:22" ht="20" x14ac:dyDescent="0.25">
      <c r="O111" s="48" t="s">
        <v>154</v>
      </c>
      <c r="P111" s="49">
        <f>N40</f>
        <v>40738000000</v>
      </c>
    </row>
    <row r="112" spans="1:22" ht="20" x14ac:dyDescent="0.25">
      <c r="O112" s="48" t="s">
        <v>141</v>
      </c>
      <c r="P112" s="49">
        <f>V99</f>
        <v>26591000000</v>
      </c>
    </row>
    <row r="113" spans="15:16" ht="20" x14ac:dyDescent="0.25">
      <c r="O113" s="48" t="s">
        <v>155</v>
      </c>
      <c r="P113" s="49">
        <f>P110+P111-P112</f>
        <v>394650929806.94708</v>
      </c>
    </row>
    <row r="114" spans="15:16" ht="20" x14ac:dyDescent="0.25">
      <c r="O114" s="48" t="s">
        <v>156</v>
      </c>
      <c r="P114" s="50">
        <f>N34*(1+(5*T16))</f>
        <v>2464144553.2456627</v>
      </c>
    </row>
    <row r="115" spans="15:16" ht="20" x14ac:dyDescent="0.25">
      <c r="O115" s="51" t="s">
        <v>157</v>
      </c>
      <c r="P115" s="52">
        <f>P113/P114</f>
        <v>160.15737765348638</v>
      </c>
    </row>
    <row r="116" spans="15:16" ht="20" x14ac:dyDescent="0.25">
      <c r="O116" s="53" t="s">
        <v>158</v>
      </c>
      <c r="P116" s="54">
        <v>195.61</v>
      </c>
    </row>
    <row r="117" spans="15:16" ht="20" x14ac:dyDescent="0.25">
      <c r="O117" s="55" t="s">
        <v>159</v>
      </c>
      <c r="P117" s="56">
        <f>P115/P116-1</f>
        <v>-0.18124135957524479</v>
      </c>
    </row>
    <row r="118" spans="15:16" ht="20" x14ac:dyDescent="0.25">
      <c r="O118" s="55" t="s">
        <v>160</v>
      </c>
      <c r="P118" s="57" t="str">
        <f>IF(P115&gt;P116,"BUY","SELL")</f>
        <v>SELL</v>
      </c>
    </row>
  </sheetData>
  <mergeCells count="6">
    <mergeCell ref="U83:V83"/>
    <mergeCell ref="U84:V84"/>
    <mergeCell ref="U93:V93"/>
    <mergeCell ref="U98:V98"/>
    <mergeCell ref="U104:V104"/>
    <mergeCell ref="O109:P109"/>
  </mergeCells>
  <hyperlinks>
    <hyperlink ref="A1" r:id="rId1" tooltip="https://roic.ai/company/META" display="ROIC.AI | MET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326801/000132680113000003/0001326801-13-000003-index.htm" xr:uid="{00000000-0004-0000-0000-000007000000}"/>
    <hyperlink ref="D74" r:id="rId7" tooltip="https://www.sec.gov/Archives/edgar/data/1326801/000132680113000003/0001326801-13-000003-index.htm" xr:uid="{00000000-0004-0000-0000-000008000000}"/>
    <hyperlink ref="E36" r:id="rId8" tooltip="https://www.sec.gov/Archives/edgar/data/1326801/000132680114000007/0001326801-14-000007-index.htm" xr:uid="{00000000-0004-0000-0000-00000A000000}"/>
    <hyperlink ref="E74" r:id="rId9" tooltip="https://www.sec.gov/Archives/edgar/data/1326801/000132680114000007/0001326801-14-000007-index.htm" xr:uid="{00000000-0004-0000-0000-00000B000000}"/>
    <hyperlink ref="F36" r:id="rId10" tooltip="https://www.sec.gov/Archives/edgar/data/1326801/000132680115000010/0001326801-15-000010-index.htm" xr:uid="{00000000-0004-0000-0000-00000D000000}"/>
    <hyperlink ref="F74" r:id="rId11" tooltip="https://www.sec.gov/Archives/edgar/data/1326801/000132680115000010/0001326801-15-000010-index.htm" xr:uid="{00000000-0004-0000-0000-00000E000000}"/>
    <hyperlink ref="G36" r:id="rId12" tooltip="https://www.sec.gov/Archives/edgar/data/1326801/000132680116000063/0001326801-16-000063-index.htm" xr:uid="{00000000-0004-0000-0000-000010000000}"/>
    <hyperlink ref="G74" r:id="rId13" tooltip="https://www.sec.gov/Archives/edgar/data/1326801/000132680116000063/0001326801-16-000063-index.htm" xr:uid="{00000000-0004-0000-0000-000011000000}"/>
    <hyperlink ref="H36" r:id="rId14" tooltip="https://www.sec.gov/Archives/edgar/data/1326801/000132680117000007/0001326801-17-000007-index.htm" xr:uid="{00000000-0004-0000-0000-000013000000}"/>
    <hyperlink ref="H74" r:id="rId15" tooltip="https://www.sec.gov/Archives/edgar/data/1326801/000132680117000007/0001326801-17-000007-index.htm" xr:uid="{00000000-0004-0000-0000-000014000000}"/>
    <hyperlink ref="I36" r:id="rId16" tooltip="https://www.sec.gov/Archives/edgar/data/1326801/000132680118000009/0001326801-18-000009-index.htm" xr:uid="{00000000-0004-0000-0000-000016000000}"/>
    <hyperlink ref="I74" r:id="rId17" tooltip="https://www.sec.gov/Archives/edgar/data/1326801/000132680118000009/0001326801-18-000009-index.htm" xr:uid="{00000000-0004-0000-0000-000017000000}"/>
    <hyperlink ref="J36" r:id="rId18" tooltip="https://www.sec.gov/Archives/edgar/data/1326801/000132680119000009/0001326801-19-000009-index.htm" xr:uid="{00000000-0004-0000-0000-000019000000}"/>
    <hyperlink ref="J74" r:id="rId19" tooltip="https://www.sec.gov/Archives/edgar/data/1326801/000132680119000009/0001326801-19-000009-index.htm" xr:uid="{00000000-0004-0000-0000-00001A000000}"/>
    <hyperlink ref="K36" r:id="rId20" tooltip="https://www.sec.gov/Archives/edgar/data/1326801/000132680120000013/0001326801-20-000013-index.htm" xr:uid="{00000000-0004-0000-0000-00001C000000}"/>
    <hyperlink ref="K74" r:id="rId21" tooltip="https://www.sec.gov/Archives/edgar/data/1326801/000132680120000013/0001326801-20-000013-index.htm" xr:uid="{00000000-0004-0000-0000-00001D000000}"/>
    <hyperlink ref="L36" r:id="rId22" tooltip="https://www.sec.gov/Archives/edgar/data/1326801/000132680121000014/0001326801-21-000014-index.htm" xr:uid="{00000000-0004-0000-0000-00001F000000}"/>
    <hyperlink ref="L74" r:id="rId23" tooltip="https://www.sec.gov/Archives/edgar/data/1326801/000132680121000014/0001326801-21-000014-index.htm" xr:uid="{00000000-0004-0000-0000-000020000000}"/>
    <hyperlink ref="M36" r:id="rId24" tooltip="https://www.sec.gov/Archives/edgar/data/1326801/000132680122000018/0001326801-22-000018-index.htm" xr:uid="{00000000-0004-0000-0000-000022000000}"/>
    <hyperlink ref="M74" r:id="rId25" tooltip="https://www.sec.gov/Archives/edgar/data/1326801/000132680122000018/0001326801-22-000018-index.htm" xr:uid="{00000000-0004-0000-0000-000023000000}"/>
    <hyperlink ref="N36" r:id="rId26" tooltip="https://www.sec.gov/Archives/edgar/data/1326801/000132680123000013/0001326801-23-000013-index.htm" xr:uid="{00000000-0004-0000-0000-000025000000}"/>
    <hyperlink ref="N74" r:id="rId27" tooltip="https://www.sec.gov/Archives/edgar/data/1326801/000132680123000013/0001326801-23-000013-index.htm" xr:uid="{00000000-0004-0000-0000-000026000000}"/>
    <hyperlink ref="O1" r:id="rId28" display="https://simplywall.st/stocks/us/media/nasdaq-meta/meta-platforms/future" xr:uid="{D683C88F-63A9-3347-80E2-14D75953F3D2}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2023-03-13T22:05:16Z</dcterms:created>
  <dcterms:modified xsi:type="dcterms:W3CDTF">2023-03-19T06:35:25Z</dcterms:modified>
</cp:coreProperties>
</file>