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55B035AA-14EC-124E-9583-937E18D0CFE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10" hidden="1">'Sheet 1'!$B$3:$X$3</definedName>
    <definedName name="_xlchart.v1.2" hidden="1">'Sheet 1'!$B$106:$X$106</definedName>
    <definedName name="_xlchart.v1.3" hidden="1">'Sheet 1'!$B$19:$X$19</definedName>
    <definedName name="_xlchart.v1.4" hidden="1">'Sheet 1'!$B$3:$X$3</definedName>
    <definedName name="_xlchart.v1.5" hidden="1">'Sheet 1'!$A$106</definedName>
    <definedName name="_xlchart.v1.6" hidden="1">'Sheet 1'!$A$19</definedName>
    <definedName name="_xlchart.v1.7" hidden="1">'Sheet 1'!$A$3</definedName>
    <definedName name="_xlchart.v1.8" hidden="1">'Sheet 1'!$B$106:$X$106</definedName>
    <definedName name="_xlchart.v1.9" hidden="1">'Sheet 1'!$B$19:$X$19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1" l="1"/>
  <c r="AD19" i="1"/>
  <c r="Z114" i="1"/>
  <c r="Z111" i="1"/>
  <c r="AF101" i="1"/>
  <c r="AF97" i="1"/>
  <c r="AF90" i="1"/>
  <c r="AF89" i="1"/>
  <c r="AF91" i="1" s="1"/>
  <c r="AF87" i="1"/>
  <c r="AF86" i="1"/>
  <c r="AF99" i="1" s="1"/>
  <c r="AF85" i="1"/>
  <c r="AF88" i="1" s="1"/>
  <c r="AG16" i="1"/>
  <c r="AF16" i="1"/>
  <c r="AE16" i="1"/>
  <c r="AD16" i="1"/>
  <c r="AG13" i="1"/>
  <c r="AF13" i="1"/>
  <c r="AE13" i="1"/>
  <c r="AD13" i="1"/>
  <c r="AG10" i="1"/>
  <c r="AF10" i="1"/>
  <c r="AE10" i="1"/>
  <c r="AD10" i="1"/>
  <c r="AG7" i="1"/>
  <c r="AF7" i="1"/>
  <c r="AE7" i="1"/>
  <c r="AD7" i="1"/>
  <c r="AG4" i="1"/>
  <c r="AF4" i="1"/>
  <c r="AE4" i="1"/>
  <c r="AD4" i="1"/>
  <c r="AC4" i="1"/>
  <c r="AA4" i="1"/>
  <c r="Z4" i="1"/>
  <c r="Y4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F106" i="1" l="1"/>
  <c r="Y106" i="1" s="1"/>
  <c r="Z106" i="1" s="1"/>
  <c r="AF92" i="1"/>
  <c r="Z112" i="1"/>
  <c r="AF103" i="1"/>
  <c r="AF102" i="1" s="1"/>
  <c r="Y108" i="1" l="1"/>
  <c r="AF100" i="1"/>
  <c r="AF105" i="1" s="1"/>
  <c r="AF108" i="1" s="1"/>
  <c r="AA106" i="1"/>
  <c r="Z108" i="1"/>
  <c r="AB106" i="1" l="1"/>
  <c r="AA108" i="1"/>
  <c r="AC106" i="1" l="1"/>
  <c r="AC107" i="1" s="1"/>
  <c r="AC108" i="1" s="1"/>
  <c r="AB108" i="1"/>
  <c r="Z110" i="1" l="1"/>
  <c r="Z113" i="1" s="1"/>
  <c r="Z115" i="1" s="1"/>
  <c r="Z118" i="1" s="1"/>
  <c r="Z117" i="1" l="1"/>
</calcChain>
</file>

<file path=xl/sharedStrings.xml><?xml version="1.0" encoding="utf-8"?>
<sst xmlns="http://schemas.openxmlformats.org/spreadsheetml/2006/main" count="835" uniqueCount="161">
  <si>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</si>
  <si>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</si>
  <si>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</si>
  <si>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</si>
  <si>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</si>
  <si>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</si>
  <si>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</si>
  <si>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</si>
  <si>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</si>
  <si>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</si>
  <si>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</si>
  <si>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</si>
  <si>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</si>
  <si>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</si>
  <si>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</si>
  <si>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</si>
  <si>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</si>
  <si>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</si>
  <si>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</si>
  <si>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</si>
  <si>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</si>
  <si>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</si>
  <si>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</si>
  <si>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</si>
  <si>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</si>
  <si>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</si>
  <si>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</si>
  <si>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</si>
  <si>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</si>
  <si>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</si>
  <si>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</si>
  <si>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</si>
  <si>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</si>
  <si>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</si>
  <si>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</si>
  <si>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</si>
  <si>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</si>
  <si>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</si>
  <si>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</si>
  <si>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</si>
  <si>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</si>
  <si>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</si>
  <si>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</si>
  <si>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</si>
  <si>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</si>
  <si>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</si>
  <si>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</si>
  <si>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</si>
  <si>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</si>
  <si>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</si>
  <si>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</si>
  <si>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</si>
  <si>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</si>
  <si>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</si>
  <si>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</si>
  <si>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</si>
  <si>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</si>
  <si>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</si>
  <si>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</si>
  <si>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</si>
  <si>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</si>
  <si>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</si>
  <si>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</si>
  <si>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</si>
  <si>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</si>
  <si>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</si>
  <si>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</si>
  <si>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</si>
  <si>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</si>
  <si>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</si>
  <si>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</si>
  <si>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</si>
  <si>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</si>
  <si>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</si>
  <si>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</si>
  <si>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</si>
  <si>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</si>
  <si>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</si>
  <si>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</si>
  <si>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</si>
  <si>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</si>
  <si>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</si>
  <si>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</si>
  <si>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</si>
  <si>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</si>
  <si>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</si>
  <si>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</si>
  <si>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</si>
  <si>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</si>
  <si>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</si>
  <si>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</si>
  <si>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</si>
  <si>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</si>
  <si>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</si>
  <si>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Netflix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</si>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</sst>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NFLX</a:t>
            </a:r>
          </a:p>
        </c:rich>
      </c:tx>
      <c:layout>
        <c:manualLayout>
          <c:xMode val="edge"/>
          <c:yMode val="edge"/>
          <c:x val="0.46290751279852393"/>
          <c:y val="3.562340966921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1221122112212E-2"/>
          <c:y val="0.14129770992366411"/>
          <c:w val="0.85110231023102323"/>
          <c:h val="0.740385486165374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1'!$B$3:$X$3</c:f>
              <c:numCache>
                <c:formatCode>#,###,,;\(#,###,,\);\ \-\ \-</c:formatCode>
                <c:ptCount val="23"/>
                <c:pt idx="0">
                  <c:v>35894000</c:v>
                </c:pt>
                <c:pt idx="1">
                  <c:v>75912000</c:v>
                </c:pt>
                <c:pt idx="2">
                  <c:v>152806000</c:v>
                </c:pt>
                <c:pt idx="3">
                  <c:v>272243000</c:v>
                </c:pt>
                <c:pt idx="4">
                  <c:v>506228000</c:v>
                </c:pt>
                <c:pt idx="5">
                  <c:v>682213000</c:v>
                </c:pt>
                <c:pt idx="6">
                  <c:v>996660000</c:v>
                </c:pt>
                <c:pt idx="7">
                  <c:v>1205340000</c:v>
                </c:pt>
                <c:pt idx="8">
                  <c:v>1364661000</c:v>
                </c:pt>
                <c:pt idx="9">
                  <c:v>1670269000</c:v>
                </c:pt>
                <c:pt idx="10">
                  <c:v>2162625000</c:v>
                </c:pt>
                <c:pt idx="11">
                  <c:v>3204577000</c:v>
                </c:pt>
                <c:pt idx="12">
                  <c:v>3609282000</c:v>
                </c:pt>
                <c:pt idx="13">
                  <c:v>4374562000</c:v>
                </c:pt>
                <c:pt idx="14">
                  <c:v>5504656000</c:v>
                </c:pt>
                <c:pt idx="15">
                  <c:v>6779511000</c:v>
                </c:pt>
                <c:pt idx="16">
                  <c:v>8830669000</c:v>
                </c:pt>
                <c:pt idx="17">
                  <c:v>11692713000</c:v>
                </c:pt>
                <c:pt idx="18">
                  <c:v>15794341000</c:v>
                </c:pt>
                <c:pt idx="19">
                  <c:v>20156447000</c:v>
                </c:pt>
                <c:pt idx="20">
                  <c:v>24996056000</c:v>
                </c:pt>
                <c:pt idx="21">
                  <c:v>29697844000</c:v>
                </c:pt>
                <c:pt idx="22">
                  <c:v>31615550000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5-1B4D-B7E6-09A112BF7C85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1'!$B$19:$X$19</c:f>
              <c:numCache>
                <c:formatCode>#,###,,;\(#,###,,\);\ \-\ \-</c:formatCode>
                <c:ptCount val="23"/>
                <c:pt idx="0">
                  <c:v>-58274000</c:v>
                </c:pt>
                <c:pt idx="1">
                  <c:v>-8821000</c:v>
                </c:pt>
                <c:pt idx="2">
                  <c:v>4530000</c:v>
                </c:pt>
                <c:pt idx="3">
                  <c:v>57503000</c:v>
                </c:pt>
                <c:pt idx="4">
                  <c:v>109980000</c:v>
                </c:pt>
                <c:pt idx="5">
                  <c:v>115337000</c:v>
                </c:pt>
                <c:pt idx="6">
                  <c:v>237454000</c:v>
                </c:pt>
                <c:pt idx="7">
                  <c:v>336487000</c:v>
                </c:pt>
                <c:pt idx="8">
                  <c:v>374336000</c:v>
                </c:pt>
                <c:pt idx="9">
                  <c:v>456201000</c:v>
                </c:pt>
                <c:pt idx="10">
                  <c:v>325424000</c:v>
                </c:pt>
                <c:pt idx="11">
                  <c:v>423294000</c:v>
                </c:pt>
                <c:pt idx="12">
                  <c:v>1752549000</c:v>
                </c:pt>
                <c:pt idx="13">
                  <c:v>2444898000</c:v>
                </c:pt>
                <c:pt idx="14">
                  <c:v>3184446000</c:v>
                </c:pt>
                <c:pt idx="15">
                  <c:v>3852871000</c:v>
                </c:pt>
                <c:pt idx="16">
                  <c:v>5335599000</c:v>
                </c:pt>
                <c:pt idx="17">
                  <c:v>7169064000</c:v>
                </c:pt>
                <c:pt idx="18">
                  <c:v>9303408000</c:v>
                </c:pt>
                <c:pt idx="19">
                  <c:v>12008080000</c:v>
                </c:pt>
                <c:pt idx="20">
                  <c:v>15507911000</c:v>
                </c:pt>
                <c:pt idx="21">
                  <c:v>19044502000</c:v>
                </c:pt>
                <c:pt idx="22">
                  <c:v>20332955000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5-1B4D-B7E6-09A112BF7C85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1'!$B$106:$X$106</c:f>
              <c:numCache>
                <c:formatCode>#,###,,;\(#,###,,\);\ \-\ \-</c:formatCode>
                <c:ptCount val="23"/>
                <c:pt idx="0">
                  <c:v>0</c:v>
                </c:pt>
                <c:pt idx="1">
                  <c:v>-7237000</c:v>
                </c:pt>
                <c:pt idx="2">
                  <c:v>13293000</c:v>
                </c:pt>
                <c:pt idx="3">
                  <c:v>25300000</c:v>
                </c:pt>
                <c:pt idx="4">
                  <c:v>132609000</c:v>
                </c:pt>
                <c:pt idx="5">
                  <c:v>132358000</c:v>
                </c:pt>
                <c:pt idx="6">
                  <c:v>50416000</c:v>
                </c:pt>
                <c:pt idx="7">
                  <c:v>247017000</c:v>
                </c:pt>
                <c:pt idx="8">
                  <c:v>76336000</c:v>
                </c:pt>
                <c:pt idx="9">
                  <c:v>278931000</c:v>
                </c:pt>
                <c:pt idx="10">
                  <c:v>242059000</c:v>
                </c:pt>
                <c:pt idx="11">
                  <c:v>268030000</c:v>
                </c:pt>
                <c:pt idx="12">
                  <c:v>-66967000</c:v>
                </c:pt>
                <c:pt idx="13">
                  <c:v>-22239000</c:v>
                </c:pt>
                <c:pt idx="14">
                  <c:v>-128033000</c:v>
                </c:pt>
                <c:pt idx="15">
                  <c:v>-918645000</c:v>
                </c:pt>
                <c:pt idx="16">
                  <c:v>-1658814000</c:v>
                </c:pt>
                <c:pt idx="17">
                  <c:v>-2012970000</c:v>
                </c:pt>
                <c:pt idx="18">
                  <c:v>-2893011000</c:v>
                </c:pt>
                <c:pt idx="19">
                  <c:v>-3140357000</c:v>
                </c:pt>
                <c:pt idx="20">
                  <c:v>1929154000</c:v>
                </c:pt>
                <c:pt idx="21">
                  <c:v>-131975000</c:v>
                </c:pt>
                <c:pt idx="22">
                  <c:v>1618528000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5-1B4D-B7E6-09A112BF7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30675631"/>
        <c:axId val="1830183135"/>
      </c:barChart>
      <c:catAx>
        <c:axId val="18306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83135"/>
        <c:crosses val="autoZero"/>
        <c:auto val="1"/>
        <c:lblAlgn val="ctr"/>
        <c:lblOffset val="100"/>
        <c:noMultiLvlLbl val="0"/>
      </c:catAx>
      <c:valAx>
        <c:axId val="18301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31750</xdr:colOff>
      <xdr:row>108</xdr:row>
      <xdr:rowOff>25400</xdr:rowOff>
    </xdr:from>
    <xdr:to>
      <xdr:col>32</xdr:col>
      <xdr:colOff>31750</xdr:colOff>
      <xdr:row>130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CDF05-E77A-7C60-3034-354D31E9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065280/000119312506056663/0001193125-06-056663-index.htm" TargetMode="External"/><Relationship Id="rId18" Type="http://schemas.openxmlformats.org/officeDocument/2006/relationships/hyperlink" Target="https://www.sec.gov/Archives/edgar/data/1065280/000119312509037430/0001193125-09-037430-index.htm" TargetMode="External"/><Relationship Id="rId26" Type="http://schemas.openxmlformats.org/officeDocument/2006/relationships/hyperlink" Target="https://www.sec.gov/Archives/edgar/data/1065280/000106528013000008/0001065280-13-000008-index.htm" TargetMode="External"/><Relationship Id="rId39" Type="http://schemas.openxmlformats.org/officeDocument/2006/relationships/hyperlink" Target="https://www.sec.gov/Archives/edgar/data/1065280/000106528019000043/0001065280-19-000043-index.htm" TargetMode="External"/><Relationship Id="rId21" Type="http://schemas.openxmlformats.org/officeDocument/2006/relationships/hyperlink" Target="https://www.sec.gov/Archives/edgar/data/1065280/000119312510036181/0001193125-10-036181-index.htm" TargetMode="External"/><Relationship Id="rId34" Type="http://schemas.openxmlformats.org/officeDocument/2006/relationships/hyperlink" Target="https://www.sec.gov/Archives/edgar/data/1065280/000162828017000496/0001628280-17-000496-index.htm" TargetMode="External"/><Relationship Id="rId42" Type="http://schemas.openxmlformats.org/officeDocument/2006/relationships/hyperlink" Target="https://www.sec.gov/Archives/edgar/data/1065280/000106528021000040/0001065280-21-000040-index.htm" TargetMode="External"/><Relationship Id="rId47" Type="http://schemas.openxmlformats.org/officeDocument/2006/relationships/hyperlink" Target="https://www.sec.gov/Archives/edgar/data/1065280/000106528023000035/0001065280-23-000035-index.htm" TargetMode="External"/><Relationship Id="rId7" Type="http://schemas.openxmlformats.org/officeDocument/2006/relationships/hyperlink" Target="https://www.sec.gov/Archives/edgar/data/1065280/000095016803001155/0000950168-03-001155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065280/000119312508040378/0001193125-08-040378-index.htm" TargetMode="External"/><Relationship Id="rId29" Type="http://schemas.openxmlformats.org/officeDocument/2006/relationships/hyperlink" Target="https://www.sec.gov/Archives/edgar/data/1065280/000106528014000006/0001065280-14-000006-index.htm" TargetMode="External"/><Relationship Id="rId11" Type="http://schemas.openxmlformats.org/officeDocument/2006/relationships/hyperlink" Target="https://www.sec.gov/Archives/edgar/data/1065280/000119312505051159/0001193125-05-051159-index.htm" TargetMode="External"/><Relationship Id="rId24" Type="http://schemas.openxmlformats.org/officeDocument/2006/relationships/hyperlink" Target="https://www.sec.gov/Archives/edgar/data/1065280/000119312512053009/0001193125-12-053009-index.htm" TargetMode="External"/><Relationship Id="rId32" Type="http://schemas.openxmlformats.org/officeDocument/2006/relationships/hyperlink" Target="https://www.sec.gov/Archives/edgar/data/1065280/000106528016000047/0001065280-16-000047-index.htm" TargetMode="External"/><Relationship Id="rId37" Type="http://schemas.openxmlformats.org/officeDocument/2006/relationships/hyperlink" Target="https://www.sec.gov/Archives/edgar/data/1065280/000106528018000069/0001065280-18-000069-index.htm" TargetMode="External"/><Relationship Id="rId40" Type="http://schemas.openxmlformats.org/officeDocument/2006/relationships/hyperlink" Target="https://www.sec.gov/Archives/edgar/data/1065280/000106528020000040/0001065280-20-000040-index.htm" TargetMode="External"/><Relationship Id="rId45" Type="http://schemas.openxmlformats.org/officeDocument/2006/relationships/hyperlink" Target="https://www.sec.gov/Archives/edgar/data/1065280/000106528022000036/0001065280-22-000036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065280/000119312507042689/0001193125-07-042689-index.htm" TargetMode="External"/><Relationship Id="rId23" Type="http://schemas.openxmlformats.org/officeDocument/2006/relationships/hyperlink" Target="https://www.sec.gov/Archives/edgar/data/1065280/000119312511040217/0001193125-11-040217-index.htm" TargetMode="External"/><Relationship Id="rId28" Type="http://schemas.openxmlformats.org/officeDocument/2006/relationships/hyperlink" Target="https://www.sec.gov/Archives/edgar/data/1065280/000106528014000006/0001065280-14-000006-index.htm" TargetMode="External"/><Relationship Id="rId36" Type="http://schemas.openxmlformats.org/officeDocument/2006/relationships/hyperlink" Target="https://www.sec.gov/Archives/edgar/data/1065280/000106528018000069/0001065280-18-000069-index.htm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sec.gov/Archives/edgar/data/1065280/000119312505051159/0001193125-05-051159-index.htm" TargetMode="External"/><Relationship Id="rId19" Type="http://schemas.openxmlformats.org/officeDocument/2006/relationships/hyperlink" Target="https://www.sec.gov/Archives/edgar/data/1065280/000119312509037430/0001193125-09-037430-index.htm" TargetMode="External"/><Relationship Id="rId31" Type="http://schemas.openxmlformats.org/officeDocument/2006/relationships/hyperlink" Target="https://www.sec.gov/Archives/edgar/data/1065280/000106528015000006/0001065280-15-000006-index.htm" TargetMode="External"/><Relationship Id="rId44" Type="http://schemas.openxmlformats.org/officeDocument/2006/relationships/hyperlink" Target="https://www.sec.gov/Archives/edgar/data/1065280/000106528022000036/0001065280-22-000036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065280/000119312504031416/0001193125-04-031416-index.htm" TargetMode="External"/><Relationship Id="rId14" Type="http://schemas.openxmlformats.org/officeDocument/2006/relationships/hyperlink" Target="https://www.sec.gov/Archives/edgar/data/1065280/000119312507042689/0001193125-07-042689-index.htm" TargetMode="External"/><Relationship Id="rId22" Type="http://schemas.openxmlformats.org/officeDocument/2006/relationships/hyperlink" Target="https://www.sec.gov/Archives/edgar/data/1065280/000119312511040217/0001193125-11-040217-index.htm" TargetMode="External"/><Relationship Id="rId27" Type="http://schemas.openxmlformats.org/officeDocument/2006/relationships/hyperlink" Target="https://www.sec.gov/Archives/edgar/data/1065280/000106528013000008/0001065280-13-000008-index.htm" TargetMode="External"/><Relationship Id="rId30" Type="http://schemas.openxmlformats.org/officeDocument/2006/relationships/hyperlink" Target="https://www.sec.gov/Archives/edgar/data/1065280/000106528015000006/0001065280-15-000006-index.htm" TargetMode="External"/><Relationship Id="rId35" Type="http://schemas.openxmlformats.org/officeDocument/2006/relationships/hyperlink" Target="https://www.sec.gov/Archives/edgar/data/1065280/000162828017000496/0001628280-17-000496-index.htm" TargetMode="External"/><Relationship Id="rId43" Type="http://schemas.openxmlformats.org/officeDocument/2006/relationships/hyperlink" Target="https://www.sec.gov/Archives/edgar/data/1065280/000106528021000040/0001065280-21-000040-index.htm" TargetMode="External"/><Relationship Id="rId48" Type="http://schemas.openxmlformats.org/officeDocument/2006/relationships/hyperlink" Target="https://simplywall.st/stocks/us/media/nasdaq-nflx/netflix/future" TargetMode="External"/><Relationship Id="rId8" Type="http://schemas.openxmlformats.org/officeDocument/2006/relationships/hyperlink" Target="https://www.sec.gov/Archives/edgar/data/1065280/000119312504031416/0001193125-04-031416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065280/000119312506056663/0001193125-06-056663-index.htm" TargetMode="External"/><Relationship Id="rId17" Type="http://schemas.openxmlformats.org/officeDocument/2006/relationships/hyperlink" Target="https://www.sec.gov/Archives/edgar/data/1065280/000119312508040378/0001193125-08-040378-index.htm" TargetMode="External"/><Relationship Id="rId25" Type="http://schemas.openxmlformats.org/officeDocument/2006/relationships/hyperlink" Target="https://www.sec.gov/Archives/edgar/data/1065280/000119312512053009/0001193125-12-053009-index.htm" TargetMode="External"/><Relationship Id="rId33" Type="http://schemas.openxmlformats.org/officeDocument/2006/relationships/hyperlink" Target="https://www.sec.gov/Archives/edgar/data/1065280/000106528016000047/0001065280-16-000047-index.htm" TargetMode="External"/><Relationship Id="rId38" Type="http://schemas.openxmlformats.org/officeDocument/2006/relationships/hyperlink" Target="https://www.sec.gov/Archives/edgar/data/1065280/000106528019000043/0001065280-19-000043-index.htm" TargetMode="External"/><Relationship Id="rId46" Type="http://schemas.openxmlformats.org/officeDocument/2006/relationships/hyperlink" Target="https://www.sec.gov/Archives/edgar/data/1065280/000106528023000035/0001065280-23-000035-index.htm" TargetMode="External"/><Relationship Id="rId20" Type="http://schemas.openxmlformats.org/officeDocument/2006/relationships/hyperlink" Target="https://www.sec.gov/Archives/edgar/data/1065280/000119312510036181/0001193125-10-036181-index.htm" TargetMode="External"/><Relationship Id="rId41" Type="http://schemas.openxmlformats.org/officeDocument/2006/relationships/hyperlink" Target="https://www.sec.gov/Archives/edgar/data/1065280/000106528020000040/0001065280-20-000040-index.htm" TargetMode="External"/><Relationship Id="rId1" Type="http://schemas.openxmlformats.org/officeDocument/2006/relationships/hyperlink" Target="https://roic.ai/company/NFLX" TargetMode="External"/><Relationship Id="rId6" Type="http://schemas.openxmlformats.org/officeDocument/2006/relationships/hyperlink" Target="https://www.sec.gov/Archives/edgar/data/1065280/000095016803001155/0000950168-03-001155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18"/>
  <sheetViews>
    <sheetView tabSelected="1" zoomScale="80" zoomScaleNormal="80" workbookViewId="0">
      <pane xSplit="1" ySplit="1" topLeftCell="U2" activePane="bottomRight" state="frozen"/>
      <selection pane="topRight"/>
      <selection pane="bottomLeft"/>
      <selection pane="bottomRight" activeCell="W117" sqref="W117"/>
    </sheetView>
  </sheetViews>
  <sheetFormatPr baseColWidth="10" defaultRowHeight="16" x14ac:dyDescent="0.2"/>
  <cols>
    <col min="1" max="1" width="50" customWidth="1"/>
    <col min="2" max="24" width="15" customWidth="1"/>
    <col min="25" max="33" width="21" customWidth="1"/>
  </cols>
  <sheetData>
    <row r="1" spans="1:33" ht="22" thickBot="1" x14ac:dyDescent="0.3">
      <c r="A1" s="3" t="s">
        <v>94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27">
        <v>2023</v>
      </c>
      <c r="Z1" s="27">
        <v>2024</v>
      </c>
      <c r="AA1" s="27">
        <v>2025</v>
      </c>
      <c r="AB1" s="27">
        <v>2026</v>
      </c>
      <c r="AC1" s="27">
        <v>2027</v>
      </c>
    </row>
    <row r="2" spans="1:33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/>
      <c r="AC2" s="9"/>
      <c r="AD2" s="9"/>
      <c r="AE2" s="9"/>
      <c r="AF2" s="9"/>
      <c r="AG2" s="9"/>
    </row>
    <row r="3" spans="1:33" ht="40" x14ac:dyDescent="0.25">
      <c r="A3" s="5" t="s">
        <v>1</v>
      </c>
      <c r="B3" s="1">
        <v>35894000</v>
      </c>
      <c r="C3" s="1">
        <v>75912000</v>
      </c>
      <c r="D3" s="1">
        <v>152806000</v>
      </c>
      <c r="E3" s="1">
        <v>272243000</v>
      </c>
      <c r="F3" s="1">
        <v>506228000</v>
      </c>
      <c r="G3" s="1">
        <v>682213000</v>
      </c>
      <c r="H3" s="1">
        <v>996660000</v>
      </c>
      <c r="I3" s="1">
        <v>1205340000</v>
      </c>
      <c r="J3" s="1">
        <v>1364661000</v>
      </c>
      <c r="K3" s="1">
        <v>1670269000</v>
      </c>
      <c r="L3" s="1">
        <v>2162625000</v>
      </c>
      <c r="M3" s="1">
        <v>3204577000</v>
      </c>
      <c r="N3" s="1">
        <v>3609282000</v>
      </c>
      <c r="O3" s="1">
        <v>4374562000</v>
      </c>
      <c r="P3" s="1">
        <v>5504656000</v>
      </c>
      <c r="Q3" s="1">
        <v>6779511000</v>
      </c>
      <c r="R3" s="1">
        <v>8830669000</v>
      </c>
      <c r="S3" s="1">
        <v>11692713000</v>
      </c>
      <c r="T3" s="1">
        <v>15794341000</v>
      </c>
      <c r="U3" s="1">
        <v>20156447000</v>
      </c>
      <c r="V3" s="1">
        <v>24996056000</v>
      </c>
      <c r="W3" s="1">
        <v>29697844000</v>
      </c>
      <c r="X3" s="1">
        <v>31615550000</v>
      </c>
      <c r="Y3" s="28">
        <v>34364000000</v>
      </c>
      <c r="Z3" s="28">
        <v>38000000000</v>
      </c>
      <c r="AA3" s="28">
        <v>41000000000</v>
      </c>
      <c r="AB3" s="28">
        <v>44000000000</v>
      </c>
      <c r="AC3" s="28">
        <v>47000000000</v>
      </c>
      <c r="AD3" s="18" t="s">
        <v>110</v>
      </c>
      <c r="AE3" s="19" t="s">
        <v>111</v>
      </c>
      <c r="AF3" s="19" t="s">
        <v>112</v>
      </c>
      <c r="AG3" s="19" t="s">
        <v>113</v>
      </c>
    </row>
    <row r="4" spans="1:33" ht="19" x14ac:dyDescent="0.25">
      <c r="A4" s="14" t="s">
        <v>95</v>
      </c>
      <c r="B4" s="1"/>
      <c r="C4" s="15">
        <f>(C3/B3)-1</f>
        <v>1.1148938541260378</v>
      </c>
      <c r="D4" s="15">
        <f>(D3/C3)-1</f>
        <v>1.0129360311940143</v>
      </c>
      <c r="E4" s="15">
        <f>(E3/D3)-1</f>
        <v>0.78162506707851787</v>
      </c>
      <c r="F4" s="15">
        <f t="shared" ref="F4:AC4" si="0">(F3/E3)-1</f>
        <v>0.85947113424403931</v>
      </c>
      <c r="G4" s="15">
        <f t="shared" si="0"/>
        <v>0.34763979866779393</v>
      </c>
      <c r="H4" s="16">
        <f t="shared" si="0"/>
        <v>0.46092202875055155</v>
      </c>
      <c r="I4" s="16">
        <f t="shared" si="0"/>
        <v>0.20937932695201966</v>
      </c>
      <c r="J4" s="16">
        <f t="shared" si="0"/>
        <v>0.13217930210562989</v>
      </c>
      <c r="K4" s="16">
        <f t="shared" si="0"/>
        <v>0.22394426161515568</v>
      </c>
      <c r="L4" s="16">
        <f t="shared" si="0"/>
        <v>0.2947764701374449</v>
      </c>
      <c r="M4" s="16">
        <f t="shared" si="0"/>
        <v>0.48179966475926239</v>
      </c>
      <c r="N4" s="16">
        <f t="shared" si="0"/>
        <v>0.12628967879380015</v>
      </c>
      <c r="O4" s="16">
        <f t="shared" si="0"/>
        <v>0.21203109094828276</v>
      </c>
      <c r="P4" s="16">
        <f t="shared" si="0"/>
        <v>0.25833306283006152</v>
      </c>
      <c r="Q4" s="16">
        <f t="shared" si="0"/>
        <v>0.23159576184233854</v>
      </c>
      <c r="R4" s="16">
        <f t="shared" si="0"/>
        <v>0.30255249973043785</v>
      </c>
      <c r="S4" s="16">
        <f t="shared" si="0"/>
        <v>0.32410273785598798</v>
      </c>
      <c r="T4" s="16">
        <f t="shared" si="0"/>
        <v>0.35078497180252355</v>
      </c>
      <c r="U4" s="16">
        <f t="shared" si="0"/>
        <v>0.27618157667990073</v>
      </c>
      <c r="V4" s="16">
        <f t="shared" si="0"/>
        <v>0.24010228588401517</v>
      </c>
      <c r="W4" s="16">
        <f t="shared" si="0"/>
        <v>0.18810119484449861</v>
      </c>
      <c r="X4" s="16">
        <f t="shared" si="0"/>
        <v>6.45739131769969E-2</v>
      </c>
      <c r="Y4" s="16">
        <f t="shared" si="0"/>
        <v>8.6933486844290142E-2</v>
      </c>
      <c r="Z4" s="16">
        <f t="shared" si="0"/>
        <v>0.1058084041438716</v>
      </c>
      <c r="AA4" s="16">
        <f t="shared" si="0"/>
        <v>7.8947368421052655E-2</v>
      </c>
      <c r="AB4" s="16">
        <f t="shared" si="0"/>
        <v>7.3170731707317138E-2</v>
      </c>
      <c r="AC4" s="16">
        <f t="shared" si="0"/>
        <v>6.8181818181818121E-2</v>
      </c>
      <c r="AD4" s="17">
        <f>(X4+W4+V4)/3</f>
        <v>0.16425913130183689</v>
      </c>
      <c r="AE4" s="17">
        <f>(X20+W20+V20)/3</f>
        <v>0.19572065235566175</v>
      </c>
      <c r="AF4" s="17">
        <f>(X29+W29+V29)/3</f>
        <v>0.40328875071083564</v>
      </c>
      <c r="AG4" s="17">
        <f>(X105+W105+V105)/3</f>
        <v>-5.3155398977236024</v>
      </c>
    </row>
    <row r="5" spans="1:33" ht="19" x14ac:dyDescent="0.25">
      <c r="A5" s="5" t="s">
        <v>2</v>
      </c>
      <c r="B5" s="1">
        <v>24861000</v>
      </c>
      <c r="C5" s="1">
        <v>49907000</v>
      </c>
      <c r="D5" s="1">
        <v>78136000</v>
      </c>
      <c r="E5" s="1">
        <v>148360000</v>
      </c>
      <c r="F5" s="1">
        <v>276458000</v>
      </c>
      <c r="G5" s="1">
        <v>464550000</v>
      </c>
      <c r="H5" s="1">
        <v>626985000</v>
      </c>
      <c r="I5" s="1">
        <v>786168000</v>
      </c>
      <c r="J5" s="1">
        <v>910234000</v>
      </c>
      <c r="K5" s="1">
        <v>1079271000</v>
      </c>
      <c r="L5" s="1">
        <v>1357355000</v>
      </c>
      <c r="M5" s="1">
        <v>2039901000</v>
      </c>
      <c r="N5" s="1">
        <v>2625866000</v>
      </c>
      <c r="O5" s="1">
        <v>3083256000</v>
      </c>
      <c r="P5" s="1">
        <v>3752760000</v>
      </c>
      <c r="Q5" s="1">
        <v>4591476000</v>
      </c>
      <c r="R5" s="1">
        <v>6029901000</v>
      </c>
      <c r="S5" s="1">
        <v>7659666000</v>
      </c>
      <c r="T5" s="1">
        <v>9967538000</v>
      </c>
      <c r="U5" s="1">
        <v>12440213000</v>
      </c>
      <c r="V5" s="1">
        <v>15276319000</v>
      </c>
      <c r="W5" s="1">
        <v>17332683000</v>
      </c>
      <c r="X5" s="1">
        <v>19168285000</v>
      </c>
    </row>
    <row r="6" spans="1:33" ht="20" x14ac:dyDescent="0.25">
      <c r="A6" s="6" t="s">
        <v>3</v>
      </c>
      <c r="B6" s="10">
        <v>11033000</v>
      </c>
      <c r="C6" s="10">
        <v>26005000</v>
      </c>
      <c r="D6" s="10">
        <v>74670000</v>
      </c>
      <c r="E6" s="10">
        <v>123883000</v>
      </c>
      <c r="F6" s="10">
        <v>229770000</v>
      </c>
      <c r="G6" s="10">
        <v>217663000</v>
      </c>
      <c r="H6" s="10">
        <v>369675000</v>
      </c>
      <c r="I6" s="10">
        <v>419172000</v>
      </c>
      <c r="J6" s="10">
        <v>454427000</v>
      </c>
      <c r="K6" s="10">
        <v>590998000</v>
      </c>
      <c r="L6" s="10">
        <v>805270000</v>
      </c>
      <c r="M6" s="10">
        <v>1164676000</v>
      </c>
      <c r="N6" s="10">
        <v>983416000</v>
      </c>
      <c r="O6" s="10">
        <v>1291306000</v>
      </c>
      <c r="P6" s="10">
        <v>1751896000</v>
      </c>
      <c r="Q6" s="10">
        <v>2188035000</v>
      </c>
      <c r="R6" s="10">
        <v>2800768000</v>
      </c>
      <c r="S6" s="10">
        <v>4033047000</v>
      </c>
      <c r="T6" s="10">
        <v>5826803000</v>
      </c>
      <c r="U6" s="10">
        <v>7716234000</v>
      </c>
      <c r="V6" s="10">
        <v>9719737000</v>
      </c>
      <c r="W6" s="10">
        <v>12365161000</v>
      </c>
      <c r="X6" s="10">
        <v>12447265000</v>
      </c>
      <c r="AD6" s="18" t="s">
        <v>114</v>
      </c>
      <c r="AE6" s="19" t="s">
        <v>115</v>
      </c>
      <c r="AF6" s="19" t="s">
        <v>116</v>
      </c>
      <c r="AG6" s="19" t="s">
        <v>117</v>
      </c>
    </row>
    <row r="7" spans="1:33" ht="19" x14ac:dyDescent="0.25">
      <c r="A7" s="5" t="s">
        <v>4</v>
      </c>
      <c r="B7" s="2">
        <v>0.30740000000000001</v>
      </c>
      <c r="C7" s="2">
        <v>0.34260000000000002</v>
      </c>
      <c r="D7" s="2">
        <v>0.48870000000000002</v>
      </c>
      <c r="E7" s="2">
        <v>0.45500000000000002</v>
      </c>
      <c r="F7" s="2">
        <v>0.45390000000000003</v>
      </c>
      <c r="G7" s="2">
        <v>0.31909999999999999</v>
      </c>
      <c r="H7" s="2">
        <v>0.37090000000000001</v>
      </c>
      <c r="I7" s="2">
        <v>0.3478</v>
      </c>
      <c r="J7" s="2">
        <v>0.33300000000000002</v>
      </c>
      <c r="K7" s="2">
        <v>0.3538</v>
      </c>
      <c r="L7" s="2">
        <v>0.37240000000000001</v>
      </c>
      <c r="M7" s="2">
        <v>0.3634</v>
      </c>
      <c r="N7" s="2">
        <v>0.27250000000000002</v>
      </c>
      <c r="O7" s="2">
        <v>0.29520000000000002</v>
      </c>
      <c r="P7" s="2">
        <v>0.31830000000000003</v>
      </c>
      <c r="Q7" s="2">
        <v>0.32269999999999999</v>
      </c>
      <c r="R7" s="2">
        <v>0.31719999999999998</v>
      </c>
      <c r="S7" s="2">
        <v>0.34489999999999998</v>
      </c>
      <c r="T7" s="2">
        <v>0.36890000000000001</v>
      </c>
      <c r="U7" s="2">
        <v>0.38279999999999997</v>
      </c>
      <c r="V7" s="2">
        <v>0.38890000000000002</v>
      </c>
      <c r="W7" s="2">
        <v>0.41639999999999999</v>
      </c>
      <c r="X7" s="2">
        <v>0.39369999999999999</v>
      </c>
      <c r="AD7" s="17">
        <f>X7</f>
        <v>0.39369999999999999</v>
      </c>
      <c r="AE7" s="20">
        <f>X21</f>
        <v>0.6431</v>
      </c>
      <c r="AF7" s="20">
        <f>X30</f>
        <v>0.1421</v>
      </c>
      <c r="AG7" s="20">
        <f>X106/X3</f>
        <v>5.1194048498286446E-2</v>
      </c>
    </row>
    <row r="8" spans="1:33" ht="19" x14ac:dyDescent="0.25">
      <c r="A8" s="5" t="s">
        <v>5</v>
      </c>
      <c r="B8" s="1">
        <v>16823000</v>
      </c>
      <c r="C8" s="1">
        <v>17734000</v>
      </c>
      <c r="D8" s="1">
        <v>14625000</v>
      </c>
      <c r="E8" s="1">
        <v>17884000</v>
      </c>
      <c r="F8" s="1">
        <v>22906000</v>
      </c>
      <c r="G8" s="1">
        <v>30942000</v>
      </c>
      <c r="H8" s="1">
        <v>48379000</v>
      </c>
      <c r="I8" s="1">
        <v>71395000</v>
      </c>
      <c r="J8" s="1">
        <v>89873000</v>
      </c>
      <c r="K8" s="1">
        <v>114542000</v>
      </c>
      <c r="L8" s="1">
        <v>163329000</v>
      </c>
      <c r="M8" s="1">
        <v>259033000</v>
      </c>
      <c r="N8" s="1">
        <v>329008000</v>
      </c>
      <c r="O8" s="1">
        <v>378769000</v>
      </c>
      <c r="P8" s="1">
        <v>472321000</v>
      </c>
      <c r="Q8" s="1">
        <v>650788000</v>
      </c>
      <c r="R8" s="1">
        <v>852098000</v>
      </c>
      <c r="S8" s="1">
        <v>1052778000</v>
      </c>
      <c r="T8" s="1">
        <v>1221814000</v>
      </c>
      <c r="U8" s="1">
        <v>1545149000</v>
      </c>
      <c r="V8" s="1">
        <v>1829600000</v>
      </c>
      <c r="W8" s="1">
        <v>2273885000</v>
      </c>
      <c r="X8" s="1">
        <v>2711041000</v>
      </c>
    </row>
    <row r="9" spans="1:33" ht="19" customHeight="1" x14ac:dyDescent="0.25">
      <c r="A9" s="14" t="s">
        <v>96</v>
      </c>
      <c r="B9" s="15">
        <f>B8/B3</f>
        <v>0.46868557419067253</v>
      </c>
      <c r="C9" s="15">
        <f t="shared" ref="C9:X9" si="1">C8/C3</f>
        <v>0.23361260406786805</v>
      </c>
      <c r="D9" s="15">
        <f t="shared" si="1"/>
        <v>9.5709592555266149E-2</v>
      </c>
      <c r="E9" s="15">
        <f t="shared" si="1"/>
        <v>6.569131254063465E-2</v>
      </c>
      <c r="F9" s="15">
        <f t="shared" si="1"/>
        <v>4.5248386102704707E-2</v>
      </c>
      <c r="G9" s="15">
        <f t="shared" si="1"/>
        <v>4.5355336236629906E-2</v>
      </c>
      <c r="H9" s="15">
        <f t="shared" si="1"/>
        <v>4.8541127365400435E-2</v>
      </c>
      <c r="I9" s="15">
        <f t="shared" si="1"/>
        <v>5.9232249821627093E-2</v>
      </c>
      <c r="J9" s="15">
        <f t="shared" si="1"/>
        <v>6.5857381430259973E-2</v>
      </c>
      <c r="K9" s="15">
        <f t="shared" si="1"/>
        <v>6.8576977720355231E-2</v>
      </c>
      <c r="L9" s="15">
        <f t="shared" si="1"/>
        <v>7.552349575169065E-2</v>
      </c>
      <c r="M9" s="15">
        <f t="shared" si="1"/>
        <v>8.0832197197945307E-2</v>
      </c>
      <c r="N9" s="15">
        <f t="shared" si="1"/>
        <v>9.1156080350607127E-2</v>
      </c>
      <c r="O9" s="15">
        <f t="shared" si="1"/>
        <v>8.658443976791276E-2</v>
      </c>
      <c r="P9" s="15">
        <f t="shared" si="1"/>
        <v>8.5803908545783791E-2</v>
      </c>
      <c r="Q9" s="15">
        <f t="shared" si="1"/>
        <v>9.5993354092942698E-2</v>
      </c>
      <c r="R9" s="15">
        <f t="shared" si="1"/>
        <v>9.6493029010599307E-2</v>
      </c>
      <c r="S9" s="15">
        <f t="shared" si="1"/>
        <v>9.0037102595436999E-2</v>
      </c>
      <c r="T9" s="15">
        <f t="shared" si="1"/>
        <v>7.7357706788779595E-2</v>
      </c>
      <c r="U9" s="15">
        <f t="shared" si="1"/>
        <v>7.6657805812701013E-2</v>
      </c>
      <c r="V9" s="15">
        <f t="shared" si="1"/>
        <v>7.3195547329546709E-2</v>
      </c>
      <c r="W9" s="15">
        <f t="shared" si="1"/>
        <v>7.6567342733701471E-2</v>
      </c>
      <c r="X9" s="15">
        <f t="shared" si="1"/>
        <v>8.5750239992661834E-2</v>
      </c>
      <c r="AD9" s="18" t="s">
        <v>97</v>
      </c>
      <c r="AE9" s="19" t="s">
        <v>98</v>
      </c>
      <c r="AF9" s="19" t="s">
        <v>99</v>
      </c>
      <c r="AG9" s="19" t="s">
        <v>100</v>
      </c>
    </row>
    <row r="10" spans="1:33" ht="19" x14ac:dyDescent="0.25">
      <c r="A10" s="5" t="s">
        <v>6</v>
      </c>
      <c r="B10" s="1">
        <v>-8490000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>
        <v>51333000</v>
      </c>
      <c r="L10" s="1">
        <v>70555000</v>
      </c>
      <c r="M10" s="1">
        <v>126937000</v>
      </c>
      <c r="N10" s="1">
        <v>119687000</v>
      </c>
      <c r="O10" s="1">
        <v>180301000</v>
      </c>
      <c r="P10" s="1">
        <v>269741000</v>
      </c>
      <c r="Q10" s="1">
        <v>407329000</v>
      </c>
      <c r="R10" s="1">
        <v>577799000</v>
      </c>
      <c r="S10" s="1">
        <v>863568000</v>
      </c>
      <c r="T10" s="1">
        <v>630294000</v>
      </c>
      <c r="U10" s="1">
        <v>914369000</v>
      </c>
      <c r="V10" s="1">
        <v>2906086000</v>
      </c>
      <c r="W10" s="1">
        <v>1351621000</v>
      </c>
      <c r="X10" s="1">
        <v>1572891000</v>
      </c>
      <c r="AD10" s="17">
        <f>X9</f>
        <v>8.5750239992661834E-2</v>
      </c>
      <c r="AE10" s="20">
        <f>X13</f>
        <v>0.12979034051281726</v>
      </c>
      <c r="AF10" s="20">
        <f>X80</f>
        <v>1.8201549553937855E-2</v>
      </c>
      <c r="AG10" s="20">
        <f>X89</f>
        <v>1.2896470249608183E-2</v>
      </c>
    </row>
    <row r="11" spans="1:33" ht="19" x14ac:dyDescent="0.25">
      <c r="A11" s="5" t="s">
        <v>7</v>
      </c>
      <c r="B11" s="1">
        <v>25727000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>
        <v>237744000</v>
      </c>
      <c r="L11" s="1">
        <v>293839000</v>
      </c>
      <c r="M11" s="1">
        <v>402638000</v>
      </c>
      <c r="N11" s="1">
        <v>484729000</v>
      </c>
      <c r="O11" s="1">
        <v>503889000</v>
      </c>
      <c r="P11" s="1">
        <v>607186000</v>
      </c>
      <c r="Q11" s="1">
        <v>824092000</v>
      </c>
      <c r="R11" s="1">
        <v>991078000</v>
      </c>
      <c r="S11" s="1">
        <v>1278022000</v>
      </c>
      <c r="T11" s="1">
        <v>2369469000</v>
      </c>
      <c r="U11" s="1">
        <v>2652462000</v>
      </c>
      <c r="V11" s="1">
        <v>2228362000</v>
      </c>
      <c r="W11" s="1">
        <v>2545146000</v>
      </c>
      <c r="X11" s="1">
        <v>2530502000</v>
      </c>
    </row>
    <row r="12" spans="1:33" ht="20" x14ac:dyDescent="0.25">
      <c r="A12" s="5" t="s">
        <v>8</v>
      </c>
      <c r="B12" s="1">
        <v>17237000</v>
      </c>
      <c r="C12" s="1" t="s">
        <v>92</v>
      </c>
      <c r="D12" s="1" t="s">
        <v>92</v>
      </c>
      <c r="E12" s="1" t="s">
        <v>92</v>
      </c>
      <c r="F12" s="1" t="s">
        <v>92</v>
      </c>
      <c r="G12" s="1" t="s">
        <v>92</v>
      </c>
      <c r="H12" s="1" t="s">
        <v>92</v>
      </c>
      <c r="I12" s="1" t="s">
        <v>92</v>
      </c>
      <c r="J12" s="1" t="s">
        <v>92</v>
      </c>
      <c r="K12" s="1">
        <v>289077000</v>
      </c>
      <c r="L12" s="1">
        <v>364394000</v>
      </c>
      <c r="M12" s="1">
        <v>529575000</v>
      </c>
      <c r="N12" s="1">
        <v>604416000</v>
      </c>
      <c r="O12" s="1">
        <v>684190000</v>
      </c>
      <c r="P12" s="1">
        <v>876927000</v>
      </c>
      <c r="Q12" s="1">
        <v>1231421000</v>
      </c>
      <c r="R12" s="1">
        <v>1568877000</v>
      </c>
      <c r="S12" s="1">
        <v>2141590000</v>
      </c>
      <c r="T12" s="1">
        <v>2999763000</v>
      </c>
      <c r="U12" s="1">
        <v>3566831000</v>
      </c>
      <c r="V12" s="1">
        <v>5134448000</v>
      </c>
      <c r="W12" s="1">
        <v>3896767000</v>
      </c>
      <c r="X12" s="1">
        <v>4103393000</v>
      </c>
      <c r="AD12" s="18" t="s">
        <v>118</v>
      </c>
      <c r="AE12" s="19" t="s">
        <v>119</v>
      </c>
      <c r="AF12" s="19" t="s">
        <v>120</v>
      </c>
      <c r="AG12" s="19" t="s">
        <v>121</v>
      </c>
    </row>
    <row r="13" spans="1:33" ht="19" x14ac:dyDescent="0.25">
      <c r="A13" s="14" t="s">
        <v>101</v>
      </c>
      <c r="B13" s="15">
        <f>B12/B3</f>
        <v>0.48021953529837857</v>
      </c>
      <c r="C13" s="15" t="e">
        <f t="shared" ref="C13:X13" si="2">C12/C3</f>
        <v>#VALUE!</v>
      </c>
      <c r="D13" s="15" t="e">
        <f t="shared" si="2"/>
        <v>#VALUE!</v>
      </c>
      <c r="E13" s="15" t="e">
        <f t="shared" si="2"/>
        <v>#VALUE!</v>
      </c>
      <c r="F13" s="15" t="e">
        <f t="shared" si="2"/>
        <v>#VALUE!</v>
      </c>
      <c r="G13" s="15" t="e">
        <f t="shared" si="2"/>
        <v>#VALUE!</v>
      </c>
      <c r="H13" s="15" t="e">
        <f t="shared" si="2"/>
        <v>#VALUE!</v>
      </c>
      <c r="I13" s="15" t="e">
        <f t="shared" si="2"/>
        <v>#VALUE!</v>
      </c>
      <c r="J13" s="15" t="e">
        <f t="shared" si="2"/>
        <v>#VALUE!</v>
      </c>
      <c r="K13" s="15">
        <f t="shared" si="2"/>
        <v>0.17307212191569143</v>
      </c>
      <c r="L13" s="15">
        <f t="shared" si="2"/>
        <v>0.16849615629154385</v>
      </c>
      <c r="M13" s="15">
        <f t="shared" si="2"/>
        <v>0.16525582003490633</v>
      </c>
      <c r="N13" s="15">
        <f t="shared" si="2"/>
        <v>0.16746156160698997</v>
      </c>
      <c r="O13" s="15">
        <f t="shared" si="2"/>
        <v>0.1564019437831719</v>
      </c>
      <c r="P13" s="15">
        <f t="shared" si="2"/>
        <v>0.15930641260779965</v>
      </c>
      <c r="Q13" s="15">
        <f t="shared" si="2"/>
        <v>0.18163861670849121</v>
      </c>
      <c r="R13" s="15">
        <f t="shared" si="2"/>
        <v>0.17766230395454749</v>
      </c>
      <c r="S13" s="15">
        <f t="shared" si="2"/>
        <v>0.18315595362684434</v>
      </c>
      <c r="T13" s="15">
        <f t="shared" si="2"/>
        <v>0.18992644264170314</v>
      </c>
      <c r="U13" s="15">
        <f t="shared" si="2"/>
        <v>0.17695732784651977</v>
      </c>
      <c r="V13" s="15">
        <f t="shared" si="2"/>
        <v>0.20541032553295607</v>
      </c>
      <c r="W13" s="15">
        <f t="shared" si="2"/>
        <v>0.13121380124429236</v>
      </c>
      <c r="X13" s="15">
        <f t="shared" si="2"/>
        <v>0.12979034051281726</v>
      </c>
      <c r="AD13" s="17">
        <f>X28/X72</f>
        <v>0.21619277598771858</v>
      </c>
      <c r="AE13" s="20">
        <f>X28/X54</f>
        <v>9.2436370927833217E-2</v>
      </c>
      <c r="AF13" s="20">
        <f>X22/(X72+X56+X61)</f>
        <v>0.16034029369996883</v>
      </c>
      <c r="AG13" s="21">
        <f>X67/X72</f>
        <v>1.3388280372506649</v>
      </c>
    </row>
    <row r="14" spans="1:33" ht="19" x14ac:dyDescent="0.25">
      <c r="A14" s="5" t="s">
        <v>9</v>
      </c>
      <c r="B14" s="1">
        <v>35441000</v>
      </c>
      <c r="C14" s="1">
        <v>44827000</v>
      </c>
      <c r="D14" s="1">
        <v>71717000</v>
      </c>
      <c r="E14" s="1">
        <v>101527000</v>
      </c>
      <c r="F14" s="1">
        <v>187510000</v>
      </c>
      <c r="G14" s="1">
        <v>183732000</v>
      </c>
      <c r="H14" s="1">
        <v>256882000</v>
      </c>
      <c r="I14" s="1">
        <v>256616000</v>
      </c>
      <c r="J14" s="1">
        <v>243048000</v>
      </c>
      <c r="K14" s="1">
        <v>-4560000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>
        <v>-1829600000</v>
      </c>
      <c r="W14" s="1" t="s">
        <v>92</v>
      </c>
      <c r="X14" s="1" t="s">
        <v>92</v>
      </c>
    </row>
    <row r="15" spans="1:33" ht="20" x14ac:dyDescent="0.25">
      <c r="A15" s="5" t="s">
        <v>10</v>
      </c>
      <c r="B15" s="1">
        <v>69501000</v>
      </c>
      <c r="C15" s="1">
        <v>62561000</v>
      </c>
      <c r="D15" s="1">
        <v>86342000</v>
      </c>
      <c r="E15" s="1">
        <v>119411000</v>
      </c>
      <c r="F15" s="1">
        <v>210416000</v>
      </c>
      <c r="G15" s="1">
        <v>214674000</v>
      </c>
      <c r="H15" s="1">
        <v>305261000</v>
      </c>
      <c r="I15" s="1">
        <v>328011000</v>
      </c>
      <c r="J15" s="1">
        <v>332921000</v>
      </c>
      <c r="K15" s="1">
        <v>399059000</v>
      </c>
      <c r="L15" s="1">
        <v>527723000</v>
      </c>
      <c r="M15" s="1">
        <v>788608000</v>
      </c>
      <c r="N15" s="1">
        <v>933424000</v>
      </c>
      <c r="O15" s="1">
        <v>1062959000</v>
      </c>
      <c r="P15" s="1">
        <v>1349248000</v>
      </c>
      <c r="Q15" s="1">
        <v>1882209000</v>
      </c>
      <c r="R15" s="1">
        <v>2420975000</v>
      </c>
      <c r="S15" s="1">
        <v>3194368000</v>
      </c>
      <c r="T15" s="1">
        <v>4221577000</v>
      </c>
      <c r="U15" s="1">
        <v>5111980000</v>
      </c>
      <c r="V15" s="1">
        <v>5134448000</v>
      </c>
      <c r="W15" s="1">
        <v>6170652000</v>
      </c>
      <c r="X15" s="1">
        <v>6814434000</v>
      </c>
      <c r="AD15" s="18" t="s">
        <v>122</v>
      </c>
      <c r="AE15" s="19" t="s">
        <v>123</v>
      </c>
      <c r="AF15" s="19" t="s">
        <v>124</v>
      </c>
      <c r="AG15" s="19" t="s">
        <v>125</v>
      </c>
    </row>
    <row r="16" spans="1:33" ht="19" x14ac:dyDescent="0.25">
      <c r="A16" s="5" t="s">
        <v>11</v>
      </c>
      <c r="B16" s="1">
        <v>94362000</v>
      </c>
      <c r="C16" s="1">
        <v>112468000</v>
      </c>
      <c r="D16" s="1">
        <v>164478000</v>
      </c>
      <c r="E16" s="1">
        <v>267771000</v>
      </c>
      <c r="F16" s="1">
        <v>486874000</v>
      </c>
      <c r="G16" s="1">
        <v>679224000</v>
      </c>
      <c r="H16" s="1">
        <v>932246000</v>
      </c>
      <c r="I16" s="1">
        <v>1114179000</v>
      </c>
      <c r="J16" s="1">
        <v>1243155000</v>
      </c>
      <c r="K16" s="1">
        <v>1478330000</v>
      </c>
      <c r="L16" s="1">
        <v>1885078000</v>
      </c>
      <c r="M16" s="1">
        <v>2828509000</v>
      </c>
      <c r="N16" s="1">
        <v>3559290000</v>
      </c>
      <c r="O16" s="1">
        <v>4146215000</v>
      </c>
      <c r="P16" s="1">
        <v>5102008000</v>
      </c>
      <c r="Q16" s="1">
        <v>6473685000</v>
      </c>
      <c r="R16" s="1">
        <v>8450876000</v>
      </c>
      <c r="S16" s="1">
        <v>10854034000</v>
      </c>
      <c r="T16" s="1">
        <v>14189115000</v>
      </c>
      <c r="U16" s="1">
        <v>17552193000</v>
      </c>
      <c r="V16" s="1">
        <v>20410767000</v>
      </c>
      <c r="W16" s="1">
        <v>23503335000</v>
      </c>
      <c r="X16" s="1">
        <v>25982719000</v>
      </c>
      <c r="AD16" s="29">
        <f>(X35+W35+V35+U35+T35)/5</f>
        <v>2.0105070808885605E-3</v>
      </c>
      <c r="AE16" s="30">
        <f>AF101/X3</f>
        <v>4.3322515344506103</v>
      </c>
      <c r="AF16" s="30">
        <f>AF101/X28</f>
        <v>30.491725817266722</v>
      </c>
      <c r="AG16" s="31">
        <f>AF101/X106</f>
        <v>84.624124513137858</v>
      </c>
    </row>
    <row r="17" spans="1:30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>
        <v>6475000</v>
      </c>
      <c r="L17" s="1">
        <v>19629000</v>
      </c>
      <c r="M17" s="1">
        <v>20025000</v>
      </c>
      <c r="N17" s="1">
        <v>19986000</v>
      </c>
      <c r="O17" s="1">
        <v>32144000</v>
      </c>
      <c r="P17" s="1">
        <v>53279000</v>
      </c>
      <c r="Q17" s="1">
        <v>163941000</v>
      </c>
      <c r="R17" s="1">
        <v>150114000</v>
      </c>
      <c r="S17" s="1">
        <v>353358000</v>
      </c>
      <c r="T17" s="1">
        <v>420493000</v>
      </c>
      <c r="U17" s="1">
        <v>626023000</v>
      </c>
      <c r="V17" s="1">
        <v>1385940000</v>
      </c>
      <c r="W17" s="1">
        <v>765620000</v>
      </c>
      <c r="X17" s="1">
        <v>706212000</v>
      </c>
    </row>
    <row r="18" spans="1:30" ht="20" x14ac:dyDescent="0.25">
      <c r="A18" s="5" t="s">
        <v>13</v>
      </c>
      <c r="B18" s="1" t="s">
        <v>92</v>
      </c>
      <c r="C18" s="1">
        <v>29797000</v>
      </c>
      <c r="D18" s="1">
        <v>26477000</v>
      </c>
      <c r="E18" s="1">
        <v>50991000</v>
      </c>
      <c r="F18" s="1">
        <v>88204000</v>
      </c>
      <c r="G18" s="1">
        <v>107002000</v>
      </c>
      <c r="H18" s="1">
        <v>157136000</v>
      </c>
      <c r="I18" s="1">
        <v>224986000</v>
      </c>
      <c r="J18" s="1">
        <v>242836000</v>
      </c>
      <c r="K18" s="1">
        <v>257534000</v>
      </c>
      <c r="L18" s="1">
        <v>38099000</v>
      </c>
      <c r="M18" s="1">
        <v>43747000</v>
      </c>
      <c r="N18" s="1">
        <v>1702083000</v>
      </c>
      <c r="O18" s="1">
        <v>2241680000</v>
      </c>
      <c r="P18" s="1">
        <v>2781798000</v>
      </c>
      <c r="Q18" s="1">
        <v>3547045000</v>
      </c>
      <c r="R18" s="1">
        <v>4924978000</v>
      </c>
      <c r="S18" s="1">
        <v>6330385000</v>
      </c>
      <c r="T18" s="1">
        <v>7656457000</v>
      </c>
      <c r="U18" s="1">
        <v>9319826000</v>
      </c>
      <c r="V18" s="1">
        <v>10922622000</v>
      </c>
      <c r="W18" s="1">
        <v>12438779000</v>
      </c>
      <c r="X18" s="1">
        <v>14362814000</v>
      </c>
      <c r="AD18" s="18" t="s">
        <v>126</v>
      </c>
    </row>
    <row r="19" spans="1:30" ht="19" x14ac:dyDescent="0.25">
      <c r="A19" s="6" t="s">
        <v>14</v>
      </c>
      <c r="B19" s="10">
        <v>-58274000</v>
      </c>
      <c r="C19" s="10">
        <v>-8821000</v>
      </c>
      <c r="D19" s="10">
        <v>4530000</v>
      </c>
      <c r="E19" s="10">
        <v>57503000</v>
      </c>
      <c r="F19" s="10">
        <v>109980000</v>
      </c>
      <c r="G19" s="10">
        <v>115337000</v>
      </c>
      <c r="H19" s="10">
        <v>237454000</v>
      </c>
      <c r="I19" s="10">
        <v>336487000</v>
      </c>
      <c r="J19" s="10">
        <v>374336000</v>
      </c>
      <c r="K19" s="10">
        <v>456201000</v>
      </c>
      <c r="L19" s="10">
        <v>325424000</v>
      </c>
      <c r="M19" s="10">
        <v>423294000</v>
      </c>
      <c r="N19" s="10">
        <v>1752549000</v>
      </c>
      <c r="O19" s="10">
        <v>2444898000</v>
      </c>
      <c r="P19" s="10">
        <v>3184446000</v>
      </c>
      <c r="Q19" s="10">
        <v>3852871000</v>
      </c>
      <c r="R19" s="10">
        <v>5335599000</v>
      </c>
      <c r="S19" s="10">
        <v>7169064000</v>
      </c>
      <c r="T19" s="10">
        <v>9303408000</v>
      </c>
      <c r="U19" s="10">
        <v>12008080000</v>
      </c>
      <c r="V19" s="10">
        <v>15507911000</v>
      </c>
      <c r="W19" s="10">
        <v>19044502000</v>
      </c>
      <c r="X19" s="10">
        <v>20332955000</v>
      </c>
      <c r="AD19" s="32">
        <f>X40-X56-X61</f>
        <v>-8294624000</v>
      </c>
    </row>
    <row r="20" spans="1:30" ht="19" customHeight="1" x14ac:dyDescent="0.25">
      <c r="A20" s="14" t="s">
        <v>102</v>
      </c>
      <c r="B20" s="1"/>
      <c r="C20" s="15">
        <f>(C19/B19)-1</f>
        <v>-0.84862889110066242</v>
      </c>
      <c r="D20" s="15">
        <f>(D19/C19)-1</f>
        <v>-1.5135472168688358</v>
      </c>
      <c r="E20" s="15">
        <f>(E19/D19)-1</f>
        <v>11.693818984547461</v>
      </c>
      <c r="F20" s="15">
        <f t="shared" ref="F20:X20" si="3">(F19/E19)-1</f>
        <v>0.91259586456358788</v>
      </c>
      <c r="G20" s="15">
        <f t="shared" si="3"/>
        <v>4.8708856155664559E-2</v>
      </c>
      <c r="H20" s="15">
        <f t="shared" si="3"/>
        <v>1.0587842583039269</v>
      </c>
      <c r="I20" s="15">
        <f t="shared" si="3"/>
        <v>0.41706183092304183</v>
      </c>
      <c r="J20" s="15">
        <f t="shared" si="3"/>
        <v>0.11248280022705193</v>
      </c>
      <c r="K20" s="15">
        <f t="shared" si="3"/>
        <v>0.21869390066678074</v>
      </c>
      <c r="L20" s="15">
        <f t="shared" si="3"/>
        <v>-0.28666530761659881</v>
      </c>
      <c r="M20" s="15">
        <f t="shared" si="3"/>
        <v>0.30074610354491371</v>
      </c>
      <c r="N20" s="15">
        <f t="shared" si="3"/>
        <v>3.1402642135253513</v>
      </c>
      <c r="O20" s="15">
        <f t="shared" si="3"/>
        <v>0.3950525777025351</v>
      </c>
      <c r="P20" s="15">
        <f t="shared" si="3"/>
        <v>0.30248623868971225</v>
      </c>
      <c r="Q20" s="15">
        <f t="shared" si="3"/>
        <v>0.20990307262236518</v>
      </c>
      <c r="R20" s="15">
        <f t="shared" si="3"/>
        <v>0.3848371772633965</v>
      </c>
      <c r="S20" s="15">
        <f t="shared" si="3"/>
        <v>0.34362870972874826</v>
      </c>
      <c r="T20" s="15">
        <f t="shared" si="3"/>
        <v>0.29771585244600973</v>
      </c>
      <c r="U20" s="15">
        <f t="shared" si="3"/>
        <v>0.29071841200557902</v>
      </c>
      <c r="V20" s="15">
        <f t="shared" si="3"/>
        <v>0.29145633606704813</v>
      </c>
      <c r="W20" s="15">
        <f t="shared" si="3"/>
        <v>0.22805076712137429</v>
      </c>
      <c r="X20" s="15">
        <f t="shared" si="3"/>
        <v>6.7654853878562848E-2</v>
      </c>
    </row>
    <row r="21" spans="1:30" ht="19" x14ac:dyDescent="0.25">
      <c r="A21" s="5" t="s">
        <v>15</v>
      </c>
      <c r="B21" s="2">
        <v>-1.6234999999999999</v>
      </c>
      <c r="C21" s="2">
        <v>-0.1162</v>
      </c>
      <c r="D21" s="2">
        <v>2.9600000000000001E-2</v>
      </c>
      <c r="E21" s="2">
        <v>0.2112</v>
      </c>
      <c r="F21" s="2">
        <v>0.21729999999999999</v>
      </c>
      <c r="G21" s="2">
        <v>0.1691</v>
      </c>
      <c r="H21" s="2">
        <v>0.2382</v>
      </c>
      <c r="I21" s="2">
        <v>0.2792</v>
      </c>
      <c r="J21" s="2">
        <v>0.27429999999999999</v>
      </c>
      <c r="K21" s="2">
        <v>0.27310000000000001</v>
      </c>
      <c r="L21" s="2">
        <v>0.15049999999999999</v>
      </c>
      <c r="M21" s="2">
        <v>0.1321</v>
      </c>
      <c r="N21" s="2">
        <v>0.48559999999999998</v>
      </c>
      <c r="O21" s="2">
        <v>0.55889999999999995</v>
      </c>
      <c r="P21" s="2">
        <v>0.57850000000000001</v>
      </c>
      <c r="Q21" s="2">
        <v>0.56830000000000003</v>
      </c>
      <c r="R21" s="2">
        <v>0.60419999999999996</v>
      </c>
      <c r="S21" s="2">
        <v>0.61309999999999998</v>
      </c>
      <c r="T21" s="2">
        <v>0.58899999999999997</v>
      </c>
      <c r="U21" s="2">
        <v>0.59570000000000001</v>
      </c>
      <c r="V21" s="2">
        <v>0.62039999999999995</v>
      </c>
      <c r="W21" s="2">
        <v>0.64129999999999998</v>
      </c>
      <c r="X21" s="2">
        <v>0.6431</v>
      </c>
    </row>
    <row r="22" spans="1:30" ht="19" x14ac:dyDescent="0.25">
      <c r="A22" s="6" t="s">
        <v>16</v>
      </c>
      <c r="B22" s="10">
        <v>-58468000</v>
      </c>
      <c r="C22" s="10">
        <v>-37227000</v>
      </c>
      <c r="D22" s="10">
        <v>-11672000</v>
      </c>
      <c r="E22" s="10">
        <v>4472000</v>
      </c>
      <c r="F22" s="10">
        <v>19354000</v>
      </c>
      <c r="G22" s="10">
        <v>2989000</v>
      </c>
      <c r="H22" s="10">
        <v>64414000</v>
      </c>
      <c r="I22" s="10">
        <v>91161000</v>
      </c>
      <c r="J22" s="10">
        <v>121506000</v>
      </c>
      <c r="K22" s="10">
        <v>191939000</v>
      </c>
      <c r="L22" s="10">
        <v>283641000</v>
      </c>
      <c r="M22" s="10">
        <v>376068000</v>
      </c>
      <c r="N22" s="10">
        <v>49992000</v>
      </c>
      <c r="O22" s="10">
        <v>228347000</v>
      </c>
      <c r="P22" s="10">
        <v>402648000</v>
      </c>
      <c r="Q22" s="10">
        <v>305826000</v>
      </c>
      <c r="R22" s="10">
        <v>379793000</v>
      </c>
      <c r="S22" s="10">
        <v>838679000</v>
      </c>
      <c r="T22" s="10">
        <v>1605226000</v>
      </c>
      <c r="U22" s="10">
        <v>2604254000</v>
      </c>
      <c r="V22" s="10">
        <v>4585289000</v>
      </c>
      <c r="W22" s="10">
        <v>6194509000</v>
      </c>
      <c r="X22" s="10">
        <v>5632831000</v>
      </c>
    </row>
    <row r="23" spans="1:30" ht="19" x14ac:dyDescent="0.25">
      <c r="A23" s="5" t="s">
        <v>17</v>
      </c>
      <c r="B23" s="2">
        <v>-1.6289</v>
      </c>
      <c r="C23" s="2">
        <v>-0.4904</v>
      </c>
      <c r="D23" s="2">
        <v>-7.6399999999999996E-2</v>
      </c>
      <c r="E23" s="2">
        <v>1.6400000000000001E-2</v>
      </c>
      <c r="F23" s="2">
        <v>3.8199999999999998E-2</v>
      </c>
      <c r="G23" s="2">
        <v>4.4000000000000003E-3</v>
      </c>
      <c r="H23" s="2">
        <v>6.4600000000000005E-2</v>
      </c>
      <c r="I23" s="2">
        <v>7.5600000000000001E-2</v>
      </c>
      <c r="J23" s="2">
        <v>8.8999999999999996E-2</v>
      </c>
      <c r="K23" s="2">
        <v>0.1149</v>
      </c>
      <c r="L23" s="2">
        <v>0.13120000000000001</v>
      </c>
      <c r="M23" s="2">
        <v>0.1174</v>
      </c>
      <c r="N23" s="2">
        <v>1.3899999999999999E-2</v>
      </c>
      <c r="O23" s="2">
        <v>5.2200000000000003E-2</v>
      </c>
      <c r="P23" s="2">
        <v>7.3099999999999998E-2</v>
      </c>
      <c r="Q23" s="2">
        <v>4.5100000000000001E-2</v>
      </c>
      <c r="R23" s="2">
        <v>4.2999999999999997E-2</v>
      </c>
      <c r="S23" s="2">
        <v>7.17E-2</v>
      </c>
      <c r="T23" s="2">
        <v>0.1016</v>
      </c>
      <c r="U23" s="2">
        <v>0.12920000000000001</v>
      </c>
      <c r="V23" s="2">
        <v>0.18340000000000001</v>
      </c>
      <c r="W23" s="2">
        <v>0.20860000000000001</v>
      </c>
      <c r="X23" s="2">
        <v>0.1782</v>
      </c>
    </row>
    <row r="24" spans="1:30" ht="19" x14ac:dyDescent="0.25">
      <c r="A24" s="5" t="s">
        <v>18</v>
      </c>
      <c r="B24" s="1">
        <v>194000</v>
      </c>
      <c r="C24" s="1">
        <v>-671000</v>
      </c>
      <c r="D24" s="1" t="s">
        <v>92</v>
      </c>
      <c r="E24" s="1" t="s">
        <v>92</v>
      </c>
      <c r="F24" s="1">
        <v>2422000</v>
      </c>
      <c r="G24" s="1">
        <v>5346000</v>
      </c>
      <c r="H24" s="1">
        <v>15904000</v>
      </c>
      <c r="I24" s="1">
        <v>20340000</v>
      </c>
      <c r="J24" s="1">
        <v>9994000</v>
      </c>
      <c r="K24" s="1">
        <v>253000</v>
      </c>
      <c r="L24" s="1">
        <v>-15945000</v>
      </c>
      <c r="M24" s="1">
        <v>-16546000</v>
      </c>
      <c r="N24" s="1">
        <v>-19512000</v>
      </c>
      <c r="O24" s="1">
        <v>-57273000</v>
      </c>
      <c r="P24" s="1">
        <v>-53279000</v>
      </c>
      <c r="Q24" s="1">
        <v>-163941000</v>
      </c>
      <c r="R24" s="1">
        <v>-119286000</v>
      </c>
      <c r="S24" s="1">
        <v>-353358000</v>
      </c>
      <c r="T24" s="1">
        <v>-378768000</v>
      </c>
      <c r="U24" s="1">
        <v>-542023000</v>
      </c>
      <c r="V24" s="1">
        <v>-1385940000</v>
      </c>
      <c r="W24" s="1">
        <v>-354406000</v>
      </c>
      <c r="X24" s="1">
        <v>-368902000</v>
      </c>
    </row>
    <row r="25" spans="1:30" ht="19" x14ac:dyDescent="0.25">
      <c r="A25" s="6" t="s">
        <v>19</v>
      </c>
      <c r="B25" s="10">
        <v>-58274000</v>
      </c>
      <c r="C25" s="10" t="s">
        <v>92</v>
      </c>
      <c r="D25" s="10" t="s">
        <v>92</v>
      </c>
      <c r="E25" s="10" t="s">
        <v>92</v>
      </c>
      <c r="F25" s="10">
        <v>21776000</v>
      </c>
      <c r="G25" s="10">
        <v>8335000</v>
      </c>
      <c r="H25" s="10">
        <v>80318000</v>
      </c>
      <c r="I25" s="10">
        <v>111501000</v>
      </c>
      <c r="J25" s="10">
        <v>131500000</v>
      </c>
      <c r="K25" s="10">
        <v>192192000</v>
      </c>
      <c r="L25" s="10">
        <v>267696000</v>
      </c>
      <c r="M25" s="10">
        <v>359522000</v>
      </c>
      <c r="N25" s="10">
        <v>30480000</v>
      </c>
      <c r="O25" s="10">
        <v>171074000</v>
      </c>
      <c r="P25" s="10">
        <v>349369000</v>
      </c>
      <c r="Q25" s="10">
        <v>141885000</v>
      </c>
      <c r="R25" s="10">
        <v>260507000</v>
      </c>
      <c r="S25" s="10">
        <v>485321000</v>
      </c>
      <c r="T25" s="10">
        <v>1226458000</v>
      </c>
      <c r="U25" s="10">
        <v>2062231000</v>
      </c>
      <c r="V25" s="10">
        <v>3199349000</v>
      </c>
      <c r="W25" s="10">
        <v>5840103000</v>
      </c>
      <c r="X25" s="10">
        <v>5263929000</v>
      </c>
    </row>
    <row r="26" spans="1:30" ht="19" x14ac:dyDescent="0.25">
      <c r="A26" s="5" t="s">
        <v>20</v>
      </c>
      <c r="B26" s="2">
        <v>-1.6234999999999999</v>
      </c>
      <c r="C26" s="2" t="s">
        <v>92</v>
      </c>
      <c r="D26" s="2" t="s">
        <v>92</v>
      </c>
      <c r="E26" s="2" t="s">
        <v>92</v>
      </c>
      <c r="F26" s="2">
        <v>4.2999999999999997E-2</v>
      </c>
      <c r="G26" s="2">
        <v>1.2200000000000001E-2</v>
      </c>
      <c r="H26" s="2">
        <v>8.0600000000000005E-2</v>
      </c>
      <c r="I26" s="2">
        <v>9.2499999999999999E-2</v>
      </c>
      <c r="J26" s="2">
        <v>9.64E-2</v>
      </c>
      <c r="K26" s="2">
        <v>0.11509999999999999</v>
      </c>
      <c r="L26" s="2">
        <v>0.12379999999999999</v>
      </c>
      <c r="M26" s="2">
        <v>0.11219999999999999</v>
      </c>
      <c r="N26" s="2">
        <v>8.3999999999999995E-3</v>
      </c>
      <c r="O26" s="2">
        <v>3.9100000000000003E-2</v>
      </c>
      <c r="P26" s="2">
        <v>6.3500000000000001E-2</v>
      </c>
      <c r="Q26" s="2">
        <v>2.0899999999999998E-2</v>
      </c>
      <c r="R26" s="2">
        <v>2.9499999999999998E-2</v>
      </c>
      <c r="S26" s="2">
        <v>4.1500000000000002E-2</v>
      </c>
      <c r="T26" s="2">
        <v>7.7700000000000005E-2</v>
      </c>
      <c r="U26" s="2">
        <v>0.1023</v>
      </c>
      <c r="V26" s="2">
        <v>0.128</v>
      </c>
      <c r="W26" s="2">
        <v>0.19670000000000001</v>
      </c>
      <c r="X26" s="2">
        <v>0.16650000000000001</v>
      </c>
    </row>
    <row r="27" spans="1:30" ht="19" x14ac:dyDescent="0.25">
      <c r="A27" s="5" t="s">
        <v>21</v>
      </c>
      <c r="B27" s="1" t="s">
        <v>92</v>
      </c>
      <c r="C27" s="1" t="s">
        <v>92</v>
      </c>
      <c r="D27" s="1" t="s">
        <v>92</v>
      </c>
      <c r="E27" s="1" t="s">
        <v>92</v>
      </c>
      <c r="F27" s="1">
        <v>181000</v>
      </c>
      <c r="G27" s="1">
        <v>-33692000</v>
      </c>
      <c r="H27" s="1">
        <v>31236000</v>
      </c>
      <c r="I27" s="1">
        <v>44549000</v>
      </c>
      <c r="J27" s="1">
        <v>48474000</v>
      </c>
      <c r="K27" s="1">
        <v>76332000</v>
      </c>
      <c r="L27" s="1">
        <v>106843000</v>
      </c>
      <c r="M27" s="1">
        <v>133396000</v>
      </c>
      <c r="N27" s="1">
        <v>13328000</v>
      </c>
      <c r="O27" s="1">
        <v>58671000</v>
      </c>
      <c r="P27" s="1">
        <v>82570000</v>
      </c>
      <c r="Q27" s="1">
        <v>19244000</v>
      </c>
      <c r="R27" s="1">
        <v>73829000</v>
      </c>
      <c r="S27" s="1">
        <v>-73608000</v>
      </c>
      <c r="T27" s="1">
        <v>15216000</v>
      </c>
      <c r="U27" s="1">
        <v>195315000</v>
      </c>
      <c r="V27" s="1">
        <v>437954000</v>
      </c>
      <c r="W27" s="1">
        <v>723875000</v>
      </c>
      <c r="X27" s="1">
        <v>772005000</v>
      </c>
    </row>
    <row r="28" spans="1:30" ht="20" thickBot="1" x14ac:dyDescent="0.3">
      <c r="A28" s="7" t="s">
        <v>22</v>
      </c>
      <c r="B28" s="11">
        <v>-58274000</v>
      </c>
      <c r="C28" s="11">
        <v>-38618000</v>
      </c>
      <c r="D28" s="11">
        <v>-21947000</v>
      </c>
      <c r="E28" s="11">
        <v>6512000</v>
      </c>
      <c r="F28" s="11">
        <v>21595000</v>
      </c>
      <c r="G28" s="11">
        <v>42027000</v>
      </c>
      <c r="H28" s="11">
        <v>49082000</v>
      </c>
      <c r="I28" s="11">
        <v>66952000</v>
      </c>
      <c r="J28" s="11">
        <v>83026000</v>
      </c>
      <c r="K28" s="11">
        <v>115860000</v>
      </c>
      <c r="L28" s="11">
        <v>160853000</v>
      </c>
      <c r="M28" s="11">
        <v>226126000</v>
      </c>
      <c r="N28" s="11">
        <v>17152000</v>
      </c>
      <c r="O28" s="11">
        <v>112403000</v>
      </c>
      <c r="P28" s="11">
        <v>266799000</v>
      </c>
      <c r="Q28" s="11">
        <v>122641000</v>
      </c>
      <c r="R28" s="11">
        <v>186678000</v>
      </c>
      <c r="S28" s="11">
        <v>558929000</v>
      </c>
      <c r="T28" s="11">
        <v>1211242000</v>
      </c>
      <c r="U28" s="11">
        <v>1866916000</v>
      </c>
      <c r="V28" s="11">
        <v>2761395000</v>
      </c>
      <c r="W28" s="11">
        <v>5116228000</v>
      </c>
      <c r="X28" s="11">
        <v>4491924000</v>
      </c>
    </row>
    <row r="29" spans="1:30" ht="20" customHeight="1" thickTop="1" x14ac:dyDescent="0.25">
      <c r="A29" s="14" t="s">
        <v>103</v>
      </c>
      <c r="B29" s="1"/>
      <c r="C29" s="15">
        <f>(C28/B28)-1</f>
        <v>-0.33730308542403131</v>
      </c>
      <c r="D29" s="15">
        <f>(D28/C28)-1</f>
        <v>-0.4316898855456005</v>
      </c>
      <c r="E29" s="15">
        <f>(E28/D28)-1</f>
        <v>-1.2967148129584909</v>
      </c>
      <c r="F29" s="15">
        <f t="shared" ref="F29:X29" si="4">(F28/E28)-1</f>
        <v>2.3161855036855035</v>
      </c>
      <c r="G29" s="15">
        <f t="shared" si="4"/>
        <v>0.94614494095855517</v>
      </c>
      <c r="H29" s="15">
        <f t="shared" si="4"/>
        <v>0.16786827515644709</v>
      </c>
      <c r="I29" s="15">
        <f t="shared" si="4"/>
        <v>0.36408459312986441</v>
      </c>
      <c r="J29" s="15">
        <f t="shared" si="4"/>
        <v>0.24008244712629945</v>
      </c>
      <c r="K29" s="15">
        <f t="shared" si="4"/>
        <v>0.39546648037964016</v>
      </c>
      <c r="L29" s="15">
        <f t="shared" si="4"/>
        <v>0.38833937510788874</v>
      </c>
      <c r="M29" s="15">
        <f t="shared" si="4"/>
        <v>0.40579286677898452</v>
      </c>
      <c r="N29" s="15">
        <f t="shared" si="4"/>
        <v>-0.92414848358879564</v>
      </c>
      <c r="O29" s="15">
        <f t="shared" si="4"/>
        <v>5.5533465485074629</v>
      </c>
      <c r="P29" s="15">
        <f t="shared" si="4"/>
        <v>1.37359323149738</v>
      </c>
      <c r="Q29" s="15">
        <f t="shared" si="4"/>
        <v>-0.54032436403434803</v>
      </c>
      <c r="R29" s="15">
        <f t="shared" si="4"/>
        <v>0.52215001508467807</v>
      </c>
      <c r="S29" s="15">
        <f t="shared" si="4"/>
        <v>1.9940807165279253</v>
      </c>
      <c r="T29" s="15">
        <f t="shared" si="4"/>
        <v>1.167076677001909</v>
      </c>
      <c r="U29" s="15">
        <f t="shared" si="4"/>
        <v>0.54132369914517486</v>
      </c>
      <c r="V29" s="15">
        <f t="shared" si="4"/>
        <v>0.47912118167073392</v>
      </c>
      <c r="W29" s="15">
        <f t="shared" si="4"/>
        <v>0.85276934303133012</v>
      </c>
      <c r="X29" s="15">
        <f t="shared" si="4"/>
        <v>-0.12202427256955706</v>
      </c>
    </row>
    <row r="30" spans="1:30" ht="19" x14ac:dyDescent="0.25">
      <c r="A30" s="5" t="s">
        <v>23</v>
      </c>
      <c r="B30" s="2">
        <v>-1.6234999999999999</v>
      </c>
      <c r="C30" s="2">
        <v>-0.50870000000000004</v>
      </c>
      <c r="D30" s="2">
        <v>-0.14360000000000001</v>
      </c>
      <c r="E30" s="2">
        <v>2.3900000000000001E-2</v>
      </c>
      <c r="F30" s="2">
        <v>4.2700000000000002E-2</v>
      </c>
      <c r="G30" s="2">
        <v>6.1600000000000002E-2</v>
      </c>
      <c r="H30" s="2">
        <v>4.9200000000000001E-2</v>
      </c>
      <c r="I30" s="2">
        <v>5.5500000000000001E-2</v>
      </c>
      <c r="J30" s="2">
        <v>6.08E-2</v>
      </c>
      <c r="K30" s="2">
        <v>6.9400000000000003E-2</v>
      </c>
      <c r="L30" s="2">
        <v>7.4399999999999994E-2</v>
      </c>
      <c r="M30" s="2">
        <v>7.0599999999999996E-2</v>
      </c>
      <c r="N30" s="2">
        <v>4.7999999999999996E-3</v>
      </c>
      <c r="O30" s="2">
        <v>2.5700000000000001E-2</v>
      </c>
      <c r="P30" s="2">
        <v>4.8500000000000001E-2</v>
      </c>
      <c r="Q30" s="2">
        <v>1.8100000000000002E-2</v>
      </c>
      <c r="R30" s="2">
        <v>2.1100000000000001E-2</v>
      </c>
      <c r="S30" s="2">
        <v>4.7800000000000002E-2</v>
      </c>
      <c r="T30" s="2">
        <v>7.6700000000000004E-2</v>
      </c>
      <c r="U30" s="2">
        <v>9.2600000000000002E-2</v>
      </c>
      <c r="V30" s="2">
        <v>0.1105</v>
      </c>
      <c r="W30" s="2">
        <v>0.17230000000000001</v>
      </c>
      <c r="X30" s="2">
        <v>0.1421</v>
      </c>
    </row>
    <row r="31" spans="1:30" ht="19" x14ac:dyDescent="0.25">
      <c r="A31" s="5" t="s">
        <v>24</v>
      </c>
      <c r="B31" s="12">
        <v>-1.47</v>
      </c>
      <c r="C31" s="12">
        <v>-0.76</v>
      </c>
      <c r="D31" s="12">
        <v>-0.11</v>
      </c>
      <c r="E31" s="12">
        <v>0.01</v>
      </c>
      <c r="F31" s="12">
        <v>0.06</v>
      </c>
      <c r="G31" s="12">
        <v>0.11</v>
      </c>
      <c r="H31" s="12">
        <v>0.11</v>
      </c>
      <c r="I31" s="12">
        <v>0.14000000000000001</v>
      </c>
      <c r="J31" s="12">
        <v>0.19</v>
      </c>
      <c r="K31" s="12">
        <v>0.28999999999999998</v>
      </c>
      <c r="L31" s="12">
        <v>0.44</v>
      </c>
      <c r="M31" s="12">
        <v>0.63</v>
      </c>
      <c r="N31" s="12">
        <v>0.04</v>
      </c>
      <c r="O31" s="12">
        <v>0.28000000000000003</v>
      </c>
      <c r="P31" s="12">
        <v>0.63</v>
      </c>
      <c r="Q31" s="12">
        <v>0.28999999999999998</v>
      </c>
      <c r="R31" s="12">
        <v>0.44</v>
      </c>
      <c r="S31" s="12">
        <v>1.29</v>
      </c>
      <c r="T31" s="12">
        <v>2.78</v>
      </c>
      <c r="U31" s="12">
        <v>4.26</v>
      </c>
      <c r="V31" s="12">
        <v>6.26</v>
      </c>
      <c r="W31" s="12">
        <v>11.55</v>
      </c>
      <c r="X31" s="12">
        <v>10.1</v>
      </c>
    </row>
    <row r="32" spans="1:30" ht="19" x14ac:dyDescent="0.25">
      <c r="A32" s="5" t="s">
        <v>25</v>
      </c>
      <c r="B32" s="12">
        <v>-1.47</v>
      </c>
      <c r="C32" s="12">
        <v>-0.76</v>
      </c>
      <c r="D32" s="12">
        <v>-0.11</v>
      </c>
      <c r="E32" s="12">
        <v>0.01</v>
      </c>
      <c r="F32" s="12">
        <v>0.05</v>
      </c>
      <c r="G32" s="12">
        <v>0.09</v>
      </c>
      <c r="H32" s="12">
        <v>0.1</v>
      </c>
      <c r="I32" s="12">
        <v>0.14000000000000001</v>
      </c>
      <c r="J32" s="12">
        <v>0.19</v>
      </c>
      <c r="K32" s="12">
        <v>0.28000000000000003</v>
      </c>
      <c r="L32" s="12">
        <v>0.42</v>
      </c>
      <c r="M32" s="12">
        <v>0.61</v>
      </c>
      <c r="N32" s="12">
        <v>0.04</v>
      </c>
      <c r="O32" s="12">
        <v>0.26</v>
      </c>
      <c r="P32" s="12">
        <v>0.62</v>
      </c>
      <c r="Q32" s="12">
        <v>0.28000000000000003</v>
      </c>
      <c r="R32" s="12">
        <v>0.43</v>
      </c>
      <c r="S32" s="12">
        <v>1.25</v>
      </c>
      <c r="T32" s="12">
        <v>2.68</v>
      </c>
      <c r="U32" s="12">
        <v>4.13</v>
      </c>
      <c r="V32" s="12">
        <v>6.08</v>
      </c>
      <c r="W32" s="12">
        <v>11.25</v>
      </c>
      <c r="X32" s="12">
        <v>9.9499999999999993</v>
      </c>
    </row>
    <row r="33" spans="1:24" ht="19" x14ac:dyDescent="0.25">
      <c r="A33" s="5" t="s">
        <v>26</v>
      </c>
      <c r="B33" s="1">
        <v>39592000</v>
      </c>
      <c r="C33" s="1">
        <v>51128000</v>
      </c>
      <c r="D33" s="1">
        <v>197428000</v>
      </c>
      <c r="E33" s="1">
        <v>669004000</v>
      </c>
      <c r="F33" s="1">
        <v>363916000</v>
      </c>
      <c r="G33" s="1">
        <v>374696000</v>
      </c>
      <c r="H33" s="1">
        <v>438039000</v>
      </c>
      <c r="I33" s="1">
        <v>469532000</v>
      </c>
      <c r="J33" s="1">
        <v>426727000</v>
      </c>
      <c r="K33" s="1">
        <v>395920000</v>
      </c>
      <c r="L33" s="1">
        <v>367703000</v>
      </c>
      <c r="M33" s="1">
        <v>369929000</v>
      </c>
      <c r="N33" s="1">
        <v>388647000</v>
      </c>
      <c r="O33" s="1">
        <v>407386000</v>
      </c>
      <c r="P33" s="1">
        <v>420546000</v>
      </c>
      <c r="Q33" s="1">
        <v>425889000</v>
      </c>
      <c r="R33" s="1">
        <v>428822000</v>
      </c>
      <c r="S33" s="1">
        <v>431885000</v>
      </c>
      <c r="T33" s="1">
        <v>435374000</v>
      </c>
      <c r="U33" s="1">
        <v>437799000</v>
      </c>
      <c r="V33" s="1">
        <v>440922000</v>
      </c>
      <c r="W33" s="1">
        <v>440922000</v>
      </c>
      <c r="X33" s="1">
        <v>444698000</v>
      </c>
    </row>
    <row r="34" spans="1:24" ht="19" x14ac:dyDescent="0.25">
      <c r="A34" s="5" t="s">
        <v>27</v>
      </c>
      <c r="B34" s="1">
        <v>39592000</v>
      </c>
      <c r="C34" s="1">
        <v>51128000</v>
      </c>
      <c r="D34" s="1">
        <v>197428000</v>
      </c>
      <c r="E34" s="1">
        <v>880376000</v>
      </c>
      <c r="F34" s="1">
        <v>452991000</v>
      </c>
      <c r="G34" s="1">
        <v>458626000</v>
      </c>
      <c r="H34" s="1">
        <v>483525000</v>
      </c>
      <c r="I34" s="1">
        <v>482314000</v>
      </c>
      <c r="J34" s="1">
        <v>439852000</v>
      </c>
      <c r="K34" s="1">
        <v>408912000</v>
      </c>
      <c r="L34" s="1">
        <v>380128000</v>
      </c>
      <c r="M34" s="1">
        <v>380583000</v>
      </c>
      <c r="N34" s="1">
        <v>412328000</v>
      </c>
      <c r="O34" s="1">
        <v>425327000</v>
      </c>
      <c r="P34" s="1">
        <v>431893000</v>
      </c>
      <c r="Q34" s="1">
        <v>436456000</v>
      </c>
      <c r="R34" s="1">
        <v>438652000</v>
      </c>
      <c r="S34" s="1">
        <v>446814000</v>
      </c>
      <c r="T34" s="1">
        <v>451244000</v>
      </c>
      <c r="U34" s="1">
        <v>451765000</v>
      </c>
      <c r="V34" s="1">
        <v>454208000</v>
      </c>
      <c r="W34" s="1">
        <v>454208000</v>
      </c>
      <c r="X34" s="1">
        <v>451290000</v>
      </c>
    </row>
    <row r="35" spans="1:24" ht="20" customHeight="1" x14ac:dyDescent="0.25">
      <c r="A35" s="14" t="s">
        <v>104</v>
      </c>
      <c r="B35" s="1"/>
      <c r="C35" s="22">
        <f>(C34-B34)/B34</f>
        <v>0.29137199434229138</v>
      </c>
      <c r="D35" s="22">
        <f t="shared" ref="D35:X35" si="5">(D34-C34)/C34</f>
        <v>2.8614457831325302</v>
      </c>
      <c r="E35" s="22">
        <f t="shared" si="5"/>
        <v>3.4592256417529428</v>
      </c>
      <c r="F35" s="22">
        <f t="shared" si="5"/>
        <v>-0.48545735004134599</v>
      </c>
      <c r="G35" s="22">
        <f t="shared" si="5"/>
        <v>1.2439540741427535E-2</v>
      </c>
      <c r="H35" s="22">
        <f t="shared" si="5"/>
        <v>5.4290424005616775E-2</v>
      </c>
      <c r="I35" s="22">
        <f t="shared" si="5"/>
        <v>-2.5045240680419832E-3</v>
      </c>
      <c r="J35" s="22">
        <f t="shared" si="5"/>
        <v>-8.8038083074511622E-2</v>
      </c>
      <c r="K35" s="22">
        <f t="shared" si="5"/>
        <v>-7.0341842256031573E-2</v>
      </c>
      <c r="L35" s="22">
        <f t="shared" si="5"/>
        <v>-7.0391673514105718E-2</v>
      </c>
      <c r="M35" s="22">
        <f t="shared" si="5"/>
        <v>1.1969652327637006E-3</v>
      </c>
      <c r="N35" s="22">
        <f t="shared" si="5"/>
        <v>8.3411502878478538E-2</v>
      </c>
      <c r="O35" s="22">
        <f t="shared" si="5"/>
        <v>3.1525872606274617E-2</v>
      </c>
      <c r="P35" s="22">
        <f t="shared" si="5"/>
        <v>1.543753394447096E-2</v>
      </c>
      <c r="Q35" s="22">
        <f t="shared" si="5"/>
        <v>1.0565116822916788E-2</v>
      </c>
      <c r="R35" s="22">
        <f t="shared" si="5"/>
        <v>5.0314350129222647E-3</v>
      </c>
      <c r="S35" s="22">
        <f t="shared" si="5"/>
        <v>1.8607005097434869E-2</v>
      </c>
      <c r="T35" s="22">
        <f t="shared" si="5"/>
        <v>9.9146400963264353E-3</v>
      </c>
      <c r="U35" s="22">
        <f t="shared" si="5"/>
        <v>1.1545859889549779E-3</v>
      </c>
      <c r="V35" s="22">
        <f t="shared" si="5"/>
        <v>5.4076787710424668E-3</v>
      </c>
      <c r="W35" s="22">
        <f t="shared" si="5"/>
        <v>0</v>
      </c>
      <c r="X35" s="22">
        <f t="shared" si="5"/>
        <v>-6.4243694518810769E-3</v>
      </c>
    </row>
    <row r="36" spans="1:24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</row>
    <row r="37" spans="1:24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</row>
    <row r="38" spans="1:24" ht="19" x14ac:dyDescent="0.25">
      <c r="A38" s="5" t="s">
        <v>30</v>
      </c>
      <c r="B38" s="1" t="s">
        <v>92</v>
      </c>
      <c r="C38" s="1" t="s">
        <v>92</v>
      </c>
      <c r="D38" s="1">
        <v>59814000</v>
      </c>
      <c r="E38" s="1">
        <v>89894000</v>
      </c>
      <c r="F38" s="1">
        <v>174461000</v>
      </c>
      <c r="G38" s="1">
        <v>212256000</v>
      </c>
      <c r="H38" s="1">
        <v>400430000</v>
      </c>
      <c r="I38" s="1">
        <v>177439000</v>
      </c>
      <c r="J38" s="1">
        <v>139881000</v>
      </c>
      <c r="K38" s="1">
        <v>134224000</v>
      </c>
      <c r="L38" s="1">
        <v>194499000</v>
      </c>
      <c r="M38" s="1">
        <v>508053000</v>
      </c>
      <c r="N38" s="1">
        <v>290291000</v>
      </c>
      <c r="O38" s="1">
        <v>604965000</v>
      </c>
      <c r="P38" s="1">
        <v>1113608000</v>
      </c>
      <c r="Q38" s="1">
        <v>1809330000</v>
      </c>
      <c r="R38" s="1">
        <v>1467576000</v>
      </c>
      <c r="S38" s="1">
        <v>2822795000</v>
      </c>
      <c r="T38" s="1">
        <v>3794483000</v>
      </c>
      <c r="U38" s="1">
        <v>5018437000</v>
      </c>
      <c r="V38" s="1">
        <v>8205550000</v>
      </c>
      <c r="W38" s="1">
        <v>6027804000</v>
      </c>
      <c r="X38" s="1">
        <v>5147176000</v>
      </c>
    </row>
    <row r="39" spans="1:24" ht="19" x14ac:dyDescent="0.25">
      <c r="A39" s="5" t="s">
        <v>31</v>
      </c>
      <c r="B39" s="1" t="s">
        <v>92</v>
      </c>
      <c r="C39" s="1" t="s">
        <v>92</v>
      </c>
      <c r="D39" s="1">
        <v>43796000</v>
      </c>
      <c r="E39" s="1">
        <v>45297000</v>
      </c>
      <c r="F39" s="1" t="s">
        <v>92</v>
      </c>
      <c r="G39" s="1" t="s">
        <v>92</v>
      </c>
      <c r="H39" s="1" t="s">
        <v>92</v>
      </c>
      <c r="I39" s="1">
        <v>207703000</v>
      </c>
      <c r="J39" s="1">
        <v>157390000</v>
      </c>
      <c r="K39" s="1">
        <v>186018000</v>
      </c>
      <c r="L39" s="1">
        <v>155888000</v>
      </c>
      <c r="M39" s="1">
        <v>289758000</v>
      </c>
      <c r="N39" s="1">
        <v>457787000</v>
      </c>
      <c r="O39" s="1">
        <v>595440000</v>
      </c>
      <c r="P39" s="1">
        <v>494888000</v>
      </c>
      <c r="Q39" s="1">
        <v>501385000</v>
      </c>
      <c r="R39" s="1">
        <v>266206000</v>
      </c>
      <c r="S39" s="1" t="s">
        <v>92</v>
      </c>
      <c r="T39" s="1" t="s">
        <v>92</v>
      </c>
      <c r="U39" s="1" t="s">
        <v>92</v>
      </c>
      <c r="V39" s="1" t="s">
        <v>92</v>
      </c>
      <c r="W39" s="1" t="s">
        <v>92</v>
      </c>
      <c r="X39" s="1">
        <v>911276000</v>
      </c>
    </row>
    <row r="40" spans="1:24" ht="19" x14ac:dyDescent="0.25">
      <c r="A40" s="5" t="s">
        <v>32</v>
      </c>
      <c r="B40" s="1" t="s">
        <v>92</v>
      </c>
      <c r="C40" s="1" t="s">
        <v>92</v>
      </c>
      <c r="D40" s="1">
        <v>103610000</v>
      </c>
      <c r="E40" s="1">
        <v>135191000</v>
      </c>
      <c r="F40" s="1">
        <v>174461000</v>
      </c>
      <c r="G40" s="1">
        <v>212256000</v>
      </c>
      <c r="H40" s="1">
        <v>400430000</v>
      </c>
      <c r="I40" s="1">
        <v>385142000</v>
      </c>
      <c r="J40" s="1">
        <v>297271000</v>
      </c>
      <c r="K40" s="1">
        <v>320242000</v>
      </c>
      <c r="L40" s="1">
        <v>350387000</v>
      </c>
      <c r="M40" s="1">
        <v>797811000</v>
      </c>
      <c r="N40" s="1">
        <v>748078000</v>
      </c>
      <c r="O40" s="1">
        <v>1200405000</v>
      </c>
      <c r="P40" s="1">
        <v>1608496000</v>
      </c>
      <c r="Q40" s="1">
        <v>2310715000</v>
      </c>
      <c r="R40" s="1">
        <v>1733782000</v>
      </c>
      <c r="S40" s="1">
        <v>2822795000</v>
      </c>
      <c r="T40" s="1">
        <v>3794483000</v>
      </c>
      <c r="U40" s="1">
        <v>5018437000</v>
      </c>
      <c r="V40" s="1">
        <v>8205550000</v>
      </c>
      <c r="W40" s="1">
        <v>6027804000</v>
      </c>
      <c r="X40" s="1">
        <v>6058452000</v>
      </c>
    </row>
    <row r="41" spans="1:24" ht="19" x14ac:dyDescent="0.25">
      <c r="A41" s="5" t="s">
        <v>33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 t="s">
        <v>92</v>
      </c>
      <c r="L41" s="1" t="s">
        <v>92</v>
      </c>
      <c r="M41" s="1" t="s">
        <v>92</v>
      </c>
      <c r="N41" s="1" t="s">
        <v>92</v>
      </c>
      <c r="O41" s="1" t="s">
        <v>92</v>
      </c>
      <c r="P41" s="1" t="s">
        <v>92</v>
      </c>
      <c r="Q41" s="1" t="s">
        <v>92</v>
      </c>
      <c r="R41" s="1" t="s">
        <v>92</v>
      </c>
      <c r="S41" s="1" t="s">
        <v>92</v>
      </c>
      <c r="T41" s="1" t="s">
        <v>92</v>
      </c>
      <c r="U41" s="1">
        <v>979068000</v>
      </c>
      <c r="V41" s="1">
        <v>610819000</v>
      </c>
      <c r="W41" s="1">
        <v>804320000</v>
      </c>
      <c r="X41" s="1">
        <v>1586898000</v>
      </c>
    </row>
    <row r="42" spans="1:24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>
        <v>37329000</v>
      </c>
      <c r="L42" s="1">
        <v>181006000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 t="s">
        <v>92</v>
      </c>
      <c r="S42" s="1" t="s">
        <v>92</v>
      </c>
      <c r="T42" s="1" t="s">
        <v>92</v>
      </c>
      <c r="U42" s="1" t="s">
        <v>92</v>
      </c>
      <c r="V42" s="1" t="s">
        <v>92</v>
      </c>
      <c r="W42" s="1" t="s">
        <v>92</v>
      </c>
      <c r="X42" s="1" t="s">
        <v>92</v>
      </c>
    </row>
    <row r="43" spans="1:24" ht="19" x14ac:dyDescent="0.25">
      <c r="A43" s="5" t="s">
        <v>35</v>
      </c>
      <c r="B43" s="1" t="s">
        <v>92</v>
      </c>
      <c r="C43" s="1" t="s">
        <v>92</v>
      </c>
      <c r="D43" s="1">
        <v>3465000</v>
      </c>
      <c r="E43" s="1">
        <v>3755000</v>
      </c>
      <c r="F43" s="1">
        <v>12885000</v>
      </c>
      <c r="G43" s="1">
        <v>31435000</v>
      </c>
      <c r="H43" s="1">
        <v>27988000</v>
      </c>
      <c r="I43" s="1">
        <v>31390000</v>
      </c>
      <c r="J43" s="1">
        <v>64176000</v>
      </c>
      <c r="K43" s="1">
        <v>53442000</v>
      </c>
      <c r="L43" s="1">
        <v>109574000</v>
      </c>
      <c r="M43" s="1">
        <v>1033046000</v>
      </c>
      <c r="N43" s="1">
        <v>1492713000</v>
      </c>
      <c r="O43" s="1">
        <v>1858358000</v>
      </c>
      <c r="P43" s="1">
        <v>2331973000</v>
      </c>
      <c r="Q43" s="1">
        <v>3121125000</v>
      </c>
      <c r="R43" s="1">
        <v>3986509000</v>
      </c>
      <c r="S43" s="1">
        <v>4847179000</v>
      </c>
      <c r="T43" s="1">
        <v>5899652000</v>
      </c>
      <c r="U43" s="1">
        <v>180999000</v>
      </c>
      <c r="V43" s="1">
        <v>945211000</v>
      </c>
      <c r="W43" s="1">
        <v>1237701000</v>
      </c>
      <c r="X43" s="1">
        <v>1621123000</v>
      </c>
    </row>
    <row r="44" spans="1:24" ht="19" x14ac:dyDescent="0.25">
      <c r="A44" s="6" t="s">
        <v>36</v>
      </c>
      <c r="B44" s="10" t="s">
        <v>92</v>
      </c>
      <c r="C44" s="10" t="s">
        <v>92</v>
      </c>
      <c r="D44" s="10">
        <v>107075000</v>
      </c>
      <c r="E44" s="10">
        <v>138946000</v>
      </c>
      <c r="F44" s="10">
        <v>187346000</v>
      </c>
      <c r="G44" s="10">
        <v>243691000</v>
      </c>
      <c r="H44" s="10">
        <v>428418000</v>
      </c>
      <c r="I44" s="10">
        <v>416532000</v>
      </c>
      <c r="J44" s="10">
        <v>361447000</v>
      </c>
      <c r="K44" s="10">
        <v>411013000</v>
      </c>
      <c r="L44" s="10">
        <v>640967000</v>
      </c>
      <c r="M44" s="10">
        <v>1830857000</v>
      </c>
      <c r="N44" s="10">
        <v>2240791000</v>
      </c>
      <c r="O44" s="10">
        <v>3058763000</v>
      </c>
      <c r="P44" s="10">
        <v>3940469000</v>
      </c>
      <c r="Q44" s="10">
        <v>5431840000</v>
      </c>
      <c r="R44" s="10">
        <v>5720291000</v>
      </c>
      <c r="S44" s="10">
        <v>7669974000</v>
      </c>
      <c r="T44" s="10">
        <v>9694135000</v>
      </c>
      <c r="U44" s="10">
        <v>6178504000</v>
      </c>
      <c r="V44" s="10">
        <v>9761580000</v>
      </c>
      <c r="W44" s="10">
        <v>8069825000</v>
      </c>
      <c r="X44" s="10">
        <v>9266473000</v>
      </c>
    </row>
    <row r="45" spans="1:24" ht="19" x14ac:dyDescent="0.25">
      <c r="A45" s="5" t="s">
        <v>37</v>
      </c>
      <c r="B45" s="1" t="s">
        <v>92</v>
      </c>
      <c r="C45" s="1" t="s">
        <v>92</v>
      </c>
      <c r="D45" s="1">
        <v>15592000</v>
      </c>
      <c r="E45" s="1">
        <v>9772000</v>
      </c>
      <c r="F45" s="1">
        <v>18728000</v>
      </c>
      <c r="G45" s="1">
        <v>40213000</v>
      </c>
      <c r="H45" s="1">
        <v>55503000</v>
      </c>
      <c r="I45" s="1">
        <v>77326000</v>
      </c>
      <c r="J45" s="1">
        <v>124948000</v>
      </c>
      <c r="K45" s="1">
        <v>131653000</v>
      </c>
      <c r="L45" s="1">
        <v>128570000</v>
      </c>
      <c r="M45" s="1">
        <v>136353000</v>
      </c>
      <c r="N45" s="1">
        <v>131681000</v>
      </c>
      <c r="O45" s="1">
        <v>133605000</v>
      </c>
      <c r="P45" s="1">
        <v>149875000</v>
      </c>
      <c r="Q45" s="1">
        <v>173412000</v>
      </c>
      <c r="R45" s="1">
        <v>250395000</v>
      </c>
      <c r="S45" s="1">
        <v>319404000</v>
      </c>
      <c r="T45" s="1">
        <v>418281000</v>
      </c>
      <c r="U45" s="1">
        <v>565221000</v>
      </c>
      <c r="V45" s="1">
        <v>960183000</v>
      </c>
      <c r="W45" s="1">
        <v>1323453000</v>
      </c>
      <c r="X45" s="1">
        <v>1398257000</v>
      </c>
    </row>
    <row r="46" spans="1:24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 t="s">
        <v>92</v>
      </c>
      <c r="U46" s="1" t="s">
        <v>92</v>
      </c>
      <c r="V46" s="1" t="s">
        <v>92</v>
      </c>
      <c r="W46" s="1" t="s">
        <v>92</v>
      </c>
      <c r="X46" s="1" t="s">
        <v>92</v>
      </c>
    </row>
    <row r="47" spans="1:24" ht="19" x14ac:dyDescent="0.25">
      <c r="A47" s="5" t="s">
        <v>39</v>
      </c>
      <c r="B47" s="1" t="s">
        <v>92</v>
      </c>
      <c r="C47" s="1" t="s">
        <v>92</v>
      </c>
      <c r="D47" s="1">
        <v>6094000</v>
      </c>
      <c r="E47" s="1">
        <v>2948000</v>
      </c>
      <c r="F47" s="1">
        <v>961000</v>
      </c>
      <c r="G47" s="1">
        <v>457000</v>
      </c>
      <c r="H47" s="1">
        <v>105877000</v>
      </c>
      <c r="I47" s="1">
        <v>132455000</v>
      </c>
      <c r="J47" s="1" t="s">
        <v>92</v>
      </c>
      <c r="K47" s="1">
        <v>108810000</v>
      </c>
      <c r="L47" s="1">
        <v>180973000</v>
      </c>
      <c r="M47" s="1" t="s">
        <v>92</v>
      </c>
      <c r="N47" s="1">
        <v>1506008000</v>
      </c>
      <c r="O47" s="1">
        <v>2091071000</v>
      </c>
      <c r="P47" s="1">
        <v>2773326000</v>
      </c>
      <c r="Q47" s="1">
        <v>4312817000</v>
      </c>
      <c r="R47" s="1">
        <v>7274501000</v>
      </c>
      <c r="S47" s="1">
        <v>10371055000</v>
      </c>
      <c r="T47" s="1">
        <v>14960954000</v>
      </c>
      <c r="U47" s="1">
        <v>24504567000</v>
      </c>
      <c r="V47" s="1">
        <v>25383950000</v>
      </c>
      <c r="W47" s="1">
        <v>30919539000</v>
      </c>
      <c r="X47" s="1">
        <v>32736713000</v>
      </c>
    </row>
    <row r="48" spans="1:24" ht="19" x14ac:dyDescent="0.25">
      <c r="A48" s="5" t="s">
        <v>40</v>
      </c>
      <c r="B48" s="1" t="s">
        <v>92</v>
      </c>
      <c r="C48" s="1" t="s">
        <v>92</v>
      </c>
      <c r="D48" s="1">
        <v>6094000</v>
      </c>
      <c r="E48" s="1">
        <v>2948000</v>
      </c>
      <c r="F48" s="1">
        <v>961000</v>
      </c>
      <c r="G48" s="1">
        <v>457000</v>
      </c>
      <c r="H48" s="1">
        <v>105877000</v>
      </c>
      <c r="I48" s="1">
        <v>132455000</v>
      </c>
      <c r="J48" s="1" t="s">
        <v>92</v>
      </c>
      <c r="K48" s="1">
        <v>108810000</v>
      </c>
      <c r="L48" s="1">
        <v>180973000</v>
      </c>
      <c r="M48" s="1" t="s">
        <v>92</v>
      </c>
      <c r="N48" s="1">
        <v>1506008000</v>
      </c>
      <c r="O48" s="1">
        <v>2091071000</v>
      </c>
      <c r="P48" s="1">
        <v>2773326000</v>
      </c>
      <c r="Q48" s="1">
        <v>4312817000</v>
      </c>
      <c r="R48" s="1">
        <v>7274501000</v>
      </c>
      <c r="S48" s="1">
        <v>10371055000</v>
      </c>
      <c r="T48" s="1">
        <v>14960954000</v>
      </c>
      <c r="U48" s="1">
        <v>24504567000</v>
      </c>
      <c r="V48" s="1">
        <v>25383950000</v>
      </c>
      <c r="W48" s="1">
        <v>30919539000</v>
      </c>
      <c r="X48" s="1">
        <v>32736713000</v>
      </c>
    </row>
    <row r="49" spans="1:24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</row>
    <row r="50" spans="1:24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>
        <v>21239000</v>
      </c>
      <c r="H50" s="1">
        <v>15600000</v>
      </c>
      <c r="I50" s="1">
        <v>16242000</v>
      </c>
      <c r="J50" s="1">
        <v>22409000</v>
      </c>
      <c r="K50" s="1">
        <v>15958000</v>
      </c>
      <c r="L50" s="1">
        <v>17467000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  <c r="W50" s="1" t="s">
        <v>92</v>
      </c>
      <c r="X50" s="1" t="s">
        <v>92</v>
      </c>
    </row>
    <row r="51" spans="1:24" ht="19" x14ac:dyDescent="0.25">
      <c r="A51" s="5" t="s">
        <v>43</v>
      </c>
      <c r="B51" s="1" t="s">
        <v>92</v>
      </c>
      <c r="C51" s="1" t="s">
        <v>92</v>
      </c>
      <c r="D51" s="1">
        <v>1769000</v>
      </c>
      <c r="E51" s="1">
        <v>24346000</v>
      </c>
      <c r="F51" s="1">
        <v>44758000</v>
      </c>
      <c r="G51" s="1">
        <v>59081000</v>
      </c>
      <c r="H51" s="1">
        <v>3381000</v>
      </c>
      <c r="I51" s="1">
        <v>4465000</v>
      </c>
      <c r="J51" s="1">
        <v>109142000</v>
      </c>
      <c r="K51" s="1">
        <v>12300000</v>
      </c>
      <c r="L51" s="1">
        <v>14090000</v>
      </c>
      <c r="M51" s="1">
        <v>1101986000</v>
      </c>
      <c r="N51" s="1">
        <v>89410000</v>
      </c>
      <c r="O51" s="1">
        <v>129124000</v>
      </c>
      <c r="P51" s="1">
        <v>192981000</v>
      </c>
      <c r="Q51" s="1">
        <v>284802000</v>
      </c>
      <c r="R51" s="1">
        <v>341423000</v>
      </c>
      <c r="S51" s="1">
        <v>652309000</v>
      </c>
      <c r="T51" s="1">
        <v>901030000</v>
      </c>
      <c r="U51" s="1">
        <v>2727420000</v>
      </c>
      <c r="V51" s="1">
        <v>3174646000</v>
      </c>
      <c r="W51" s="1">
        <v>4271846000</v>
      </c>
      <c r="X51" s="1">
        <v>5193325000</v>
      </c>
    </row>
    <row r="52" spans="1:24" ht="19" x14ac:dyDescent="0.25">
      <c r="A52" s="5" t="s">
        <v>44</v>
      </c>
      <c r="B52" s="1" t="s">
        <v>92</v>
      </c>
      <c r="C52" s="1" t="s">
        <v>92</v>
      </c>
      <c r="D52" s="1">
        <v>23455000</v>
      </c>
      <c r="E52" s="1">
        <v>37066000</v>
      </c>
      <c r="F52" s="1">
        <v>64447000</v>
      </c>
      <c r="G52" s="1">
        <v>120990000</v>
      </c>
      <c r="H52" s="1">
        <v>180361000</v>
      </c>
      <c r="I52" s="1">
        <v>230488000</v>
      </c>
      <c r="J52" s="1">
        <v>256499000</v>
      </c>
      <c r="K52" s="1">
        <v>268721000</v>
      </c>
      <c r="L52" s="1">
        <v>341100000</v>
      </c>
      <c r="M52" s="1">
        <v>1238339000</v>
      </c>
      <c r="N52" s="1">
        <v>1727099000</v>
      </c>
      <c r="O52" s="1">
        <v>2353800000</v>
      </c>
      <c r="P52" s="1">
        <v>3116182000</v>
      </c>
      <c r="Q52" s="1">
        <v>4771031000</v>
      </c>
      <c r="R52" s="1">
        <v>7866319000</v>
      </c>
      <c r="S52" s="1">
        <v>11342768000</v>
      </c>
      <c r="T52" s="1">
        <v>16280265000</v>
      </c>
      <c r="U52" s="1">
        <v>27797208000</v>
      </c>
      <c r="V52" s="1">
        <v>29518779000</v>
      </c>
      <c r="W52" s="1">
        <v>36514838000</v>
      </c>
      <c r="X52" s="1">
        <v>39328295000</v>
      </c>
    </row>
    <row r="53" spans="1:24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</row>
    <row r="54" spans="1:24" ht="20" thickBot="1" x14ac:dyDescent="0.3">
      <c r="A54" s="7" t="s">
        <v>46</v>
      </c>
      <c r="B54" s="11" t="s">
        <v>92</v>
      </c>
      <c r="C54" s="11" t="s">
        <v>92</v>
      </c>
      <c r="D54" s="11">
        <v>130530000</v>
      </c>
      <c r="E54" s="11">
        <v>176012000</v>
      </c>
      <c r="F54" s="11">
        <v>251793000</v>
      </c>
      <c r="G54" s="11">
        <v>364681000</v>
      </c>
      <c r="H54" s="11">
        <v>608779000</v>
      </c>
      <c r="I54" s="11">
        <v>647020000</v>
      </c>
      <c r="J54" s="11">
        <v>617946000</v>
      </c>
      <c r="K54" s="11">
        <v>679734000</v>
      </c>
      <c r="L54" s="11">
        <v>982067000</v>
      </c>
      <c r="M54" s="11">
        <v>3069196000</v>
      </c>
      <c r="N54" s="11">
        <v>3967890000</v>
      </c>
      <c r="O54" s="11">
        <v>5412563000</v>
      </c>
      <c r="P54" s="11">
        <v>7056651000</v>
      </c>
      <c r="Q54" s="11">
        <v>10202871000</v>
      </c>
      <c r="R54" s="11">
        <v>13586610000</v>
      </c>
      <c r="S54" s="11">
        <v>19012742000</v>
      </c>
      <c r="T54" s="11">
        <v>25974400000</v>
      </c>
      <c r="U54" s="11">
        <v>33975712000</v>
      </c>
      <c r="V54" s="11">
        <v>39280359000</v>
      </c>
      <c r="W54" s="11">
        <v>44584663000</v>
      </c>
      <c r="X54" s="11">
        <v>48594768000</v>
      </c>
    </row>
    <row r="55" spans="1:24" ht="20" thickTop="1" x14ac:dyDescent="0.25">
      <c r="A55" s="5" t="s">
        <v>47</v>
      </c>
      <c r="B55" s="1" t="s">
        <v>92</v>
      </c>
      <c r="C55" s="1" t="s">
        <v>92</v>
      </c>
      <c r="D55" s="1">
        <v>20350000</v>
      </c>
      <c r="E55" s="1">
        <v>32654000</v>
      </c>
      <c r="F55" s="1">
        <v>49775000</v>
      </c>
      <c r="G55" s="1">
        <v>63491000</v>
      </c>
      <c r="H55" s="1">
        <v>93864000</v>
      </c>
      <c r="I55" s="1">
        <v>104445000</v>
      </c>
      <c r="J55" s="1">
        <v>100344000</v>
      </c>
      <c r="K55" s="1">
        <v>91475000</v>
      </c>
      <c r="L55" s="1">
        <v>222824000</v>
      </c>
      <c r="M55" s="1">
        <v>1012566000</v>
      </c>
      <c r="N55" s="1">
        <v>86468000</v>
      </c>
      <c r="O55" s="1">
        <v>108435000</v>
      </c>
      <c r="P55" s="1">
        <v>201581000</v>
      </c>
      <c r="Q55" s="1">
        <v>253491000</v>
      </c>
      <c r="R55" s="1">
        <v>312842000</v>
      </c>
      <c r="S55" s="1">
        <v>359555000</v>
      </c>
      <c r="T55" s="1">
        <v>562985000</v>
      </c>
      <c r="U55" s="1">
        <v>674347000</v>
      </c>
      <c r="V55" s="1">
        <v>656183000</v>
      </c>
      <c r="W55" s="1">
        <v>837483000</v>
      </c>
      <c r="X55" s="1">
        <v>671513000</v>
      </c>
    </row>
    <row r="56" spans="1:24" ht="19" x14ac:dyDescent="0.25">
      <c r="A56" s="5" t="s">
        <v>48</v>
      </c>
      <c r="B56" s="1" t="s">
        <v>92</v>
      </c>
      <c r="C56" s="1" t="s">
        <v>92</v>
      </c>
      <c r="D56" s="1">
        <v>1231000</v>
      </c>
      <c r="E56" s="1">
        <v>416000</v>
      </c>
      <c r="F56" s="1">
        <v>68000</v>
      </c>
      <c r="G56" s="1" t="s">
        <v>92</v>
      </c>
      <c r="H56" s="1" t="s">
        <v>92</v>
      </c>
      <c r="I56" s="1" t="s">
        <v>92</v>
      </c>
      <c r="J56" s="1">
        <v>1152000</v>
      </c>
      <c r="K56" s="1" t="s">
        <v>92</v>
      </c>
      <c r="L56" s="1" t="s">
        <v>92</v>
      </c>
      <c r="M56" s="1" t="s">
        <v>92</v>
      </c>
      <c r="N56" s="1" t="s">
        <v>92</v>
      </c>
      <c r="O56" s="1" t="s">
        <v>92</v>
      </c>
      <c r="P56" s="1" t="s">
        <v>92</v>
      </c>
      <c r="Q56" s="1" t="s">
        <v>92</v>
      </c>
      <c r="R56" s="1" t="s">
        <v>92</v>
      </c>
      <c r="S56" s="1" t="s">
        <v>92</v>
      </c>
      <c r="T56" s="1" t="s">
        <v>92</v>
      </c>
      <c r="U56" s="1" t="s">
        <v>92</v>
      </c>
      <c r="V56" s="1">
        <v>499878000</v>
      </c>
      <c r="W56" s="1">
        <v>699823000</v>
      </c>
      <c r="X56" s="1">
        <v>0</v>
      </c>
    </row>
    <row r="57" spans="1:24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 t="s">
        <v>92</v>
      </c>
      <c r="O57" s="1" t="s">
        <v>92</v>
      </c>
      <c r="P57" s="1" t="s">
        <v>92</v>
      </c>
      <c r="Q57" s="1" t="s">
        <v>92</v>
      </c>
      <c r="R57" s="1" t="s">
        <v>92</v>
      </c>
      <c r="S57" s="1" t="s">
        <v>92</v>
      </c>
      <c r="T57" s="1" t="s">
        <v>92</v>
      </c>
      <c r="U57" s="1" t="s">
        <v>92</v>
      </c>
      <c r="V57" s="1" t="s">
        <v>92</v>
      </c>
      <c r="W57" s="1" t="s">
        <v>92</v>
      </c>
      <c r="X57" s="1" t="s">
        <v>92</v>
      </c>
    </row>
    <row r="58" spans="1:24" ht="19" x14ac:dyDescent="0.25">
      <c r="A58" s="5" t="s">
        <v>50</v>
      </c>
      <c r="B58" s="1" t="s">
        <v>92</v>
      </c>
      <c r="C58" s="1" t="s">
        <v>92</v>
      </c>
      <c r="D58" s="1">
        <v>9743000</v>
      </c>
      <c r="E58" s="1">
        <v>18324000</v>
      </c>
      <c r="F58" s="1">
        <v>31936000</v>
      </c>
      <c r="G58" s="1">
        <v>48533000</v>
      </c>
      <c r="H58" s="1">
        <v>69678000</v>
      </c>
      <c r="I58" s="1">
        <v>71665000</v>
      </c>
      <c r="J58" s="1">
        <v>83127000</v>
      </c>
      <c r="K58" s="1">
        <v>100097000</v>
      </c>
      <c r="L58" s="1">
        <v>127183000</v>
      </c>
      <c r="M58" s="1">
        <v>148796000</v>
      </c>
      <c r="N58" s="1">
        <v>169472000</v>
      </c>
      <c r="O58" s="1">
        <v>215767000</v>
      </c>
      <c r="P58" s="1">
        <v>274586000</v>
      </c>
      <c r="Q58" s="1">
        <v>346721000</v>
      </c>
      <c r="R58" s="1">
        <v>443472000</v>
      </c>
      <c r="S58" s="1">
        <v>618622000</v>
      </c>
      <c r="T58" s="1">
        <v>760899000</v>
      </c>
      <c r="U58" s="1">
        <v>924745000</v>
      </c>
      <c r="V58" s="1">
        <v>1117992000</v>
      </c>
      <c r="W58" s="1">
        <v>1209342000</v>
      </c>
      <c r="X58" s="1">
        <v>1264661000</v>
      </c>
    </row>
    <row r="59" spans="1:24" ht="19" x14ac:dyDescent="0.25">
      <c r="A59" s="5" t="s">
        <v>51</v>
      </c>
      <c r="B59" s="1" t="s">
        <v>92</v>
      </c>
      <c r="C59" s="1" t="s">
        <v>92</v>
      </c>
      <c r="D59" s="1">
        <v>9102000</v>
      </c>
      <c r="E59" s="1">
        <v>11625000</v>
      </c>
      <c r="F59" s="1">
        <v>13131000</v>
      </c>
      <c r="G59" s="1">
        <v>25563000</v>
      </c>
      <c r="H59" s="1">
        <v>29905000</v>
      </c>
      <c r="I59" s="1">
        <v>36466000</v>
      </c>
      <c r="J59" s="1">
        <v>31394000</v>
      </c>
      <c r="K59" s="1">
        <v>34797000</v>
      </c>
      <c r="L59" s="1">
        <v>38572000</v>
      </c>
      <c r="M59" s="1">
        <v>63693000</v>
      </c>
      <c r="N59" s="1">
        <v>1419986000</v>
      </c>
      <c r="O59" s="1">
        <v>1830001000</v>
      </c>
      <c r="P59" s="1">
        <v>2186987000</v>
      </c>
      <c r="Q59" s="1">
        <v>2929412000</v>
      </c>
      <c r="R59" s="1">
        <v>3830343000</v>
      </c>
      <c r="S59" s="1">
        <v>4488135000</v>
      </c>
      <c r="T59" s="1">
        <v>5163436000</v>
      </c>
      <c r="U59" s="1">
        <v>5256604000</v>
      </c>
      <c r="V59" s="1">
        <v>5531732000</v>
      </c>
      <c r="W59" s="1">
        <v>5742318000</v>
      </c>
      <c r="X59" s="1">
        <v>5994800000</v>
      </c>
    </row>
    <row r="60" spans="1:24" ht="19" x14ac:dyDescent="0.25">
      <c r="A60" s="6" t="s">
        <v>52</v>
      </c>
      <c r="B60" s="10" t="s">
        <v>92</v>
      </c>
      <c r="C60" s="10" t="s">
        <v>92</v>
      </c>
      <c r="D60" s="10">
        <v>40426000</v>
      </c>
      <c r="E60" s="10">
        <v>63019000</v>
      </c>
      <c r="F60" s="10">
        <v>94910000</v>
      </c>
      <c r="G60" s="10">
        <v>137587000</v>
      </c>
      <c r="H60" s="10">
        <v>193447000</v>
      </c>
      <c r="I60" s="10">
        <v>212576000</v>
      </c>
      <c r="J60" s="10">
        <v>216017000</v>
      </c>
      <c r="K60" s="10">
        <v>226369000</v>
      </c>
      <c r="L60" s="10">
        <v>388579000</v>
      </c>
      <c r="M60" s="10">
        <v>1225055000</v>
      </c>
      <c r="N60" s="10">
        <v>1675926000</v>
      </c>
      <c r="O60" s="10">
        <v>2154203000</v>
      </c>
      <c r="P60" s="10">
        <v>2663154000</v>
      </c>
      <c r="Q60" s="10">
        <v>3529624000</v>
      </c>
      <c r="R60" s="10">
        <v>4586657000</v>
      </c>
      <c r="S60" s="10">
        <v>5466312000</v>
      </c>
      <c r="T60" s="10">
        <v>6487320000</v>
      </c>
      <c r="U60" s="10">
        <v>6855696000</v>
      </c>
      <c r="V60" s="10">
        <v>7805785000</v>
      </c>
      <c r="W60" s="10">
        <v>8488966000</v>
      </c>
      <c r="X60" s="10">
        <v>7930974000</v>
      </c>
    </row>
    <row r="61" spans="1:24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>
        <v>200000000</v>
      </c>
      <c r="L61" s="1">
        <v>200000000</v>
      </c>
      <c r="M61" s="1">
        <v>400000000</v>
      </c>
      <c r="N61" s="1">
        <v>400000000</v>
      </c>
      <c r="O61" s="1">
        <v>500000000</v>
      </c>
      <c r="P61" s="1">
        <v>900000000</v>
      </c>
      <c r="Q61" s="1">
        <v>2371362000</v>
      </c>
      <c r="R61" s="1">
        <v>3364311000</v>
      </c>
      <c r="S61" s="1">
        <v>6499432000</v>
      </c>
      <c r="T61" s="1">
        <v>10360058000</v>
      </c>
      <c r="U61" s="1">
        <v>14759260000</v>
      </c>
      <c r="V61" s="1">
        <v>15809095000</v>
      </c>
      <c r="W61" s="1">
        <v>14693072000</v>
      </c>
      <c r="X61" s="1">
        <v>14353076000</v>
      </c>
    </row>
    <row r="62" spans="1:24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</row>
    <row r="63" spans="1:24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 t="s">
        <v>92</v>
      </c>
      <c r="M63" s="1" t="s">
        <v>92</v>
      </c>
      <c r="N63" s="1" t="s">
        <v>92</v>
      </c>
      <c r="O63" s="1" t="s">
        <v>92</v>
      </c>
      <c r="P63" s="1" t="s">
        <v>92</v>
      </c>
      <c r="Q63" s="1" t="s">
        <v>92</v>
      </c>
      <c r="R63" s="1" t="s">
        <v>92</v>
      </c>
      <c r="S63" s="1" t="s">
        <v>92</v>
      </c>
      <c r="T63" s="1" t="s">
        <v>92</v>
      </c>
      <c r="U63" s="1" t="s">
        <v>92</v>
      </c>
      <c r="V63" s="1" t="s">
        <v>92</v>
      </c>
      <c r="W63" s="1" t="s">
        <v>92</v>
      </c>
      <c r="X63" s="1" t="s">
        <v>92</v>
      </c>
    </row>
    <row r="64" spans="1:24" ht="19" x14ac:dyDescent="0.25">
      <c r="A64" s="5" t="s">
        <v>55</v>
      </c>
      <c r="B64" s="1" t="s">
        <v>92</v>
      </c>
      <c r="C64" s="1" t="s">
        <v>92</v>
      </c>
      <c r="D64" s="1">
        <v>748000</v>
      </c>
      <c r="E64" s="1">
        <v>285000</v>
      </c>
      <c r="F64" s="1">
        <v>600000</v>
      </c>
      <c r="G64" s="1">
        <v>842000</v>
      </c>
      <c r="H64" s="1">
        <v>1121000</v>
      </c>
      <c r="I64" s="1">
        <v>3695000</v>
      </c>
      <c r="J64" s="1">
        <v>54774000</v>
      </c>
      <c r="K64" s="1">
        <v>54222000</v>
      </c>
      <c r="L64" s="1">
        <v>103324000</v>
      </c>
      <c r="M64" s="1">
        <v>801331000</v>
      </c>
      <c r="N64" s="1">
        <v>1147291000</v>
      </c>
      <c r="O64" s="1">
        <v>1424799000</v>
      </c>
      <c r="P64" s="1">
        <v>1635789000</v>
      </c>
      <c r="Q64" s="1">
        <v>2078459000</v>
      </c>
      <c r="R64" s="1">
        <v>2955842000</v>
      </c>
      <c r="S64" s="1">
        <v>3465042000</v>
      </c>
      <c r="T64" s="1">
        <v>3888257000</v>
      </c>
      <c r="U64" s="1">
        <v>4778599000</v>
      </c>
      <c r="V64" s="1">
        <v>4600239000</v>
      </c>
      <c r="W64" s="1">
        <v>5553377000</v>
      </c>
      <c r="X64" s="1">
        <v>5533317000</v>
      </c>
    </row>
    <row r="65" spans="1:24" ht="19" x14ac:dyDescent="0.25">
      <c r="A65" s="5" t="s">
        <v>56</v>
      </c>
      <c r="B65" s="1" t="s">
        <v>92</v>
      </c>
      <c r="C65" s="1" t="s">
        <v>92</v>
      </c>
      <c r="D65" s="1">
        <v>748000</v>
      </c>
      <c r="E65" s="1">
        <v>285000</v>
      </c>
      <c r="F65" s="1">
        <v>600000</v>
      </c>
      <c r="G65" s="1">
        <v>842000</v>
      </c>
      <c r="H65" s="1">
        <v>1121000</v>
      </c>
      <c r="I65" s="1">
        <v>3695000</v>
      </c>
      <c r="J65" s="1">
        <v>54774000</v>
      </c>
      <c r="K65" s="1">
        <v>254222000</v>
      </c>
      <c r="L65" s="1">
        <v>303324000</v>
      </c>
      <c r="M65" s="1">
        <v>1201331000</v>
      </c>
      <c r="N65" s="1">
        <v>1547291000</v>
      </c>
      <c r="O65" s="1">
        <v>1924799000</v>
      </c>
      <c r="P65" s="1">
        <v>2535789000</v>
      </c>
      <c r="Q65" s="1">
        <v>4449821000</v>
      </c>
      <c r="R65" s="1">
        <v>6320153000</v>
      </c>
      <c r="S65" s="1">
        <v>9964474000</v>
      </c>
      <c r="T65" s="1">
        <v>14248315000</v>
      </c>
      <c r="U65" s="1">
        <v>19537859000</v>
      </c>
      <c r="V65" s="1">
        <v>20409334000</v>
      </c>
      <c r="W65" s="1">
        <v>20246449000</v>
      </c>
      <c r="X65" s="1">
        <v>19886393000</v>
      </c>
    </row>
    <row r="66" spans="1:24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</row>
    <row r="67" spans="1:24" ht="19" x14ac:dyDescent="0.25">
      <c r="A67" s="6" t="s">
        <v>58</v>
      </c>
      <c r="B67" s="10" t="s">
        <v>92</v>
      </c>
      <c r="C67" s="10" t="s">
        <v>92</v>
      </c>
      <c r="D67" s="10">
        <v>41174000</v>
      </c>
      <c r="E67" s="10">
        <v>63304000</v>
      </c>
      <c r="F67" s="10">
        <v>95510000</v>
      </c>
      <c r="G67" s="10">
        <v>138429000</v>
      </c>
      <c r="H67" s="10">
        <v>194568000</v>
      </c>
      <c r="I67" s="10">
        <v>216271000</v>
      </c>
      <c r="J67" s="10">
        <v>270791000</v>
      </c>
      <c r="K67" s="10">
        <v>480591000</v>
      </c>
      <c r="L67" s="10">
        <v>691903000</v>
      </c>
      <c r="M67" s="10">
        <v>2426386000</v>
      </c>
      <c r="N67" s="10">
        <v>3223217000</v>
      </c>
      <c r="O67" s="10">
        <v>4079002000</v>
      </c>
      <c r="P67" s="10">
        <v>5198943000</v>
      </c>
      <c r="Q67" s="10">
        <v>7979445000</v>
      </c>
      <c r="R67" s="10">
        <v>10906810000</v>
      </c>
      <c r="S67" s="10">
        <v>15430786000</v>
      </c>
      <c r="T67" s="10">
        <v>20735635000</v>
      </c>
      <c r="U67" s="10">
        <v>26393555000</v>
      </c>
      <c r="V67" s="10">
        <v>28215119000</v>
      </c>
      <c r="W67" s="10">
        <v>28735415000</v>
      </c>
      <c r="X67" s="10">
        <v>27817367000</v>
      </c>
    </row>
    <row r="68" spans="1:24" ht="19" x14ac:dyDescent="0.25">
      <c r="A68" s="5" t="s">
        <v>59</v>
      </c>
      <c r="B68" s="1" t="s">
        <v>92</v>
      </c>
      <c r="C68" s="1" t="s">
        <v>92</v>
      </c>
      <c r="D68" s="1">
        <v>22000</v>
      </c>
      <c r="E68" s="1">
        <v>51000</v>
      </c>
      <c r="F68" s="1">
        <v>53000</v>
      </c>
      <c r="G68" s="1">
        <v>55000</v>
      </c>
      <c r="H68" s="1">
        <v>69000</v>
      </c>
      <c r="I68" s="1">
        <v>65000</v>
      </c>
      <c r="J68" s="1">
        <v>62000</v>
      </c>
      <c r="K68" s="1">
        <v>53000</v>
      </c>
      <c r="L68" s="1">
        <v>53000</v>
      </c>
      <c r="M68" s="1">
        <v>55000</v>
      </c>
      <c r="N68" s="1">
        <v>56000</v>
      </c>
      <c r="O68" s="1">
        <v>60000</v>
      </c>
      <c r="P68" s="1">
        <v>60000</v>
      </c>
      <c r="Q68" s="1">
        <v>1324809000</v>
      </c>
      <c r="R68" s="1">
        <v>1599762000</v>
      </c>
      <c r="S68" s="1">
        <v>1871396000</v>
      </c>
      <c r="T68" s="1">
        <v>2315988000</v>
      </c>
      <c r="U68" s="1">
        <v>2793929000</v>
      </c>
      <c r="V68" s="1">
        <v>3447698000</v>
      </c>
      <c r="W68" s="1">
        <v>4024561000</v>
      </c>
      <c r="X68" s="1">
        <v>4637601000</v>
      </c>
    </row>
    <row r="69" spans="1:24" ht="19" x14ac:dyDescent="0.25">
      <c r="A69" s="5" t="s">
        <v>60</v>
      </c>
      <c r="B69" s="1" t="s">
        <v>92</v>
      </c>
      <c r="C69" s="1" t="s">
        <v>92</v>
      </c>
      <c r="D69" s="1">
        <v>-159213000</v>
      </c>
      <c r="E69" s="1">
        <v>-153293000</v>
      </c>
      <c r="F69" s="1">
        <v>-131698000</v>
      </c>
      <c r="G69" s="1">
        <v>-89671000</v>
      </c>
      <c r="H69" s="1">
        <v>-40589000</v>
      </c>
      <c r="I69" s="1">
        <v>26363000</v>
      </c>
      <c r="J69" s="1">
        <v>108452000</v>
      </c>
      <c r="K69" s="1">
        <v>198817000</v>
      </c>
      <c r="L69" s="1">
        <v>237739000</v>
      </c>
      <c r="M69" s="1">
        <v>422930000</v>
      </c>
      <c r="N69" s="1">
        <v>440082000</v>
      </c>
      <c r="O69" s="1">
        <v>552485000</v>
      </c>
      <c r="P69" s="1">
        <v>819284000</v>
      </c>
      <c r="Q69" s="1">
        <v>941925000</v>
      </c>
      <c r="R69" s="1">
        <v>1128603000</v>
      </c>
      <c r="S69" s="1">
        <v>1731117000</v>
      </c>
      <c r="T69" s="1">
        <v>2942359000</v>
      </c>
      <c r="U69" s="1">
        <v>4811749000</v>
      </c>
      <c r="V69" s="1">
        <v>7573144000</v>
      </c>
      <c r="W69" s="1">
        <v>12689372000</v>
      </c>
      <c r="X69" s="1">
        <v>17181296000</v>
      </c>
    </row>
    <row r="70" spans="1:24" ht="19" x14ac:dyDescent="0.25">
      <c r="A70" s="5" t="s">
        <v>61</v>
      </c>
      <c r="B70" s="1" t="s">
        <v>92</v>
      </c>
      <c r="C70" s="1" t="s">
        <v>92</v>
      </c>
      <c r="D70" s="1">
        <v>-64727000</v>
      </c>
      <c r="E70" s="1">
        <v>-19553000</v>
      </c>
      <c r="F70" s="1">
        <v>-23477000</v>
      </c>
      <c r="G70" s="1">
        <v>-32410000</v>
      </c>
      <c r="H70" s="1">
        <v>-45343000</v>
      </c>
      <c r="I70" s="1">
        <v>2000000</v>
      </c>
      <c r="J70" s="1">
        <v>-98838000</v>
      </c>
      <c r="K70" s="1">
        <v>-134294000</v>
      </c>
      <c r="L70" s="1">
        <v>1000000</v>
      </c>
      <c r="M70" s="1">
        <v>1000000</v>
      </c>
      <c r="N70" s="1">
        <v>3000000</v>
      </c>
      <c r="O70" s="1">
        <v>4000000</v>
      </c>
      <c r="P70" s="1">
        <v>-4000000</v>
      </c>
      <c r="Q70" s="1">
        <v>-43000000</v>
      </c>
      <c r="R70" s="1">
        <v>-49000000</v>
      </c>
      <c r="S70" s="1">
        <v>-21000000</v>
      </c>
      <c r="T70" s="1">
        <v>-20000000</v>
      </c>
      <c r="U70" s="1">
        <v>-24000000</v>
      </c>
      <c r="V70" s="1">
        <v>44398000</v>
      </c>
      <c r="W70" s="1">
        <v>-40495000</v>
      </c>
      <c r="X70" s="1">
        <v>-217306000</v>
      </c>
    </row>
    <row r="71" spans="1:24" ht="19" x14ac:dyDescent="0.25">
      <c r="A71" s="5" t="s">
        <v>62</v>
      </c>
      <c r="B71" s="1" t="s">
        <v>92</v>
      </c>
      <c r="C71" s="1" t="s">
        <v>92</v>
      </c>
      <c r="D71" s="1">
        <v>313274000</v>
      </c>
      <c r="E71" s="1">
        <v>285503000</v>
      </c>
      <c r="F71" s="1">
        <v>311405000</v>
      </c>
      <c r="G71" s="1">
        <v>348278000</v>
      </c>
      <c r="H71" s="1">
        <v>500074000</v>
      </c>
      <c r="I71" s="1">
        <v>402321000</v>
      </c>
      <c r="J71" s="1">
        <v>337479000</v>
      </c>
      <c r="K71" s="1">
        <v>134567000</v>
      </c>
      <c r="L71" s="1">
        <v>51372000</v>
      </c>
      <c r="M71" s="1">
        <v>218825000</v>
      </c>
      <c r="N71" s="1">
        <v>301535000</v>
      </c>
      <c r="O71" s="1">
        <v>777016000</v>
      </c>
      <c r="P71" s="1">
        <v>1042364000</v>
      </c>
      <c r="Q71" s="1">
        <v>-308000</v>
      </c>
      <c r="R71" s="1">
        <v>435000</v>
      </c>
      <c r="S71" s="1">
        <v>443000</v>
      </c>
      <c r="T71" s="1">
        <v>418000</v>
      </c>
      <c r="U71" s="1">
        <v>479000</v>
      </c>
      <c r="V71" s="1" t="s">
        <v>92</v>
      </c>
      <c r="W71" s="1">
        <v>-824190000</v>
      </c>
      <c r="X71" s="1">
        <v>-824190000</v>
      </c>
    </row>
    <row r="72" spans="1:24" ht="19" x14ac:dyDescent="0.25">
      <c r="A72" s="6" t="s">
        <v>63</v>
      </c>
      <c r="B72" s="10" t="s">
        <v>92</v>
      </c>
      <c r="C72" s="10" t="s">
        <v>92</v>
      </c>
      <c r="D72" s="10">
        <v>89356000</v>
      </c>
      <c r="E72" s="10">
        <v>112708000</v>
      </c>
      <c r="F72" s="10">
        <v>156283000</v>
      </c>
      <c r="G72" s="10">
        <v>226252000</v>
      </c>
      <c r="H72" s="10">
        <v>414211000</v>
      </c>
      <c r="I72" s="10">
        <v>430749000</v>
      </c>
      <c r="J72" s="10">
        <v>347155000</v>
      </c>
      <c r="K72" s="10">
        <v>199143000</v>
      </c>
      <c r="L72" s="10">
        <v>290164000</v>
      </c>
      <c r="M72" s="10">
        <v>642810000</v>
      </c>
      <c r="N72" s="10">
        <v>744673000</v>
      </c>
      <c r="O72" s="10">
        <v>1333561000</v>
      </c>
      <c r="P72" s="10">
        <v>1857708000</v>
      </c>
      <c r="Q72" s="10">
        <v>2223426000</v>
      </c>
      <c r="R72" s="10">
        <v>2679800000</v>
      </c>
      <c r="S72" s="10">
        <v>3581956000</v>
      </c>
      <c r="T72" s="10">
        <v>5238765000</v>
      </c>
      <c r="U72" s="10">
        <v>7582157000</v>
      </c>
      <c r="V72" s="10">
        <v>11065240000</v>
      </c>
      <c r="W72" s="10">
        <v>15849248000</v>
      </c>
      <c r="X72" s="10">
        <v>20777401000</v>
      </c>
    </row>
    <row r="73" spans="1:24" ht="20" thickBot="1" x14ac:dyDescent="0.3">
      <c r="A73" s="7" t="s">
        <v>64</v>
      </c>
      <c r="B73" s="11" t="s">
        <v>92</v>
      </c>
      <c r="C73" s="11" t="s">
        <v>92</v>
      </c>
      <c r="D73" s="11">
        <v>130530000</v>
      </c>
      <c r="E73" s="11">
        <v>176012000</v>
      </c>
      <c r="F73" s="11">
        <v>251793000</v>
      </c>
      <c r="G73" s="11">
        <v>364681000</v>
      </c>
      <c r="H73" s="11">
        <v>608779000</v>
      </c>
      <c r="I73" s="11">
        <v>647020000</v>
      </c>
      <c r="J73" s="11">
        <v>617946000</v>
      </c>
      <c r="K73" s="11">
        <v>679734000</v>
      </c>
      <c r="L73" s="11">
        <v>982067000</v>
      </c>
      <c r="M73" s="11">
        <v>3069196000</v>
      </c>
      <c r="N73" s="11">
        <v>3967890000</v>
      </c>
      <c r="O73" s="11">
        <v>5412563000</v>
      </c>
      <c r="P73" s="11">
        <v>7056651000</v>
      </c>
      <c r="Q73" s="11">
        <v>10202871000</v>
      </c>
      <c r="R73" s="11">
        <v>13586610000</v>
      </c>
      <c r="S73" s="11">
        <v>19012742000</v>
      </c>
      <c r="T73" s="11">
        <v>25974400000</v>
      </c>
      <c r="U73" s="11">
        <v>33975712000</v>
      </c>
      <c r="V73" s="11">
        <v>39280359000</v>
      </c>
      <c r="W73" s="11">
        <v>44584663000</v>
      </c>
      <c r="X73" s="11">
        <v>48594768000</v>
      </c>
    </row>
    <row r="74" spans="1:24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</row>
    <row r="75" spans="1:24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</row>
    <row r="76" spans="1:24" ht="19" x14ac:dyDescent="0.25">
      <c r="A76" s="5" t="s">
        <v>66</v>
      </c>
      <c r="B76" s="1" t="s">
        <v>92</v>
      </c>
      <c r="C76" s="1">
        <v>-38618000</v>
      </c>
      <c r="D76" s="1">
        <v>-21947000</v>
      </c>
      <c r="E76" s="1">
        <v>6512000</v>
      </c>
      <c r="F76" s="1">
        <v>21595000</v>
      </c>
      <c r="G76" s="1">
        <v>42027000</v>
      </c>
      <c r="H76" s="1">
        <v>49082000</v>
      </c>
      <c r="I76" s="1">
        <v>66952000</v>
      </c>
      <c r="J76" s="1">
        <v>83026000</v>
      </c>
      <c r="K76" s="1">
        <v>115860000</v>
      </c>
      <c r="L76" s="1">
        <v>160853000</v>
      </c>
      <c r="M76" s="1">
        <v>226126000</v>
      </c>
      <c r="N76" s="1">
        <v>17152000</v>
      </c>
      <c r="O76" s="1">
        <v>112403000</v>
      </c>
      <c r="P76" s="1">
        <v>266799000</v>
      </c>
      <c r="Q76" s="1">
        <v>122641000</v>
      </c>
      <c r="R76" s="1">
        <v>186678000</v>
      </c>
      <c r="S76" s="1">
        <v>558929000</v>
      </c>
      <c r="T76" s="1">
        <v>1211242000</v>
      </c>
      <c r="U76" s="1">
        <v>1866916000</v>
      </c>
      <c r="V76" s="1">
        <v>2761395000</v>
      </c>
      <c r="W76" s="1">
        <v>5116228000</v>
      </c>
      <c r="X76" s="1">
        <v>4491924000</v>
      </c>
    </row>
    <row r="77" spans="1:24" ht="19" x14ac:dyDescent="0.25">
      <c r="A77" s="5" t="s">
        <v>13</v>
      </c>
      <c r="B77" s="1" t="s">
        <v>92</v>
      </c>
      <c r="C77" s="1">
        <v>29797000</v>
      </c>
      <c r="D77" s="1">
        <v>26477000</v>
      </c>
      <c r="E77" s="1">
        <v>50991000</v>
      </c>
      <c r="F77" s="1">
        <v>88204000</v>
      </c>
      <c r="G77" s="1">
        <v>107002000</v>
      </c>
      <c r="H77" s="1">
        <v>157136000</v>
      </c>
      <c r="I77" s="1">
        <v>224986000</v>
      </c>
      <c r="J77" s="1">
        <v>242836000</v>
      </c>
      <c r="K77" s="1">
        <v>257534000</v>
      </c>
      <c r="L77" s="1">
        <v>38099000</v>
      </c>
      <c r="M77" s="1">
        <v>43747000</v>
      </c>
      <c r="N77" s="1">
        <v>1702083000</v>
      </c>
      <c r="O77" s="1">
        <v>2241680000</v>
      </c>
      <c r="P77" s="1">
        <v>2781798000</v>
      </c>
      <c r="Q77" s="1">
        <v>3547045000</v>
      </c>
      <c r="R77" s="1">
        <v>4924978000</v>
      </c>
      <c r="S77" s="1">
        <v>6330385000</v>
      </c>
      <c r="T77" s="1">
        <v>7656457000</v>
      </c>
      <c r="U77" s="1">
        <v>9319826000</v>
      </c>
      <c r="V77" s="1">
        <v>10922622000</v>
      </c>
      <c r="W77" s="1">
        <v>12438779000</v>
      </c>
      <c r="X77" s="1">
        <v>14362814000</v>
      </c>
    </row>
    <row r="78" spans="1:24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>
        <v>-34905000</v>
      </c>
      <c r="H78" s="1">
        <v>16150000</v>
      </c>
      <c r="I78" s="1">
        <v>-661000</v>
      </c>
      <c r="J78" s="1">
        <v>-8427000</v>
      </c>
      <c r="K78" s="1">
        <v>6328000</v>
      </c>
      <c r="L78" s="1">
        <v>-962000</v>
      </c>
      <c r="M78" s="1">
        <v>-18597000</v>
      </c>
      <c r="N78" s="1">
        <v>-30071000</v>
      </c>
      <c r="O78" s="1">
        <v>-22044000</v>
      </c>
      <c r="P78" s="1">
        <v>-30063000</v>
      </c>
      <c r="Q78" s="1">
        <v>-58655000</v>
      </c>
      <c r="R78" s="1">
        <v>-46847000</v>
      </c>
      <c r="S78" s="1">
        <v>-208688000</v>
      </c>
      <c r="T78" s="1">
        <v>-85520000</v>
      </c>
      <c r="U78" s="1">
        <v>-94443000</v>
      </c>
      <c r="V78" s="1">
        <v>70066000</v>
      </c>
      <c r="W78" s="1">
        <v>199548000</v>
      </c>
      <c r="X78" s="1">
        <v>-166550000</v>
      </c>
    </row>
    <row r="79" spans="1:24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>
        <v>12618000</v>
      </c>
      <c r="L79" s="1">
        <v>27996000</v>
      </c>
      <c r="M79" s="1">
        <v>61582000</v>
      </c>
      <c r="N79" s="1">
        <v>73948000</v>
      </c>
      <c r="O79" s="1">
        <v>73100000</v>
      </c>
      <c r="P79" s="1">
        <v>115239000</v>
      </c>
      <c r="Q79" s="1">
        <v>124725000</v>
      </c>
      <c r="R79" s="1">
        <v>173675000</v>
      </c>
      <c r="S79" s="1">
        <v>182209000</v>
      </c>
      <c r="T79" s="1">
        <v>320657000</v>
      </c>
      <c r="U79" s="1">
        <v>405376000</v>
      </c>
      <c r="V79" s="1">
        <v>415180000</v>
      </c>
      <c r="W79" s="1">
        <v>403220000</v>
      </c>
      <c r="X79" s="1">
        <v>575452000</v>
      </c>
    </row>
    <row r="80" spans="1:24" ht="19" x14ac:dyDescent="0.25">
      <c r="A80" s="14" t="s">
        <v>105</v>
      </c>
      <c r="B80" s="15" t="e">
        <f t="shared" ref="B80:X80" si="6">B79/B3</f>
        <v>#VALUE!</v>
      </c>
      <c r="C80" s="15" t="e">
        <f t="shared" si="6"/>
        <v>#VALUE!</v>
      </c>
      <c r="D80" s="15" t="e">
        <f t="shared" si="6"/>
        <v>#VALUE!</v>
      </c>
      <c r="E80" s="15" t="e">
        <f t="shared" si="6"/>
        <v>#VALUE!</v>
      </c>
      <c r="F80" s="15" t="e">
        <f t="shared" si="6"/>
        <v>#VALUE!</v>
      </c>
      <c r="G80" s="15" t="e">
        <f t="shared" si="6"/>
        <v>#VALUE!</v>
      </c>
      <c r="H80" s="15" t="e">
        <f t="shared" si="6"/>
        <v>#VALUE!</v>
      </c>
      <c r="I80" s="15" t="e">
        <f t="shared" si="6"/>
        <v>#VALUE!</v>
      </c>
      <c r="J80" s="15" t="e">
        <f t="shared" si="6"/>
        <v>#VALUE!</v>
      </c>
      <c r="K80" s="15">
        <f t="shared" si="6"/>
        <v>7.5544717647277179E-3</v>
      </c>
      <c r="L80" s="15">
        <f t="shared" si="6"/>
        <v>1.2945378879833536E-2</v>
      </c>
      <c r="M80" s="15">
        <f t="shared" si="6"/>
        <v>1.921688884367578E-2</v>
      </c>
      <c r="N80" s="15">
        <f t="shared" si="6"/>
        <v>2.0488285481710767E-2</v>
      </c>
      <c r="O80" s="15">
        <f t="shared" si="6"/>
        <v>1.6710244362749916E-2</v>
      </c>
      <c r="P80" s="15">
        <f t="shared" si="6"/>
        <v>2.0934823175144824E-2</v>
      </c>
      <c r="Q80" s="15">
        <f t="shared" si="6"/>
        <v>1.8397344587242355E-2</v>
      </c>
      <c r="R80" s="15">
        <f t="shared" si="6"/>
        <v>1.9667252843470862E-2</v>
      </c>
      <c r="S80" s="15">
        <f t="shared" si="6"/>
        <v>1.5583124292882241E-2</v>
      </c>
      <c r="T80" s="15">
        <f t="shared" si="6"/>
        <v>2.0302018298832474E-2</v>
      </c>
      <c r="U80" s="15">
        <f t="shared" si="6"/>
        <v>2.0111480956936507E-2</v>
      </c>
      <c r="V80" s="15">
        <f t="shared" si="6"/>
        <v>1.6609820365260822E-2</v>
      </c>
      <c r="W80" s="15">
        <f t="shared" si="6"/>
        <v>1.3577416596302412E-2</v>
      </c>
      <c r="X80" s="15">
        <f t="shared" si="6"/>
        <v>1.8201549553937855E-2</v>
      </c>
    </row>
    <row r="81" spans="1:32" ht="19" x14ac:dyDescent="0.25">
      <c r="A81" s="5" t="s">
        <v>69</v>
      </c>
      <c r="B81" s="1" t="s">
        <v>92</v>
      </c>
      <c r="C81" s="1">
        <v>6937000</v>
      </c>
      <c r="D81" s="1">
        <v>16003000</v>
      </c>
      <c r="E81" s="1">
        <v>23071000</v>
      </c>
      <c r="F81" s="1">
        <v>23468000</v>
      </c>
      <c r="G81" s="1">
        <v>38103000</v>
      </c>
      <c r="H81" s="1">
        <v>35127000</v>
      </c>
      <c r="I81" s="1">
        <v>30000000</v>
      </c>
      <c r="J81" s="1">
        <v>-24063000</v>
      </c>
      <c r="K81" s="1">
        <v>-45650000</v>
      </c>
      <c r="L81" s="1">
        <v>227371000</v>
      </c>
      <c r="M81" s="1">
        <v>119148000</v>
      </c>
      <c r="N81" s="1">
        <v>26005000</v>
      </c>
      <c r="O81" s="1">
        <v>119867000</v>
      </c>
      <c r="P81" s="1">
        <v>137103000</v>
      </c>
      <c r="Q81" s="1">
        <v>172887000</v>
      </c>
      <c r="R81" s="1">
        <v>192380000</v>
      </c>
      <c r="S81" s="1">
        <v>58977000</v>
      </c>
      <c r="T81" s="1">
        <v>293767000</v>
      </c>
      <c r="U81" s="1">
        <v>43043000</v>
      </c>
      <c r="V81" s="1">
        <v>-31873000</v>
      </c>
      <c r="W81" s="1">
        <v>-241977000</v>
      </c>
      <c r="X81" s="1">
        <v>-758087000</v>
      </c>
    </row>
    <row r="82" spans="1:32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  <c r="U82" s="1" t="s">
        <v>92</v>
      </c>
      <c r="V82" s="1" t="s">
        <v>92</v>
      </c>
      <c r="W82" s="1" t="s">
        <v>92</v>
      </c>
      <c r="X82" s="1" t="s">
        <v>92</v>
      </c>
    </row>
    <row r="83" spans="1:32" ht="21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 t="s">
        <v>92</v>
      </c>
      <c r="Q83" s="1" t="s">
        <v>92</v>
      </c>
      <c r="R83" s="1" t="s">
        <v>92</v>
      </c>
      <c r="S83" s="1" t="s">
        <v>92</v>
      </c>
      <c r="T83" s="1" t="s">
        <v>92</v>
      </c>
      <c r="U83" s="1" t="s">
        <v>92</v>
      </c>
      <c r="V83" s="1" t="s">
        <v>92</v>
      </c>
      <c r="W83" s="1" t="s">
        <v>92</v>
      </c>
      <c r="X83" s="1" t="s">
        <v>92</v>
      </c>
      <c r="AE83" s="33" t="s">
        <v>127</v>
      </c>
      <c r="AF83" s="34"/>
    </row>
    <row r="84" spans="1:32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>
        <v>-2256000</v>
      </c>
      <c r="L84" s="1">
        <v>139983000</v>
      </c>
      <c r="M84" s="1">
        <v>24314000</v>
      </c>
      <c r="N84" s="1">
        <v>-3764000</v>
      </c>
      <c r="O84" s="1">
        <v>18374000</v>
      </c>
      <c r="P84" s="1">
        <v>83812000</v>
      </c>
      <c r="Q84" s="1">
        <v>51615000</v>
      </c>
      <c r="R84" s="1">
        <v>32247000</v>
      </c>
      <c r="S84" s="1">
        <v>74559000</v>
      </c>
      <c r="T84" s="1">
        <v>199198000</v>
      </c>
      <c r="U84" s="1">
        <v>96063000</v>
      </c>
      <c r="V84" s="1">
        <v>-41605000</v>
      </c>
      <c r="W84" s="1">
        <v>145115000</v>
      </c>
      <c r="X84" s="1">
        <v>-158543000</v>
      </c>
      <c r="AE84" s="35" t="s">
        <v>128</v>
      </c>
      <c r="AF84" s="36"/>
    </row>
    <row r="85" spans="1:32" ht="20" x14ac:dyDescent="0.25">
      <c r="A85" s="5" t="s">
        <v>71</v>
      </c>
      <c r="B85" s="1" t="s">
        <v>92</v>
      </c>
      <c r="C85" s="1">
        <v>66649000</v>
      </c>
      <c r="D85" s="1">
        <v>75927000</v>
      </c>
      <c r="E85" s="1">
        <v>92436000</v>
      </c>
      <c r="F85" s="1">
        <v>106104000</v>
      </c>
      <c r="G85" s="1">
        <v>234971000</v>
      </c>
      <c r="H85" s="1">
        <v>279000</v>
      </c>
      <c r="I85" s="1">
        <v>724000</v>
      </c>
      <c r="J85" s="1">
        <v>-25169000</v>
      </c>
      <c r="K85" s="1">
        <v>1685000</v>
      </c>
      <c r="L85" s="1">
        <v>77418000</v>
      </c>
      <c r="M85" s="1">
        <v>24496000</v>
      </c>
      <c r="N85" s="1">
        <v>25395000</v>
      </c>
      <c r="O85" s="1">
        <v>37318000</v>
      </c>
      <c r="P85" s="1">
        <v>6413000</v>
      </c>
      <c r="Q85" s="1">
        <v>53769000</v>
      </c>
      <c r="R85" s="1">
        <v>44457000</v>
      </c>
      <c r="S85" s="1">
        <v>104171000</v>
      </c>
      <c r="T85" s="1">
        <v>144339000</v>
      </c>
      <c r="U85" s="1">
        <v>41315000</v>
      </c>
      <c r="V85" s="1">
        <v>-828000</v>
      </c>
      <c r="W85" s="1">
        <v>-197749000</v>
      </c>
      <c r="X85" s="1">
        <v>-190197000</v>
      </c>
      <c r="AE85" s="23" t="s">
        <v>129</v>
      </c>
      <c r="AF85" s="24">
        <f>X17</f>
        <v>706212000</v>
      </c>
    </row>
    <row r="86" spans="1:32" ht="20" x14ac:dyDescent="0.25">
      <c r="A86" s="5" t="s">
        <v>72</v>
      </c>
      <c r="B86" s="1" t="s">
        <v>92</v>
      </c>
      <c r="C86" s="1">
        <v>6731000</v>
      </c>
      <c r="D86" s="1">
        <v>19581000</v>
      </c>
      <c r="E86" s="1">
        <v>9218000</v>
      </c>
      <c r="F86" s="1">
        <v>14304000</v>
      </c>
      <c r="G86" s="1">
        <v>10750000</v>
      </c>
      <c r="H86" s="1">
        <v>-9633000</v>
      </c>
      <c r="I86" s="1">
        <v>-29454000</v>
      </c>
      <c r="J86" s="1">
        <v>-9335000</v>
      </c>
      <c r="K86" s="1">
        <v>-21627000</v>
      </c>
      <c r="L86" s="1">
        <v>-176956000</v>
      </c>
      <c r="M86" s="1">
        <v>-114294000</v>
      </c>
      <c r="N86" s="1">
        <v>-1766352000</v>
      </c>
      <c r="O86" s="1">
        <v>-2427175000</v>
      </c>
      <c r="P86" s="1">
        <v>-3254393000</v>
      </c>
      <c r="Q86" s="1">
        <v>-4658082000</v>
      </c>
      <c r="R86" s="1">
        <v>-6904848000</v>
      </c>
      <c r="S86" s="1">
        <v>-8707760000</v>
      </c>
      <c r="T86" s="1">
        <v>-12077082000</v>
      </c>
      <c r="U86" s="1">
        <v>-14428040000</v>
      </c>
      <c r="V86" s="1">
        <v>-11710313000</v>
      </c>
      <c r="W86" s="1">
        <v>-17523188000</v>
      </c>
      <c r="X86" s="1">
        <v>-16479296000</v>
      </c>
      <c r="AE86" s="23" t="s">
        <v>130</v>
      </c>
      <c r="AF86" s="24">
        <f>X56</f>
        <v>0</v>
      </c>
    </row>
    <row r="87" spans="1:32" ht="20" x14ac:dyDescent="0.25">
      <c r="A87" s="6" t="s">
        <v>73</v>
      </c>
      <c r="B87" s="10" t="s">
        <v>92</v>
      </c>
      <c r="C87" s="10">
        <v>4847000</v>
      </c>
      <c r="D87" s="10">
        <v>40114000</v>
      </c>
      <c r="E87" s="10">
        <v>89792000</v>
      </c>
      <c r="F87" s="10">
        <v>147571000</v>
      </c>
      <c r="G87" s="10">
        <v>162977000</v>
      </c>
      <c r="H87" s="10">
        <v>247862000</v>
      </c>
      <c r="I87" s="10">
        <v>291823000</v>
      </c>
      <c r="J87" s="10">
        <v>284037000</v>
      </c>
      <c r="K87" s="10">
        <v>325063000</v>
      </c>
      <c r="L87" s="10">
        <v>276401000</v>
      </c>
      <c r="M87" s="10">
        <v>317712000</v>
      </c>
      <c r="N87" s="10">
        <v>22765000</v>
      </c>
      <c r="O87" s="10">
        <v>97831000</v>
      </c>
      <c r="P87" s="10">
        <v>16483000</v>
      </c>
      <c r="Q87" s="10">
        <v>-749439000</v>
      </c>
      <c r="R87" s="10">
        <v>-1473984000</v>
      </c>
      <c r="S87" s="10">
        <v>-1785948000</v>
      </c>
      <c r="T87" s="10">
        <v>-2680479000</v>
      </c>
      <c r="U87" s="10">
        <v>-2887322000</v>
      </c>
      <c r="V87" s="10">
        <v>2427077000</v>
      </c>
      <c r="W87" s="10">
        <v>392610000</v>
      </c>
      <c r="X87" s="10">
        <v>2026257000</v>
      </c>
      <c r="AE87" s="23" t="s">
        <v>131</v>
      </c>
      <c r="AF87" s="24">
        <f>X61</f>
        <v>14353076000</v>
      </c>
    </row>
    <row r="88" spans="1:32" ht="20" x14ac:dyDescent="0.25">
      <c r="A88" s="5" t="s">
        <v>74</v>
      </c>
      <c r="B88" s="1" t="s">
        <v>92</v>
      </c>
      <c r="C88" s="1">
        <v>-12084000</v>
      </c>
      <c r="D88" s="1">
        <v>-26821000</v>
      </c>
      <c r="E88" s="1">
        <v>-64492000</v>
      </c>
      <c r="F88" s="1">
        <v>-14962000</v>
      </c>
      <c r="G88" s="1">
        <v>-30619000</v>
      </c>
      <c r="H88" s="1">
        <v>-197446000</v>
      </c>
      <c r="I88" s="1">
        <v>-44806000</v>
      </c>
      <c r="J88" s="1">
        <v>-207701000</v>
      </c>
      <c r="K88" s="1">
        <v>-45932000</v>
      </c>
      <c r="L88" s="1">
        <v>-33837000</v>
      </c>
      <c r="M88" s="1">
        <v>-49682000</v>
      </c>
      <c r="N88" s="1">
        <v>-41457000</v>
      </c>
      <c r="O88" s="1">
        <v>-54143000</v>
      </c>
      <c r="P88" s="1">
        <v>-69726000</v>
      </c>
      <c r="Q88" s="1">
        <v>-91248000</v>
      </c>
      <c r="R88" s="1">
        <v>-107653000</v>
      </c>
      <c r="S88" s="1">
        <v>-173302000</v>
      </c>
      <c r="T88" s="1">
        <v>-173946000</v>
      </c>
      <c r="U88" s="1">
        <v>-253035000</v>
      </c>
      <c r="V88" s="1">
        <v>-497923000</v>
      </c>
      <c r="W88" s="1">
        <v>-524585000</v>
      </c>
      <c r="X88" s="1">
        <v>-407729000</v>
      </c>
      <c r="AE88" s="37" t="s">
        <v>132</v>
      </c>
      <c r="AF88" s="38">
        <f>AF85/(AF86+AF87)</f>
        <v>4.9202832897979498E-2</v>
      </c>
    </row>
    <row r="89" spans="1:32" ht="20" customHeight="1" x14ac:dyDescent="0.25">
      <c r="A89" s="14" t="s">
        <v>106</v>
      </c>
      <c r="B89" s="15" t="e">
        <f t="shared" ref="B89:X89" si="7">(-1*B88)/B3</f>
        <v>#VALUE!</v>
      </c>
      <c r="C89" s="15">
        <f t="shared" si="7"/>
        <v>0.15918431868479291</v>
      </c>
      <c r="D89" s="15">
        <f t="shared" si="7"/>
        <v>0.17552321243930213</v>
      </c>
      <c r="E89" s="15">
        <f t="shared" si="7"/>
        <v>0.23689130666353223</v>
      </c>
      <c r="F89" s="15">
        <f t="shared" si="7"/>
        <v>2.9555852303705051E-2</v>
      </c>
      <c r="G89" s="15">
        <f t="shared" si="7"/>
        <v>4.4881877067719317E-2</v>
      </c>
      <c r="H89" s="15">
        <f t="shared" si="7"/>
        <v>0.19810767965003109</v>
      </c>
      <c r="I89" s="15">
        <f t="shared" si="7"/>
        <v>3.7172913866626842E-2</v>
      </c>
      <c r="J89" s="15">
        <f t="shared" si="7"/>
        <v>0.15219970380922443</v>
      </c>
      <c r="K89" s="15">
        <f t="shared" si="7"/>
        <v>2.7499762014382114E-2</v>
      </c>
      <c r="L89" s="15">
        <f t="shared" si="7"/>
        <v>1.5646263221779089E-2</v>
      </c>
      <c r="M89" s="15">
        <f t="shared" si="7"/>
        <v>1.5503450221355268E-2</v>
      </c>
      <c r="N89" s="15">
        <f t="shared" si="7"/>
        <v>1.1486218034501046E-2</v>
      </c>
      <c r="O89" s="15">
        <f t="shared" si="7"/>
        <v>1.2376781949827206E-2</v>
      </c>
      <c r="P89" s="15">
        <f t="shared" si="7"/>
        <v>1.2666731581410354E-2</v>
      </c>
      <c r="Q89" s="15">
        <f t="shared" si="7"/>
        <v>1.3459377822382764E-2</v>
      </c>
      <c r="R89" s="15">
        <f t="shared" si="7"/>
        <v>1.219080909951443E-2</v>
      </c>
      <c r="S89" s="15">
        <f t="shared" si="7"/>
        <v>1.4821367804033161E-2</v>
      </c>
      <c r="T89" s="15">
        <f t="shared" si="7"/>
        <v>1.1013185038869302E-2</v>
      </c>
      <c r="U89" s="15">
        <f t="shared" si="7"/>
        <v>1.2553551724666554E-2</v>
      </c>
      <c r="V89" s="15">
        <f t="shared" si="7"/>
        <v>1.9920062589074052E-2</v>
      </c>
      <c r="W89" s="15">
        <f t="shared" si="7"/>
        <v>1.7664076893932099E-2</v>
      </c>
      <c r="X89" s="15">
        <f t="shared" si="7"/>
        <v>1.2896470249608183E-2</v>
      </c>
      <c r="AE89" s="23" t="s">
        <v>107</v>
      </c>
      <c r="AF89" s="24">
        <f>X27</f>
        <v>772005000</v>
      </c>
    </row>
    <row r="90" spans="1:32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 t="s">
        <v>92</v>
      </c>
      <c r="R90" s="1" t="s">
        <v>92</v>
      </c>
      <c r="S90" s="1" t="s">
        <v>92</v>
      </c>
      <c r="T90" s="1" t="s">
        <v>92</v>
      </c>
      <c r="U90" s="1" t="s">
        <v>92</v>
      </c>
      <c r="V90" s="1" t="s">
        <v>92</v>
      </c>
      <c r="W90" s="1">
        <v>-788349000</v>
      </c>
      <c r="X90" s="1">
        <v>-757387000</v>
      </c>
      <c r="AE90" s="23" t="s">
        <v>19</v>
      </c>
      <c r="AF90" s="24">
        <f>X25</f>
        <v>5263929000</v>
      </c>
    </row>
    <row r="91" spans="1:32" ht="20" x14ac:dyDescent="0.25">
      <c r="A91" s="5" t="s">
        <v>76</v>
      </c>
      <c r="B91" s="1" t="s">
        <v>92</v>
      </c>
      <c r="C91" s="1" t="s">
        <v>92</v>
      </c>
      <c r="D91" s="1">
        <v>-43022000</v>
      </c>
      <c r="E91" s="1">
        <v>-1679000</v>
      </c>
      <c r="F91" s="1">
        <v>-586000</v>
      </c>
      <c r="G91" s="1" t="s">
        <v>92</v>
      </c>
      <c r="H91" s="1" t="s">
        <v>92</v>
      </c>
      <c r="I91" s="1">
        <v>-405340000</v>
      </c>
      <c r="J91" s="1">
        <v>-256959000</v>
      </c>
      <c r="K91" s="1">
        <v>-228000000</v>
      </c>
      <c r="L91" s="1">
        <v>-107362000</v>
      </c>
      <c r="M91" s="1">
        <v>-223750000</v>
      </c>
      <c r="N91" s="1">
        <v>-477321000</v>
      </c>
      <c r="O91" s="1">
        <v>-550264000</v>
      </c>
      <c r="P91" s="1">
        <v>-426934000</v>
      </c>
      <c r="Q91" s="1">
        <v>-371915000</v>
      </c>
      <c r="R91" s="1">
        <v>-187193000</v>
      </c>
      <c r="S91" s="1">
        <v>-74819000</v>
      </c>
      <c r="T91" s="1" t="s">
        <v>92</v>
      </c>
      <c r="U91" s="1" t="s">
        <v>92</v>
      </c>
      <c r="V91" s="1" t="s">
        <v>92</v>
      </c>
      <c r="W91" s="1" t="s">
        <v>92</v>
      </c>
      <c r="X91" s="1">
        <v>-911276000</v>
      </c>
      <c r="AE91" s="37" t="s">
        <v>133</v>
      </c>
      <c r="AF91" s="38">
        <f>AF89/AF90</f>
        <v>0.14665946292208729</v>
      </c>
    </row>
    <row r="92" spans="1:32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45013000</v>
      </c>
      <c r="G92" s="1" t="s">
        <v>92</v>
      </c>
      <c r="H92" s="1" t="s">
        <v>92</v>
      </c>
      <c r="I92" s="1">
        <v>200832000</v>
      </c>
      <c r="J92" s="1">
        <v>307333000</v>
      </c>
      <c r="K92" s="1">
        <v>209862000</v>
      </c>
      <c r="L92" s="1">
        <v>136675000</v>
      </c>
      <c r="M92" s="1">
        <v>89098000</v>
      </c>
      <c r="N92" s="1">
        <v>312318000</v>
      </c>
      <c r="O92" s="1">
        <v>408427000</v>
      </c>
      <c r="P92" s="1">
        <v>527250000</v>
      </c>
      <c r="Q92" s="1">
        <v>363841000</v>
      </c>
      <c r="R92" s="1">
        <v>422729000</v>
      </c>
      <c r="S92" s="1">
        <v>342859000</v>
      </c>
      <c r="T92" s="1" t="s">
        <v>92</v>
      </c>
      <c r="U92" s="1" t="s">
        <v>92</v>
      </c>
      <c r="V92" s="1" t="s">
        <v>92</v>
      </c>
      <c r="W92" s="1" t="s">
        <v>92</v>
      </c>
      <c r="X92" s="1" t="s">
        <v>92</v>
      </c>
      <c r="AE92" s="39" t="s">
        <v>134</v>
      </c>
      <c r="AF92" s="40">
        <f>AF88*(1-AF91)</f>
        <v>4.1986771850916614E-2</v>
      </c>
    </row>
    <row r="93" spans="1:32" ht="19" x14ac:dyDescent="0.25">
      <c r="A93" s="5" t="s">
        <v>78</v>
      </c>
      <c r="B93" s="1" t="s">
        <v>92</v>
      </c>
      <c r="C93" s="1">
        <v>-586000</v>
      </c>
      <c r="D93" s="1">
        <v>2542000</v>
      </c>
      <c r="E93" s="1">
        <v>1494000</v>
      </c>
      <c r="F93" s="1">
        <v>-97846000</v>
      </c>
      <c r="G93" s="1">
        <v>-108099000</v>
      </c>
      <c r="H93" s="1">
        <v>11577000</v>
      </c>
      <c r="I93" s="1">
        <v>-201499000</v>
      </c>
      <c r="J93" s="1">
        <v>12367000</v>
      </c>
      <c r="K93" s="1">
        <v>-182009000</v>
      </c>
      <c r="L93" s="1">
        <v>-111557000</v>
      </c>
      <c r="M93" s="1">
        <v>-81480000</v>
      </c>
      <c r="N93" s="1">
        <v>-39459000</v>
      </c>
      <c r="O93" s="1">
        <v>-59988000</v>
      </c>
      <c r="P93" s="1">
        <v>-73456000</v>
      </c>
      <c r="Q93" s="1">
        <v>-79870000</v>
      </c>
      <c r="R93" s="1">
        <v>-78118000</v>
      </c>
      <c r="S93" s="1">
        <v>-60409000</v>
      </c>
      <c r="T93" s="1">
        <v>-165174000</v>
      </c>
      <c r="U93" s="1">
        <v>-134029000</v>
      </c>
      <c r="V93" s="1">
        <v>-7431000</v>
      </c>
      <c r="W93" s="1">
        <v>-26919000</v>
      </c>
      <c r="X93" s="1" t="s">
        <v>92</v>
      </c>
      <c r="AE93" s="35" t="s">
        <v>135</v>
      </c>
      <c r="AF93" s="36"/>
    </row>
    <row r="94" spans="1:32" ht="20" x14ac:dyDescent="0.25">
      <c r="A94" s="6" t="s">
        <v>79</v>
      </c>
      <c r="B94" s="10" t="s">
        <v>92</v>
      </c>
      <c r="C94" s="10">
        <v>-12670000</v>
      </c>
      <c r="D94" s="10">
        <v>-67301000</v>
      </c>
      <c r="E94" s="10">
        <v>-64677000</v>
      </c>
      <c r="F94" s="10">
        <v>-68381000</v>
      </c>
      <c r="G94" s="10">
        <v>-138718000</v>
      </c>
      <c r="H94" s="10">
        <v>-185869000</v>
      </c>
      <c r="I94" s="10">
        <v>-450813000</v>
      </c>
      <c r="J94" s="10">
        <v>-144960000</v>
      </c>
      <c r="K94" s="10">
        <v>-246079000</v>
      </c>
      <c r="L94" s="10">
        <v>-116081000</v>
      </c>
      <c r="M94" s="10">
        <v>-265814000</v>
      </c>
      <c r="N94" s="10">
        <v>-245919000</v>
      </c>
      <c r="O94" s="10">
        <v>-255968000</v>
      </c>
      <c r="P94" s="10">
        <v>-42866000</v>
      </c>
      <c r="Q94" s="10">
        <v>-179192000</v>
      </c>
      <c r="R94" s="10">
        <v>49765000</v>
      </c>
      <c r="S94" s="10">
        <v>34329000</v>
      </c>
      <c r="T94" s="10">
        <v>-339120000</v>
      </c>
      <c r="U94" s="10">
        <v>-387064000</v>
      </c>
      <c r="V94" s="10">
        <v>-505354000</v>
      </c>
      <c r="W94" s="10">
        <v>-1339853000</v>
      </c>
      <c r="X94" s="10">
        <v>-2076392000</v>
      </c>
      <c r="AE94" s="23" t="s">
        <v>136</v>
      </c>
      <c r="AF94" s="41">
        <v>4.095E-2</v>
      </c>
    </row>
    <row r="95" spans="1:32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>
        <v>-21158000</v>
      </c>
      <c r="L95" s="1">
        <v>-1776000</v>
      </c>
      <c r="M95" s="1">
        <v>-2083000</v>
      </c>
      <c r="N95" s="1">
        <v>-2614000</v>
      </c>
      <c r="O95" s="1">
        <v>-220542000</v>
      </c>
      <c r="P95" s="1">
        <v>-1093000</v>
      </c>
      <c r="Q95" s="1">
        <v>-545000</v>
      </c>
      <c r="R95" s="1" t="s">
        <v>92</v>
      </c>
      <c r="S95" s="1" t="s">
        <v>92</v>
      </c>
      <c r="T95" s="1" t="s">
        <v>92</v>
      </c>
      <c r="U95" s="1" t="s">
        <v>92</v>
      </c>
      <c r="V95" s="1" t="s">
        <v>92</v>
      </c>
      <c r="W95" s="1">
        <v>-500000000</v>
      </c>
      <c r="X95" s="1">
        <v>-700000000</v>
      </c>
      <c r="AE95" s="42" t="s">
        <v>137</v>
      </c>
      <c r="AF95" s="43">
        <v>1.26</v>
      </c>
    </row>
    <row r="96" spans="1:32" ht="20" x14ac:dyDescent="0.25">
      <c r="A96" s="5" t="s">
        <v>81</v>
      </c>
      <c r="B96" s="1" t="s">
        <v>92</v>
      </c>
      <c r="C96" s="1">
        <v>125000</v>
      </c>
      <c r="D96" s="1">
        <v>88020000</v>
      </c>
      <c r="E96" s="1">
        <v>6299000</v>
      </c>
      <c r="F96" s="1">
        <v>6035000</v>
      </c>
      <c r="G96" s="1">
        <v>13393000</v>
      </c>
      <c r="H96" s="1">
        <v>112964000</v>
      </c>
      <c r="I96" s="1">
        <v>9611000</v>
      </c>
      <c r="J96" s="1">
        <v>18872000</v>
      </c>
      <c r="K96" s="1">
        <v>35274000</v>
      </c>
      <c r="L96" s="1">
        <v>49776000</v>
      </c>
      <c r="M96" s="1">
        <v>219561000</v>
      </c>
      <c r="N96" s="1">
        <v>3660000</v>
      </c>
      <c r="O96" s="1">
        <v>124557000</v>
      </c>
      <c r="P96" s="1">
        <v>60544000</v>
      </c>
      <c r="Q96" s="1">
        <v>77980000</v>
      </c>
      <c r="R96" s="1">
        <v>36979000</v>
      </c>
      <c r="S96" s="1">
        <v>88378000</v>
      </c>
      <c r="T96" s="1">
        <v>124502000</v>
      </c>
      <c r="U96" s="1">
        <v>72490000</v>
      </c>
      <c r="V96" s="1">
        <v>235406000</v>
      </c>
      <c r="W96" s="1">
        <v>174414000</v>
      </c>
      <c r="X96" s="1">
        <v>35746000</v>
      </c>
      <c r="AE96" s="23" t="s">
        <v>138</v>
      </c>
      <c r="AF96" s="41">
        <v>8.4000000000000005E-2</v>
      </c>
    </row>
    <row r="97" spans="1:32" ht="20" x14ac:dyDescent="0.25">
      <c r="A97" s="5" t="s">
        <v>82</v>
      </c>
      <c r="B97" s="1" t="s">
        <v>92</v>
      </c>
      <c r="C97" s="1">
        <v>-12000</v>
      </c>
      <c r="D97" s="1">
        <v>-6000</v>
      </c>
      <c r="E97" s="1" t="s">
        <v>92</v>
      </c>
      <c r="F97" s="1" t="s">
        <v>92</v>
      </c>
      <c r="G97" s="1" t="s">
        <v>92</v>
      </c>
      <c r="H97" s="1" t="s">
        <v>92</v>
      </c>
      <c r="I97" s="1">
        <v>-99860000</v>
      </c>
      <c r="J97" s="1">
        <v>-199904000</v>
      </c>
      <c r="K97" s="1">
        <v>-324335000</v>
      </c>
      <c r="L97" s="1">
        <v>-210259000</v>
      </c>
      <c r="M97" s="1">
        <v>-199666000</v>
      </c>
      <c r="N97" s="1" t="s">
        <v>92</v>
      </c>
      <c r="O97" s="1" t="s">
        <v>92</v>
      </c>
      <c r="P97" s="1" t="s">
        <v>92</v>
      </c>
      <c r="Q97" s="1" t="s">
        <v>92</v>
      </c>
      <c r="R97" s="1" t="s">
        <v>92</v>
      </c>
      <c r="S97" s="1" t="s">
        <v>92</v>
      </c>
      <c r="T97" s="1" t="s">
        <v>92</v>
      </c>
      <c r="U97" s="1" t="s">
        <v>92</v>
      </c>
      <c r="V97" s="1" t="s">
        <v>92</v>
      </c>
      <c r="W97" s="1">
        <v>-600022000</v>
      </c>
      <c r="X97" s="1" t="s">
        <v>92</v>
      </c>
      <c r="AE97" s="39" t="s">
        <v>139</v>
      </c>
      <c r="AF97" s="40">
        <f>(AF94)+((AF95)*(AF96-AF94))</f>
        <v>9.5193E-2</v>
      </c>
    </row>
    <row r="98" spans="1:32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 t="s">
        <v>92</v>
      </c>
      <c r="V98" s="1" t="s">
        <v>92</v>
      </c>
      <c r="W98" s="1" t="s">
        <v>92</v>
      </c>
      <c r="X98" s="1" t="s">
        <v>92</v>
      </c>
      <c r="AE98" s="35" t="s">
        <v>140</v>
      </c>
      <c r="AF98" s="36"/>
    </row>
    <row r="99" spans="1:32" ht="20" x14ac:dyDescent="0.25">
      <c r="A99" s="5" t="s">
        <v>84</v>
      </c>
      <c r="B99" s="1" t="s">
        <v>92</v>
      </c>
      <c r="C99" s="1">
        <v>8946000</v>
      </c>
      <c r="D99" s="1">
        <v>-17144000</v>
      </c>
      <c r="E99" s="1">
        <v>-1334000</v>
      </c>
      <c r="F99" s="1">
        <v>-436000</v>
      </c>
      <c r="G99" s="1">
        <v>-79000</v>
      </c>
      <c r="H99" s="1">
        <v>13217000</v>
      </c>
      <c r="I99" s="1">
        <v>26248000</v>
      </c>
      <c r="J99" s="1">
        <v>4397000</v>
      </c>
      <c r="K99" s="1">
        <v>225578000</v>
      </c>
      <c r="L99" s="1">
        <v>62214000</v>
      </c>
      <c r="M99" s="1">
        <v>243844000</v>
      </c>
      <c r="N99" s="1">
        <v>4543000</v>
      </c>
      <c r="O99" s="1">
        <v>572249000</v>
      </c>
      <c r="P99" s="1">
        <v>482261000</v>
      </c>
      <c r="Q99" s="1">
        <v>1562842000</v>
      </c>
      <c r="R99" s="1">
        <v>1054651000</v>
      </c>
      <c r="S99" s="1">
        <v>2988612000</v>
      </c>
      <c r="T99" s="1">
        <v>3924025000</v>
      </c>
      <c r="U99" s="1">
        <v>4433172000</v>
      </c>
      <c r="V99" s="1">
        <v>1001905000</v>
      </c>
      <c r="W99" s="1">
        <v>-224168000</v>
      </c>
      <c r="X99" s="1" t="s">
        <v>92</v>
      </c>
      <c r="AE99" s="23" t="s">
        <v>141</v>
      </c>
      <c r="AF99" s="24">
        <f>AF86+AF87</f>
        <v>14353076000</v>
      </c>
    </row>
    <row r="100" spans="1:32" ht="20" x14ac:dyDescent="0.25">
      <c r="A100" s="6" t="s">
        <v>85</v>
      </c>
      <c r="B100" s="10" t="s">
        <v>92</v>
      </c>
      <c r="C100" s="10">
        <v>9059000</v>
      </c>
      <c r="D100" s="10">
        <v>70870000</v>
      </c>
      <c r="E100" s="10">
        <v>4965000</v>
      </c>
      <c r="F100" s="10">
        <v>5599000</v>
      </c>
      <c r="G100" s="10">
        <v>13314000</v>
      </c>
      <c r="H100" s="10">
        <v>126181000</v>
      </c>
      <c r="I100" s="10">
        <v>-64001000</v>
      </c>
      <c r="J100" s="10">
        <v>-176635000</v>
      </c>
      <c r="K100" s="10">
        <v>-84641000</v>
      </c>
      <c r="L100" s="10">
        <v>-100045000</v>
      </c>
      <c r="M100" s="10">
        <v>261656000</v>
      </c>
      <c r="N100" s="10">
        <v>5589000</v>
      </c>
      <c r="O100" s="10">
        <v>476264000</v>
      </c>
      <c r="P100" s="10">
        <v>541712000</v>
      </c>
      <c r="Q100" s="10">
        <v>1640277000</v>
      </c>
      <c r="R100" s="10">
        <v>1091630000</v>
      </c>
      <c r="S100" s="10">
        <v>3076990000</v>
      </c>
      <c r="T100" s="10">
        <v>4048527000</v>
      </c>
      <c r="U100" s="10">
        <v>4505662000</v>
      </c>
      <c r="V100" s="10">
        <v>1237311000</v>
      </c>
      <c r="W100" s="10">
        <v>-1149776000</v>
      </c>
      <c r="X100" s="10">
        <v>-664254000</v>
      </c>
      <c r="AE100" s="37" t="s">
        <v>142</v>
      </c>
      <c r="AF100" s="38">
        <f>AF99/AF103</f>
        <v>9.4852727959065131E-2</v>
      </c>
    </row>
    <row r="101" spans="1:32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>
        <v>-222000</v>
      </c>
      <c r="G101" s="1">
        <v>222000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N101" s="1">
        <v>-197000</v>
      </c>
      <c r="O101" s="1">
        <v>-3453000</v>
      </c>
      <c r="P101" s="1">
        <v>-6686000</v>
      </c>
      <c r="Q101" s="1">
        <v>-15924000</v>
      </c>
      <c r="R101" s="1">
        <v>-9165000</v>
      </c>
      <c r="S101" s="1">
        <v>29848000</v>
      </c>
      <c r="T101" s="1">
        <v>-39682000</v>
      </c>
      <c r="U101" s="1">
        <v>469000</v>
      </c>
      <c r="V101" s="1">
        <v>36050000</v>
      </c>
      <c r="W101" s="1">
        <v>-86740000</v>
      </c>
      <c r="X101" s="1">
        <v>-170140000</v>
      </c>
      <c r="AE101" s="42" t="s">
        <v>143</v>
      </c>
      <c r="AF101" s="44">
        <f>Z116*X34</f>
        <v>136966515000</v>
      </c>
    </row>
    <row r="102" spans="1:32" ht="20" x14ac:dyDescent="0.25">
      <c r="A102" s="6" t="s">
        <v>87</v>
      </c>
      <c r="B102" s="10" t="s">
        <v>92</v>
      </c>
      <c r="C102" s="10">
        <v>1236000</v>
      </c>
      <c r="D102" s="10">
        <v>43683000</v>
      </c>
      <c r="E102" s="10">
        <v>30080000</v>
      </c>
      <c r="F102" s="10">
        <v>84567000</v>
      </c>
      <c r="G102" s="10">
        <v>37795000</v>
      </c>
      <c r="H102" s="10">
        <v>188174000</v>
      </c>
      <c r="I102" s="10">
        <v>-222991000</v>
      </c>
      <c r="J102" s="10">
        <v>-37558000</v>
      </c>
      <c r="K102" s="10">
        <v>-5657000</v>
      </c>
      <c r="L102" s="10">
        <v>60275000</v>
      </c>
      <c r="M102" s="10">
        <v>313554000</v>
      </c>
      <c r="N102" s="10">
        <v>-217762000</v>
      </c>
      <c r="O102" s="10">
        <v>314674000</v>
      </c>
      <c r="P102" s="10">
        <v>508643000</v>
      </c>
      <c r="Q102" s="10">
        <v>695722000</v>
      </c>
      <c r="R102" s="10">
        <v>-341754000</v>
      </c>
      <c r="S102" s="10">
        <v>1355219000</v>
      </c>
      <c r="T102" s="10">
        <v>989246000</v>
      </c>
      <c r="U102" s="10">
        <v>1231745000</v>
      </c>
      <c r="V102" s="10">
        <v>3195084000</v>
      </c>
      <c r="W102" s="10">
        <v>-2183759000</v>
      </c>
      <c r="X102" s="10">
        <v>-884529000</v>
      </c>
      <c r="AE102" s="37" t="s">
        <v>144</v>
      </c>
      <c r="AF102" s="38">
        <f>AF101/AF103</f>
        <v>0.90514727204093492</v>
      </c>
    </row>
    <row r="103" spans="1:32" ht="20" x14ac:dyDescent="0.25">
      <c r="A103" s="5" t="s">
        <v>88</v>
      </c>
      <c r="B103" s="1" t="s">
        <v>92</v>
      </c>
      <c r="C103" s="1">
        <v>14895000</v>
      </c>
      <c r="D103" s="1">
        <v>16131000</v>
      </c>
      <c r="E103" s="1">
        <v>59814000</v>
      </c>
      <c r="F103" s="1">
        <v>89894000</v>
      </c>
      <c r="G103" s="1">
        <v>174461000</v>
      </c>
      <c r="H103" s="1">
        <v>212256000</v>
      </c>
      <c r="I103" s="1">
        <v>400430000</v>
      </c>
      <c r="J103" s="1">
        <v>177439000</v>
      </c>
      <c r="K103" s="1">
        <v>139881000</v>
      </c>
      <c r="L103" s="1">
        <v>134224000</v>
      </c>
      <c r="M103" s="1">
        <v>194499000</v>
      </c>
      <c r="N103" s="1">
        <v>508053000</v>
      </c>
      <c r="O103" s="1">
        <v>290291000</v>
      </c>
      <c r="P103" s="1">
        <v>604965000</v>
      </c>
      <c r="Q103" s="1">
        <v>1113608000</v>
      </c>
      <c r="R103" s="1">
        <v>1809330000</v>
      </c>
      <c r="S103" s="1">
        <v>1467576000</v>
      </c>
      <c r="T103" s="1">
        <v>2822795000</v>
      </c>
      <c r="U103" s="1">
        <v>3812041000</v>
      </c>
      <c r="V103" s="1">
        <v>5043786000</v>
      </c>
      <c r="W103" s="1">
        <v>8238870000</v>
      </c>
      <c r="X103" s="1">
        <v>6055111000</v>
      </c>
      <c r="AE103" s="39" t="s">
        <v>145</v>
      </c>
      <c r="AF103" s="45">
        <f>AF99+AF101</f>
        <v>151319591000</v>
      </c>
    </row>
    <row r="104" spans="1:32" ht="20" thickBot="1" x14ac:dyDescent="0.3">
      <c r="A104" s="7" t="s">
        <v>89</v>
      </c>
      <c r="B104" s="11" t="s">
        <v>92</v>
      </c>
      <c r="C104" s="11">
        <v>16131000</v>
      </c>
      <c r="D104" s="11">
        <v>59814000</v>
      </c>
      <c r="E104" s="11">
        <v>89894000</v>
      </c>
      <c r="F104" s="11">
        <v>174461000</v>
      </c>
      <c r="G104" s="11">
        <v>212256000</v>
      </c>
      <c r="H104" s="11">
        <v>400430000</v>
      </c>
      <c r="I104" s="11">
        <v>177439000</v>
      </c>
      <c r="J104" s="11">
        <v>139881000</v>
      </c>
      <c r="K104" s="11">
        <v>134224000</v>
      </c>
      <c r="L104" s="11">
        <v>194499000</v>
      </c>
      <c r="M104" s="11">
        <v>508053000</v>
      </c>
      <c r="N104" s="11">
        <v>290291000</v>
      </c>
      <c r="O104" s="11">
        <v>604965000</v>
      </c>
      <c r="P104" s="11">
        <v>1113608000</v>
      </c>
      <c r="Q104" s="11">
        <v>1809330000</v>
      </c>
      <c r="R104" s="11">
        <v>1467576000</v>
      </c>
      <c r="S104" s="11">
        <v>2822795000</v>
      </c>
      <c r="T104" s="11">
        <v>3812041000</v>
      </c>
      <c r="U104" s="11">
        <v>5043786000</v>
      </c>
      <c r="V104" s="11">
        <v>8238870000</v>
      </c>
      <c r="W104" s="11">
        <v>6055111000</v>
      </c>
      <c r="X104" s="11">
        <v>5170582000</v>
      </c>
      <c r="AE104" s="35" t="s">
        <v>146</v>
      </c>
      <c r="AF104" s="36"/>
    </row>
    <row r="105" spans="1:32" ht="21" thickTop="1" x14ac:dyDescent="0.25">
      <c r="A105" s="14" t="s">
        <v>108</v>
      </c>
      <c r="B105" s="1"/>
      <c r="C105" s="15" t="e">
        <f>(C106/B106)-1</f>
        <v>#VALUE!</v>
      </c>
      <c r="D105" s="15">
        <f>(D106/C106)-1</f>
        <v>-2.8368108332181841</v>
      </c>
      <c r="E105" s="15">
        <f>(E106/D106)-1</f>
        <v>0.90325735349432024</v>
      </c>
      <c r="F105" s="15">
        <f>(F106/E106)-1</f>
        <v>4.2414624505928851</v>
      </c>
      <c r="G105" s="15">
        <f>(G106/F106)-1</f>
        <v>-1.8927825411547694E-3</v>
      </c>
      <c r="H105" s="15">
        <f t="shared" ref="H105:X105" si="8">(H106/G106)-1</f>
        <v>-0.61909367019749473</v>
      </c>
      <c r="I105" s="15">
        <f t="shared" si="8"/>
        <v>3.8995755315772769</v>
      </c>
      <c r="J105" s="15">
        <f t="shared" si="8"/>
        <v>-0.69096863778606332</v>
      </c>
      <c r="K105" s="15">
        <f t="shared" si="8"/>
        <v>2.6539902536155942</v>
      </c>
      <c r="L105" s="15">
        <f t="shared" si="8"/>
        <v>-0.13219039834224233</v>
      </c>
      <c r="M105" s="15">
        <f t="shared" si="8"/>
        <v>0.10729202384542602</v>
      </c>
      <c r="N105" s="15">
        <f t="shared" si="8"/>
        <v>-1.2498488975114725</v>
      </c>
      <c r="O105" s="15">
        <f t="shared" si="8"/>
        <v>-0.66791106067167405</v>
      </c>
      <c r="P105" s="15">
        <f t="shared" si="8"/>
        <v>4.7571383605377937</v>
      </c>
      <c r="Q105" s="15">
        <f t="shared" si="8"/>
        <v>6.1750642412503023</v>
      </c>
      <c r="R105" s="15">
        <f t="shared" si="8"/>
        <v>0.80571820452949727</v>
      </c>
      <c r="S105" s="15">
        <f t="shared" si="8"/>
        <v>0.21349952435896968</v>
      </c>
      <c r="T105" s="15">
        <f t="shared" si="8"/>
        <v>0.43718535298588646</v>
      </c>
      <c r="U105" s="15">
        <f t="shared" si="8"/>
        <v>8.5497773772723384E-2</v>
      </c>
      <c r="V105" s="15">
        <f t="shared" si="8"/>
        <v>-1.6143104112048408</v>
      </c>
      <c r="W105" s="15">
        <f t="shared" si="8"/>
        <v>-1.0684108163474766</v>
      </c>
      <c r="X105" s="15">
        <f t="shared" si="8"/>
        <v>-13.263898465618489</v>
      </c>
      <c r="Y105" s="15"/>
      <c r="Z105" s="15"/>
      <c r="AA105" s="15"/>
      <c r="AB105" s="15"/>
      <c r="AC105" s="15"/>
      <c r="AD105" s="15"/>
      <c r="AE105" s="25" t="s">
        <v>109</v>
      </c>
      <c r="AF105" s="26">
        <f>(AF100*AF92)+(AF102*AF97)</f>
        <v>9.0146244115647048E-2</v>
      </c>
    </row>
    <row r="106" spans="1:32" ht="19" x14ac:dyDescent="0.25">
      <c r="A106" s="5" t="s">
        <v>90</v>
      </c>
      <c r="B106" s="1" t="s">
        <v>92</v>
      </c>
      <c r="C106" s="1">
        <v>-7237000</v>
      </c>
      <c r="D106" s="1">
        <v>13293000</v>
      </c>
      <c r="E106" s="1">
        <v>25300000</v>
      </c>
      <c r="F106" s="1">
        <v>132609000</v>
      </c>
      <c r="G106" s="1">
        <v>132358000</v>
      </c>
      <c r="H106" s="1">
        <v>50416000</v>
      </c>
      <c r="I106" s="1">
        <v>247017000</v>
      </c>
      <c r="J106" s="1">
        <v>76336000</v>
      </c>
      <c r="K106" s="1">
        <v>278931000</v>
      </c>
      <c r="L106" s="1">
        <v>242059000</v>
      </c>
      <c r="M106" s="1">
        <v>268030000</v>
      </c>
      <c r="N106" s="1">
        <v>-66967000</v>
      </c>
      <c r="O106" s="1">
        <v>-22239000</v>
      </c>
      <c r="P106" s="1">
        <v>-128033000</v>
      </c>
      <c r="Q106" s="1">
        <v>-918645000</v>
      </c>
      <c r="R106" s="1">
        <v>-1658814000</v>
      </c>
      <c r="S106" s="1">
        <v>-2012970000</v>
      </c>
      <c r="T106" s="1">
        <v>-2893011000</v>
      </c>
      <c r="U106" s="1">
        <v>-3140357000</v>
      </c>
      <c r="V106" s="1">
        <v>1929154000</v>
      </c>
      <c r="W106" s="1">
        <v>-131975000</v>
      </c>
      <c r="X106" s="1">
        <v>1618528000</v>
      </c>
      <c r="Y106" s="46">
        <f>X106*(1+$AF$106)</f>
        <v>1752231946.7040081</v>
      </c>
      <c r="Z106" s="46">
        <f t="shared" ref="Z106:AC106" si="9">Y106*(1+$AF$106)</f>
        <v>1896980957.4194069</v>
      </c>
      <c r="AA106" s="46">
        <f t="shared" si="9"/>
        <v>2053687446.7908125</v>
      </c>
      <c r="AB106" s="46">
        <f t="shared" si="9"/>
        <v>2223339202.5419698</v>
      </c>
      <c r="AC106" s="46">
        <f t="shared" si="9"/>
        <v>2407005611.9223471</v>
      </c>
      <c r="AD106" s="47" t="s">
        <v>147</v>
      </c>
      <c r="AE106" s="48" t="s">
        <v>148</v>
      </c>
      <c r="AF106" s="49">
        <f>(SUM(Y4:AC4)/5)</f>
        <v>8.2608361859669938E-2</v>
      </c>
    </row>
    <row r="107" spans="1:32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47"/>
      <c r="Z107" s="47"/>
      <c r="AA107" s="47"/>
      <c r="AB107" s="47"/>
      <c r="AC107" s="50">
        <f>AC106*(1+AF107)/(AF108-AF107)</f>
        <v>37871419691.374504</v>
      </c>
      <c r="AD107" s="51" t="s">
        <v>149</v>
      </c>
      <c r="AE107" s="52" t="s">
        <v>150</v>
      </c>
      <c r="AF107" s="53">
        <v>2.5000000000000001E-2</v>
      </c>
    </row>
    <row r="108" spans="1:32" ht="19" x14ac:dyDescent="0.25">
      <c r="Y108" s="50">
        <f t="shared" ref="Y108:AA108" si="10">Y107+Y106</f>
        <v>1752231946.7040081</v>
      </c>
      <c r="Z108" s="50">
        <f t="shared" si="10"/>
        <v>1896980957.4194069</v>
      </c>
      <c r="AA108" s="50">
        <f t="shared" si="10"/>
        <v>2053687446.7908125</v>
      </c>
      <c r="AB108" s="50">
        <f>AB107+AB106</f>
        <v>2223339202.5419698</v>
      </c>
      <c r="AC108" s="50">
        <f>AC107+AC106</f>
        <v>40278425303.296852</v>
      </c>
      <c r="AD108" s="51" t="s">
        <v>145</v>
      </c>
      <c r="AE108" s="54" t="s">
        <v>151</v>
      </c>
      <c r="AF108" s="55">
        <f>AF105</f>
        <v>9.0146244115647048E-2</v>
      </c>
    </row>
    <row r="109" spans="1:32" ht="19" x14ac:dyDescent="0.25">
      <c r="Y109" s="56" t="s">
        <v>152</v>
      </c>
      <c r="Z109" s="57"/>
    </row>
    <row r="110" spans="1:32" ht="20" x14ac:dyDescent="0.25">
      <c r="Y110" s="58" t="s">
        <v>153</v>
      </c>
      <c r="Z110" s="59">
        <f>NPV(AF108,Y108,Z108,AA108,AB108,AC108)</f>
        <v>32523627415.804592</v>
      </c>
    </row>
    <row r="111" spans="1:32" ht="20" x14ac:dyDescent="0.25">
      <c r="Y111" s="58" t="s">
        <v>154</v>
      </c>
      <c r="Z111" s="59">
        <f>X40</f>
        <v>6058452000</v>
      </c>
    </row>
    <row r="112" spans="1:32" ht="20" x14ac:dyDescent="0.25">
      <c r="Y112" s="58" t="s">
        <v>141</v>
      </c>
      <c r="Z112" s="59">
        <f>AF99</f>
        <v>14353076000</v>
      </c>
    </row>
    <row r="113" spans="25:26" ht="20" x14ac:dyDescent="0.25">
      <c r="Y113" s="58" t="s">
        <v>155</v>
      </c>
      <c r="Z113" s="59">
        <f>Z110+Z111-Z112</f>
        <v>24229003415.804596</v>
      </c>
    </row>
    <row r="114" spans="25:26" ht="20" x14ac:dyDescent="0.25">
      <c r="Y114" s="58" t="s">
        <v>156</v>
      </c>
      <c r="Z114" s="60">
        <f>X34*(1+(5*AD16))</f>
        <v>455826608.70267093</v>
      </c>
    </row>
    <row r="115" spans="25:26" ht="20" x14ac:dyDescent="0.25">
      <c r="Y115" s="61" t="s">
        <v>157</v>
      </c>
      <c r="Z115" s="62">
        <f>Z113/Z114</f>
        <v>53.153990910628963</v>
      </c>
    </row>
    <row r="116" spans="25:26" ht="20" x14ac:dyDescent="0.25">
      <c r="Y116" s="63" t="s">
        <v>158</v>
      </c>
      <c r="Z116" s="64">
        <v>303.5</v>
      </c>
    </row>
    <row r="117" spans="25:26" ht="20" x14ac:dyDescent="0.25">
      <c r="Y117" s="65" t="s">
        <v>159</v>
      </c>
      <c r="Z117" s="66">
        <f>Z115/Z116-1</f>
        <v>-0.82486329189249108</v>
      </c>
    </row>
    <row r="118" spans="25:26" ht="20" x14ac:dyDescent="0.25">
      <c r="Y118" s="65" t="s">
        <v>160</v>
      </c>
      <c r="Z118" s="67" t="str">
        <f>IF(Z115&gt;Z116,"BUY","SELL")</f>
        <v>SELL</v>
      </c>
    </row>
  </sheetData>
  <mergeCells count="6">
    <mergeCell ref="AE83:AF83"/>
    <mergeCell ref="AE84:AF84"/>
    <mergeCell ref="AE93:AF93"/>
    <mergeCell ref="AE98:AF98"/>
    <mergeCell ref="AE104:AF104"/>
    <mergeCell ref="Y109:Z109"/>
  </mergeCells>
  <hyperlinks>
    <hyperlink ref="A1" r:id="rId1" tooltip="https://roic.ai/company/NFLX" display="ROIC.AI | NFLX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www.sec.gov/Archives/edgar/data/1065280/000095016803001155/0000950168-03-001155-index.htm" xr:uid="{00000000-0004-0000-0000-000007000000}"/>
    <hyperlink ref="D74" r:id="rId7" tooltip="https://www.sec.gov/Archives/edgar/data/1065280/000095016803001155/0000950168-03-001155-index.htm" xr:uid="{00000000-0004-0000-0000-000008000000}"/>
    <hyperlink ref="E36" r:id="rId8" tooltip="https://www.sec.gov/Archives/edgar/data/1065280/000119312504031416/0001193125-04-031416-index.htm" xr:uid="{00000000-0004-0000-0000-00000A000000}"/>
    <hyperlink ref="E74" r:id="rId9" tooltip="https://www.sec.gov/Archives/edgar/data/1065280/000119312504031416/0001193125-04-031416-index.htm" xr:uid="{00000000-0004-0000-0000-00000B000000}"/>
    <hyperlink ref="F36" r:id="rId10" tooltip="https://www.sec.gov/Archives/edgar/data/1065280/000119312505051159/0001193125-05-051159-index.htm" xr:uid="{00000000-0004-0000-0000-00000D000000}"/>
    <hyperlink ref="F74" r:id="rId11" tooltip="https://www.sec.gov/Archives/edgar/data/1065280/000119312505051159/0001193125-05-051159-index.htm" xr:uid="{00000000-0004-0000-0000-00000E000000}"/>
    <hyperlink ref="G36" r:id="rId12" tooltip="https://www.sec.gov/Archives/edgar/data/1065280/000119312506056663/0001193125-06-056663-index.htm" xr:uid="{00000000-0004-0000-0000-000010000000}"/>
    <hyperlink ref="G74" r:id="rId13" tooltip="https://www.sec.gov/Archives/edgar/data/1065280/000119312506056663/0001193125-06-056663-index.htm" xr:uid="{00000000-0004-0000-0000-000011000000}"/>
    <hyperlink ref="H36" r:id="rId14" tooltip="https://www.sec.gov/Archives/edgar/data/1065280/000119312507042689/0001193125-07-042689-index.htm" xr:uid="{00000000-0004-0000-0000-000013000000}"/>
    <hyperlink ref="H74" r:id="rId15" tooltip="https://www.sec.gov/Archives/edgar/data/1065280/000119312507042689/0001193125-07-042689-index.htm" xr:uid="{00000000-0004-0000-0000-000014000000}"/>
    <hyperlink ref="I36" r:id="rId16" tooltip="https://www.sec.gov/Archives/edgar/data/1065280/000119312508040378/0001193125-08-040378-index.htm" xr:uid="{00000000-0004-0000-0000-000016000000}"/>
    <hyperlink ref="I74" r:id="rId17" tooltip="https://www.sec.gov/Archives/edgar/data/1065280/000119312508040378/0001193125-08-040378-index.htm" xr:uid="{00000000-0004-0000-0000-000017000000}"/>
    <hyperlink ref="J36" r:id="rId18" tooltip="https://www.sec.gov/Archives/edgar/data/1065280/000119312509037430/0001193125-09-037430-index.htm" xr:uid="{00000000-0004-0000-0000-000019000000}"/>
    <hyperlink ref="J74" r:id="rId19" tooltip="https://www.sec.gov/Archives/edgar/data/1065280/000119312509037430/0001193125-09-037430-index.htm" xr:uid="{00000000-0004-0000-0000-00001A000000}"/>
    <hyperlink ref="K36" r:id="rId20" tooltip="https://www.sec.gov/Archives/edgar/data/1065280/000119312510036181/0001193125-10-036181-index.htm" xr:uid="{00000000-0004-0000-0000-00001C000000}"/>
    <hyperlink ref="K74" r:id="rId21" tooltip="https://www.sec.gov/Archives/edgar/data/1065280/000119312510036181/0001193125-10-036181-index.htm" xr:uid="{00000000-0004-0000-0000-00001D000000}"/>
    <hyperlink ref="L36" r:id="rId22" tooltip="https://www.sec.gov/Archives/edgar/data/1065280/000119312511040217/0001193125-11-040217-index.htm" xr:uid="{00000000-0004-0000-0000-00001F000000}"/>
    <hyperlink ref="L74" r:id="rId23" tooltip="https://www.sec.gov/Archives/edgar/data/1065280/000119312511040217/0001193125-11-040217-index.htm" xr:uid="{00000000-0004-0000-0000-000020000000}"/>
    <hyperlink ref="M36" r:id="rId24" tooltip="https://www.sec.gov/Archives/edgar/data/1065280/000119312512053009/0001193125-12-053009-index.htm" xr:uid="{00000000-0004-0000-0000-000022000000}"/>
    <hyperlink ref="M74" r:id="rId25" tooltip="https://www.sec.gov/Archives/edgar/data/1065280/000119312512053009/0001193125-12-053009-index.htm" xr:uid="{00000000-0004-0000-0000-000023000000}"/>
    <hyperlink ref="N36" r:id="rId26" tooltip="https://www.sec.gov/Archives/edgar/data/1065280/000106528013000008/0001065280-13-000008-index.htm" xr:uid="{00000000-0004-0000-0000-000025000000}"/>
    <hyperlink ref="N74" r:id="rId27" tooltip="https://www.sec.gov/Archives/edgar/data/1065280/000106528013000008/0001065280-13-000008-index.htm" xr:uid="{00000000-0004-0000-0000-000026000000}"/>
    <hyperlink ref="O36" r:id="rId28" tooltip="https://www.sec.gov/Archives/edgar/data/1065280/000106528014000006/0001065280-14-000006-index.htm" xr:uid="{00000000-0004-0000-0000-000028000000}"/>
    <hyperlink ref="O74" r:id="rId29" tooltip="https://www.sec.gov/Archives/edgar/data/1065280/000106528014000006/0001065280-14-000006-index.htm" xr:uid="{00000000-0004-0000-0000-000029000000}"/>
    <hyperlink ref="P36" r:id="rId30" tooltip="https://www.sec.gov/Archives/edgar/data/1065280/000106528015000006/0001065280-15-000006-index.htm" xr:uid="{00000000-0004-0000-0000-00002B000000}"/>
    <hyperlink ref="P74" r:id="rId31" tooltip="https://www.sec.gov/Archives/edgar/data/1065280/000106528015000006/0001065280-15-000006-index.htm" xr:uid="{00000000-0004-0000-0000-00002C000000}"/>
    <hyperlink ref="Q36" r:id="rId32" tooltip="https://www.sec.gov/Archives/edgar/data/1065280/000106528016000047/0001065280-16-000047-index.htm" xr:uid="{00000000-0004-0000-0000-00002E000000}"/>
    <hyperlink ref="Q74" r:id="rId33" tooltip="https://www.sec.gov/Archives/edgar/data/1065280/000106528016000047/0001065280-16-000047-index.htm" xr:uid="{00000000-0004-0000-0000-00002F000000}"/>
    <hyperlink ref="R36" r:id="rId34" tooltip="https://www.sec.gov/Archives/edgar/data/1065280/000162828017000496/0001628280-17-000496-index.htm" xr:uid="{00000000-0004-0000-0000-000031000000}"/>
    <hyperlink ref="R74" r:id="rId35" tooltip="https://www.sec.gov/Archives/edgar/data/1065280/000162828017000496/0001628280-17-000496-index.htm" xr:uid="{00000000-0004-0000-0000-000032000000}"/>
    <hyperlink ref="S36" r:id="rId36" tooltip="https://www.sec.gov/Archives/edgar/data/1065280/000106528018000069/0001065280-18-000069-index.htm" xr:uid="{00000000-0004-0000-0000-000034000000}"/>
    <hyperlink ref="S74" r:id="rId37" tooltip="https://www.sec.gov/Archives/edgar/data/1065280/000106528018000069/0001065280-18-000069-index.htm" xr:uid="{00000000-0004-0000-0000-000035000000}"/>
    <hyperlink ref="T36" r:id="rId38" tooltip="https://www.sec.gov/Archives/edgar/data/1065280/000106528019000043/0001065280-19-000043-index.htm" xr:uid="{00000000-0004-0000-0000-000037000000}"/>
    <hyperlink ref="T74" r:id="rId39" tooltip="https://www.sec.gov/Archives/edgar/data/1065280/000106528019000043/0001065280-19-000043-index.htm" xr:uid="{00000000-0004-0000-0000-000038000000}"/>
    <hyperlink ref="U36" r:id="rId40" tooltip="https://www.sec.gov/Archives/edgar/data/1065280/000106528020000040/0001065280-20-000040-index.htm" xr:uid="{00000000-0004-0000-0000-00003A000000}"/>
    <hyperlink ref="U74" r:id="rId41" tooltip="https://www.sec.gov/Archives/edgar/data/1065280/000106528020000040/0001065280-20-000040-index.htm" xr:uid="{00000000-0004-0000-0000-00003B000000}"/>
    <hyperlink ref="V36" r:id="rId42" tooltip="https://www.sec.gov/Archives/edgar/data/1065280/000106528021000040/0001065280-21-000040-index.htm" xr:uid="{00000000-0004-0000-0000-00003D000000}"/>
    <hyperlink ref="V74" r:id="rId43" tooltip="https://www.sec.gov/Archives/edgar/data/1065280/000106528021000040/0001065280-21-000040-index.htm" xr:uid="{00000000-0004-0000-0000-00003E000000}"/>
    <hyperlink ref="W36" r:id="rId44" tooltip="https://www.sec.gov/Archives/edgar/data/1065280/000106528022000036/0001065280-22-000036-index.htm" xr:uid="{00000000-0004-0000-0000-000040000000}"/>
    <hyperlink ref="W74" r:id="rId45" tooltip="https://www.sec.gov/Archives/edgar/data/1065280/000106528022000036/0001065280-22-000036-index.htm" xr:uid="{00000000-0004-0000-0000-000041000000}"/>
    <hyperlink ref="X36" r:id="rId46" tooltip="https://www.sec.gov/Archives/edgar/data/1065280/000106528023000035/0001065280-23-000035-index.htm" xr:uid="{00000000-0004-0000-0000-000043000000}"/>
    <hyperlink ref="X74" r:id="rId47" tooltip="https://www.sec.gov/Archives/edgar/data/1065280/000106528023000035/0001065280-23-000035-index.htm" xr:uid="{00000000-0004-0000-0000-000044000000}"/>
    <hyperlink ref="Y1" r:id="rId48" display="https://simplywall.st/stocks/us/media/nasdaq-nflx/netflix/future" xr:uid="{597824A8-5611-BD48-811A-9F209F2EDF56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2023-03-13T18:10:12Z</dcterms:created>
  <dcterms:modified xsi:type="dcterms:W3CDTF">2023-03-19T06:51:50Z</dcterms:modified>
</cp:coreProperties>
</file>