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96643BB7-2F3F-B144-BA0D-61AF68D6E7AE}" xr6:coauthVersionLast="47" xr6:coauthVersionMax="47" xr10:uidLastSave="{00000000-0000-0000-0000-000000000000}"/>
  <bookViews>
    <workbookView xWindow="0" yWindow="500" windowWidth="2836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1'!$B$19:$AL$19</definedName>
    <definedName name="_xlchart.v1.11" hidden="1">'Sheet 1'!$B$3:$AL$3</definedName>
    <definedName name="_xlchart.v1.2" hidden="1">'Sheet 1'!$A$3</definedName>
    <definedName name="_xlchart.v1.3" hidden="1">'Sheet 1'!$B$106:$AL$106</definedName>
    <definedName name="_xlchart.v1.4" hidden="1">'Sheet 1'!$B$19:$AL$19</definedName>
    <definedName name="_xlchart.v1.5" hidden="1">'Sheet 1'!$B$3:$AL$3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6" i="1" l="1"/>
  <c r="AO106" i="1" s="1"/>
  <c r="AP106" i="1" s="1"/>
  <c r="AQ106" i="1" s="1"/>
  <c r="AM106" i="1"/>
  <c r="AT101" i="1"/>
  <c r="AN114" i="1"/>
  <c r="AN111" i="1"/>
  <c r="AT97" i="1"/>
  <c r="AT91" i="1"/>
  <c r="AT90" i="1"/>
  <c r="AT89" i="1"/>
  <c r="AT88" i="1"/>
  <c r="AT92" i="1" s="1"/>
  <c r="AT87" i="1"/>
  <c r="AT86" i="1"/>
  <c r="AT99" i="1" s="1"/>
  <c r="AT85" i="1"/>
  <c r="AR19" i="1"/>
  <c r="AU16" i="1"/>
  <c r="AT16" i="1"/>
  <c r="AS16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M4" i="1"/>
  <c r="AL9" i="1"/>
  <c r="AL13" i="1"/>
  <c r="AL20" i="1"/>
  <c r="AL29" i="1"/>
  <c r="AL35" i="1"/>
  <c r="AL80" i="1"/>
  <c r="AL89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T106" i="1" l="1"/>
  <c r="AN108" i="1"/>
  <c r="AN112" i="1"/>
  <c r="AT103" i="1"/>
  <c r="AT102" i="1" s="1"/>
  <c r="AM108" i="1"/>
  <c r="AT100" i="1" l="1"/>
  <c r="AT105" i="1" s="1"/>
  <c r="AT108" i="1" s="1"/>
  <c r="AO108" i="1"/>
  <c r="AQ107" i="1" l="1"/>
  <c r="AQ108" i="1" s="1"/>
  <c r="AN110" i="1" s="1"/>
  <c r="AN113" i="1" s="1"/>
  <c r="AN115" i="1" s="1"/>
  <c r="AP108" i="1"/>
  <c r="AN118" i="1" l="1"/>
  <c r="AN117" i="1"/>
</calcChain>
</file>

<file path=xl/sharedStrings.xml><?xml version="1.0" encoding="utf-8"?>
<sst xmlns="http://schemas.openxmlformats.org/spreadsheetml/2006/main" count="1093" uniqueCount="161">
  <si>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</si>
  <si>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</si>
  <si>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</si>
  <si>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</si>
  <si>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</si>
  <si>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</si>
  <si>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</si>
  <si>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</si>
  <si>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</si>
  <si>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</si>
  <si>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</si>
  <si>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</si>
  <si>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</si>
  <si>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</si>
  <si>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</si>
  <si>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</si>
  <si>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</si>
  <si>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</si>
  <si>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</si>
  <si>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</si>
  <si>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</si>
  <si>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</si>
  <si>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</si>
  <si>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</si>
  <si>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</si>
  <si>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</si>
  <si>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</si>
  <si>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</si>
  <si>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</si>
  <si>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</si>
  <si>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</si>
  <si>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</si>
  <si>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</si>
  <si>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</si>
  <si>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</si>
  <si>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</si>
  <si>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</si>
  <si>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</si>
  <si>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</si>
  <si>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</si>
  <si>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</si>
  <si>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</si>
  <si>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</si>
  <si>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</si>
  <si>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</si>
  <si>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</si>
  <si>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</si>
  <si>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</si>
  <si>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</si>
  <si>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</si>
  <si>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</si>
  <si>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</si>
  <si>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</si>
  <si>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</si>
  <si>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</si>
  <si>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</si>
  <si>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</si>
  <si>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</si>
  <si>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</si>
  <si>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</si>
  <si>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</si>
  <si>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</si>
  <si>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</si>
  <si>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</si>
  <si>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</si>
  <si>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</si>
  <si>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</si>
  <si>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</si>
  <si>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</si>
  <si>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</si>
  <si>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</si>
  <si>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</si>
  <si>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</si>
  <si>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</si>
  <si>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</si>
  <si>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</si>
  <si>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</si>
  <si>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</si>
  <si>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</si>
  <si>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</si>
  <si>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</si>
  <si>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</si>
  <si>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</si>
  <si>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</si>
  <si>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</si>
  <si>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</si>
  <si>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</si>
  <si>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</si>
  <si>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</si>
  <si>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</si>
  <si>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</si>
  <si>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</si>
  <si>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</si>
  <si>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</si>
  <si>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</si>
  <si>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</si>
  <si>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</si>
  <si>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</si>
  <si>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</si>
  <si>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</si>
  <si>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</si>
  <si>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</si>
  <si>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</si>
  <si>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</si>
  <si>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</si>
  <si>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</si>
  <si>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</si>
  <si>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</si>
  <si>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</si>
  <si>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</si>
  <si>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</si>
  <si>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</si>
  <si>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</si>
  <si>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</si>
  <si>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</si>
  <si>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</si>
  <si>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</si>
  <si>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</si>
  <si>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</si>
  <si>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</si>
  <si>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</si>
  <si>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</si>
  <si>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</si>
  <si>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</si>
  <si>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</si>
  <si>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</si>
  <si>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</si>
  <si>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</si>
  <si>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</si>
  <si>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</si>
  <si>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</si>
  <si>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</si>
  <si>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</si>
  <si>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</si>
  <si>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</si>
  <si>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</si>
  <si>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</si>
  <si>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</si>
  <si>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</si>
  <si>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</si>
  <si>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</si>
  <si>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</si>
  <si>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</si>
  <si>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</si>
  <si>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</si>
  <si>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</si>
  <si>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</si>
  <si>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</si>
  <si>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</si>
  <si>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</si>
  <si>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</si>
  <si>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</si>
  <si>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</si>
  <si>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</si>
  <si>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</si>
  <si>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</si>
  <si>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</si>
  <si>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</si>
  <si>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</si>
  <si>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</si>
  <si>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Fair Isaac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</si>
</sst>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44224422442242E-2"/>
          <c:y val="0.12463979613167823"/>
          <c:w val="0.85699009900990086"/>
          <c:h val="0.71133937903779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14800000</c:v>
                </c:pt>
                <c:pt idx="1">
                  <c:v>18100000</c:v>
                </c:pt>
                <c:pt idx="2">
                  <c:v>21000000</c:v>
                </c:pt>
                <c:pt idx="3">
                  <c:v>23200000</c:v>
                </c:pt>
                <c:pt idx="4">
                  <c:v>25500000</c:v>
                </c:pt>
                <c:pt idx="5">
                  <c:v>31800000</c:v>
                </c:pt>
                <c:pt idx="6">
                  <c:v>42600000</c:v>
                </c:pt>
                <c:pt idx="7">
                  <c:v>66700000</c:v>
                </c:pt>
                <c:pt idx="8">
                  <c:v>90300000</c:v>
                </c:pt>
                <c:pt idx="9">
                  <c:v>113900000</c:v>
                </c:pt>
                <c:pt idx="10">
                  <c:v>148700000</c:v>
                </c:pt>
                <c:pt idx="11">
                  <c:v>199000000</c:v>
                </c:pt>
                <c:pt idx="12">
                  <c:v>245500000</c:v>
                </c:pt>
                <c:pt idx="13">
                  <c:v>276900000</c:v>
                </c:pt>
                <c:pt idx="14">
                  <c:v>297985000</c:v>
                </c:pt>
                <c:pt idx="15">
                  <c:v>329148000</c:v>
                </c:pt>
                <c:pt idx="16">
                  <c:v>392418000</c:v>
                </c:pt>
                <c:pt idx="17">
                  <c:v>629295000</c:v>
                </c:pt>
                <c:pt idx="18">
                  <c:v>706206000</c:v>
                </c:pt>
                <c:pt idx="19">
                  <c:v>798671000</c:v>
                </c:pt>
                <c:pt idx="20">
                  <c:v>825365000</c:v>
                </c:pt>
                <c:pt idx="21">
                  <c:v>822236000</c:v>
                </c:pt>
                <c:pt idx="22">
                  <c:v>744842000</c:v>
                </c:pt>
                <c:pt idx="23">
                  <c:v>630735000</c:v>
                </c:pt>
                <c:pt idx="24">
                  <c:v>605643000</c:v>
                </c:pt>
                <c:pt idx="25">
                  <c:v>619683000</c:v>
                </c:pt>
                <c:pt idx="26">
                  <c:v>676423000</c:v>
                </c:pt>
                <c:pt idx="27">
                  <c:v>743444000</c:v>
                </c:pt>
                <c:pt idx="28">
                  <c:v>788985000</c:v>
                </c:pt>
                <c:pt idx="29">
                  <c:v>838781000</c:v>
                </c:pt>
                <c:pt idx="30">
                  <c:v>881356000</c:v>
                </c:pt>
                <c:pt idx="31">
                  <c:v>932169000</c:v>
                </c:pt>
                <c:pt idx="32">
                  <c:v>1032475000</c:v>
                </c:pt>
                <c:pt idx="33">
                  <c:v>1160083000</c:v>
                </c:pt>
                <c:pt idx="34">
                  <c:v>1294562000</c:v>
                </c:pt>
                <c:pt idx="35">
                  <c:v>1316536000</c:v>
                </c:pt>
                <c:pt idx="36">
                  <c:v>1377270000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0F46-BF74-573CB043BCE4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3500000</c:v>
                </c:pt>
                <c:pt idx="1">
                  <c:v>4400000</c:v>
                </c:pt>
                <c:pt idx="2">
                  <c:v>4000000</c:v>
                </c:pt>
                <c:pt idx="3">
                  <c:v>3900000</c:v>
                </c:pt>
                <c:pt idx="4">
                  <c:v>3700000</c:v>
                </c:pt>
                <c:pt idx="5">
                  <c:v>5500000</c:v>
                </c:pt>
                <c:pt idx="6">
                  <c:v>8000000</c:v>
                </c:pt>
                <c:pt idx="7">
                  <c:v>13200000</c:v>
                </c:pt>
                <c:pt idx="8">
                  <c:v>21400000</c:v>
                </c:pt>
                <c:pt idx="9">
                  <c:v>27700000</c:v>
                </c:pt>
                <c:pt idx="10">
                  <c:v>35000000</c:v>
                </c:pt>
                <c:pt idx="11">
                  <c:v>47400000</c:v>
                </c:pt>
                <c:pt idx="12">
                  <c:v>57000000</c:v>
                </c:pt>
                <c:pt idx="13">
                  <c:v>67100000</c:v>
                </c:pt>
                <c:pt idx="14">
                  <c:v>68531000</c:v>
                </c:pt>
                <c:pt idx="15">
                  <c:v>101927000</c:v>
                </c:pt>
                <c:pt idx="16">
                  <c:v>86011000</c:v>
                </c:pt>
                <c:pt idx="17">
                  <c:v>225757000</c:v>
                </c:pt>
                <c:pt idx="18">
                  <c:v>218702000</c:v>
                </c:pt>
                <c:pt idx="19">
                  <c:v>248532000</c:v>
                </c:pt>
                <c:pt idx="20">
                  <c:v>207887000</c:v>
                </c:pt>
                <c:pt idx="21">
                  <c:v>198788000</c:v>
                </c:pt>
                <c:pt idx="22">
                  <c:v>155255000</c:v>
                </c:pt>
                <c:pt idx="23">
                  <c:v>161107000</c:v>
                </c:pt>
                <c:pt idx="24">
                  <c:v>147346000</c:v>
                </c:pt>
                <c:pt idx="25">
                  <c:v>154016000</c:v>
                </c:pt>
                <c:pt idx="26">
                  <c:v>189526000</c:v>
                </c:pt>
                <c:pt idx="27">
                  <c:v>195479000</c:v>
                </c:pt>
                <c:pt idx="28">
                  <c:v>194313000</c:v>
                </c:pt>
                <c:pt idx="29">
                  <c:v>172277000</c:v>
                </c:pt>
                <c:pt idx="30">
                  <c:v>202835000</c:v>
                </c:pt>
                <c:pt idx="31">
                  <c:v>213328000</c:v>
                </c:pt>
                <c:pt idx="32">
                  <c:v>249503000</c:v>
                </c:pt>
                <c:pt idx="33">
                  <c:v>287436000</c:v>
                </c:pt>
                <c:pt idx="34">
                  <c:v>329544000</c:v>
                </c:pt>
                <c:pt idx="35">
                  <c:v>538826000</c:v>
                </c:pt>
                <c:pt idx="36">
                  <c:v>560741000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0F46-BF74-573CB043BCE4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2500000</c:v>
                </c:pt>
                <c:pt idx="5">
                  <c:v>2800000</c:v>
                </c:pt>
                <c:pt idx="6">
                  <c:v>-1700000</c:v>
                </c:pt>
                <c:pt idx="7">
                  <c:v>0</c:v>
                </c:pt>
                <c:pt idx="8">
                  <c:v>12400000</c:v>
                </c:pt>
                <c:pt idx="9">
                  <c:v>2600000</c:v>
                </c:pt>
                <c:pt idx="10">
                  <c:v>6600000</c:v>
                </c:pt>
                <c:pt idx="11">
                  <c:v>4400000</c:v>
                </c:pt>
                <c:pt idx="12">
                  <c:v>25600000</c:v>
                </c:pt>
                <c:pt idx="13">
                  <c:v>24200000</c:v>
                </c:pt>
                <c:pt idx="14">
                  <c:v>14057000</c:v>
                </c:pt>
                <c:pt idx="15">
                  <c:v>46535000</c:v>
                </c:pt>
                <c:pt idx="16">
                  <c:v>79734000</c:v>
                </c:pt>
                <c:pt idx="17">
                  <c:v>156262000</c:v>
                </c:pt>
                <c:pt idx="18">
                  <c:v>175945000</c:v>
                </c:pt>
                <c:pt idx="19">
                  <c:v>197668000</c:v>
                </c:pt>
                <c:pt idx="20">
                  <c:v>167633000</c:v>
                </c:pt>
                <c:pt idx="21">
                  <c:v>156428000</c:v>
                </c:pt>
                <c:pt idx="22">
                  <c:v>136370000</c:v>
                </c:pt>
                <c:pt idx="23">
                  <c:v>137675000</c:v>
                </c:pt>
                <c:pt idx="24">
                  <c:v>88327000</c:v>
                </c:pt>
                <c:pt idx="25">
                  <c:v>122136000</c:v>
                </c:pt>
                <c:pt idx="26">
                  <c:v>104263000</c:v>
                </c:pt>
                <c:pt idx="27">
                  <c:v>111973000</c:v>
                </c:pt>
                <c:pt idx="28">
                  <c:v>162444000</c:v>
                </c:pt>
                <c:pt idx="29">
                  <c:v>107978000</c:v>
                </c:pt>
                <c:pt idx="30">
                  <c:v>163262000</c:v>
                </c:pt>
                <c:pt idx="31">
                  <c:v>205816000</c:v>
                </c:pt>
                <c:pt idx="32">
                  <c:v>191753000</c:v>
                </c:pt>
                <c:pt idx="33">
                  <c:v>236369000</c:v>
                </c:pt>
                <c:pt idx="34">
                  <c:v>342927000</c:v>
                </c:pt>
                <c:pt idx="35">
                  <c:v>416248000</c:v>
                </c:pt>
                <c:pt idx="36">
                  <c:v>503421000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6-0F46-BF74-573CB043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37984"/>
        <c:axId val="190399472"/>
      </c:barChart>
      <c:catAx>
        <c:axId val="1815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9472"/>
        <c:crosses val="autoZero"/>
        <c:auto val="1"/>
        <c:lblAlgn val="ctr"/>
        <c:lblOffset val="100"/>
        <c:noMultiLvlLbl val="0"/>
      </c:catAx>
      <c:valAx>
        <c:axId val="19039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0303006678619"/>
          <c:y val="0.91782932000756556"/>
          <c:w val="0.30255367584002496"/>
          <c:h val="5.1829339916581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15875</xdr:colOff>
      <xdr:row>108</xdr:row>
      <xdr:rowOff>9525</xdr:rowOff>
    </xdr:from>
    <xdr:to>
      <xdr:col>46</xdr:col>
      <xdr:colOff>15875</xdr:colOff>
      <xdr:row>130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D13C1-BD9D-A902-0D1F-1F8C5911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814547/000095000595000341/0000950005-95-000341-index.html" TargetMode="External"/><Relationship Id="rId42" Type="http://schemas.openxmlformats.org/officeDocument/2006/relationships/hyperlink" Target="https://www.sec.gov/Archives/edgar/data/814547/000095013706013419/c10450e10vk.htm" TargetMode="External"/><Relationship Id="rId47" Type="http://schemas.openxmlformats.org/officeDocument/2006/relationships/hyperlink" Target="https://www.sec.gov/Archives/edgar/data/814547/000095013708014107/0000950137-08-014107-index.html" TargetMode="External"/><Relationship Id="rId63" Type="http://schemas.openxmlformats.org/officeDocument/2006/relationships/hyperlink" Target="https://www.sec.gov/Archives/edgar/data/814547/000081454716000035/0000814547-16-000035-index.html" TargetMode="External"/><Relationship Id="rId68" Type="http://schemas.openxmlformats.org/officeDocument/2006/relationships/hyperlink" Target="https://www.sec.gov/Archives/edgar/data/814547/000081454719000016/0000814547-19-000016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814547/000095000501500749/0000950005-01-500749-index.html" TargetMode="External"/><Relationship Id="rId37" Type="http://schemas.openxmlformats.org/officeDocument/2006/relationships/hyperlink" Target="https://www.sec.gov/Archives/edgar/data/814547/000093639203001666/a94662e10vk.htm" TargetMode="External"/><Relationship Id="rId40" Type="http://schemas.openxmlformats.org/officeDocument/2006/relationships/hyperlink" Target="https://www.sec.gov/Archives/edgar/data/814547/000095013405023081/c00522e10vk.htm" TargetMode="External"/><Relationship Id="rId45" Type="http://schemas.openxmlformats.org/officeDocument/2006/relationships/hyperlink" Target="https://www.sec.gov/Archives/edgar/data/814547/000095013707017904/0000950137-07-017904-index.html" TargetMode="External"/><Relationship Id="rId53" Type="http://schemas.openxmlformats.org/officeDocument/2006/relationships/hyperlink" Target="https://www.sec.gov/Archives/edgar/data/814547/000119312511317245/0001193125-11-317245-index.html" TargetMode="External"/><Relationship Id="rId58" Type="http://schemas.openxmlformats.org/officeDocument/2006/relationships/hyperlink" Target="https://www.sec.gov/Archives/edgar/data/814547/000081454714000011/0000814547-14-000011-index.html" TargetMode="External"/><Relationship Id="rId66" Type="http://schemas.openxmlformats.org/officeDocument/2006/relationships/hyperlink" Target="https://www.sec.gov/Archives/edgar/data/814547/000081454718000010/0000814547-18-000010-index.html" TargetMode="External"/><Relationship Id="rId74" Type="http://schemas.openxmlformats.org/officeDocument/2006/relationships/hyperlink" Target="https://www.sec.gov/Archives/edgar/data/814547/000081454722000016/0000814547-22-000016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814547/000081454715000019/0000814547-15-000019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814547/000095000596001002/0000950005-96-001002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814547/000095000500001222/0000950005-00-001222-index.html" TargetMode="External"/><Relationship Id="rId35" Type="http://schemas.openxmlformats.org/officeDocument/2006/relationships/hyperlink" Target="https://sec.gov/" TargetMode="External"/><Relationship Id="rId43" Type="http://schemas.openxmlformats.org/officeDocument/2006/relationships/hyperlink" Target="https://www.sec.gov/Archives/edgar/data/814547/000095013706013419/c10450e10vk.htm" TargetMode="External"/><Relationship Id="rId48" Type="http://schemas.openxmlformats.org/officeDocument/2006/relationships/hyperlink" Target="https://www.sec.gov/Archives/edgar/data/814547/000095012309065746/0000950123-09-065746-index.html" TargetMode="External"/><Relationship Id="rId56" Type="http://schemas.openxmlformats.org/officeDocument/2006/relationships/hyperlink" Target="https://www.sec.gov/Archives/edgar/data/814547/000119312513438562/0001193125-13-438562-index.html" TargetMode="External"/><Relationship Id="rId64" Type="http://schemas.openxmlformats.org/officeDocument/2006/relationships/hyperlink" Target="https://www.sec.gov/Archives/edgar/data/814547/000081454717000014/0000814547-17-000014-index.html" TargetMode="External"/><Relationship Id="rId69" Type="http://schemas.openxmlformats.org/officeDocument/2006/relationships/hyperlink" Target="https://www.sec.gov/Archives/edgar/data/814547/000081454719000016/0000814547-19-000016-index.html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814547/000095012310108284/0000950123-10-108284-index.html" TargetMode="External"/><Relationship Id="rId72" Type="http://schemas.openxmlformats.org/officeDocument/2006/relationships/hyperlink" Target="https://www.sec.gov/Archives/edgar/data/814547/000081454721000019/0000814547-21-000019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814547/000095000501500749/0000950005-01-500749-index.html" TargetMode="External"/><Relationship Id="rId38" Type="http://schemas.openxmlformats.org/officeDocument/2006/relationships/hyperlink" Target="https://www.sec.gov/Archives/edgar/data/814547/000095013704011008/a03859e10vk.htm" TargetMode="External"/><Relationship Id="rId46" Type="http://schemas.openxmlformats.org/officeDocument/2006/relationships/hyperlink" Target="https://www.sec.gov/Archives/edgar/data/814547/000095013708014107/0000950137-08-014107-index.html" TargetMode="External"/><Relationship Id="rId59" Type="http://schemas.openxmlformats.org/officeDocument/2006/relationships/hyperlink" Target="https://www.sec.gov/Archives/edgar/data/814547/000081454714000011/0000814547-14-000011-index.html" TargetMode="External"/><Relationship Id="rId67" Type="http://schemas.openxmlformats.org/officeDocument/2006/relationships/hyperlink" Target="https://www.sec.gov/Archives/edgar/data/814547/000081454718000010/0000814547-18-000010-index.html" TargetMode="External"/><Relationship Id="rId20" Type="http://schemas.openxmlformats.org/officeDocument/2006/relationships/hyperlink" Target="https://www.sec.gov/Archives/edgar/data/814547/000095000595000341/0000950005-95-000341-index.html" TargetMode="External"/><Relationship Id="rId41" Type="http://schemas.openxmlformats.org/officeDocument/2006/relationships/hyperlink" Target="https://www.sec.gov/Archives/edgar/data/814547/000095013405023081/c00522e10vk.htm" TargetMode="External"/><Relationship Id="rId54" Type="http://schemas.openxmlformats.org/officeDocument/2006/relationships/hyperlink" Target="https://www.sec.gov/Archives/edgar/data/814547/000119312512473516/0001193125-12-473516-index.html" TargetMode="External"/><Relationship Id="rId62" Type="http://schemas.openxmlformats.org/officeDocument/2006/relationships/hyperlink" Target="https://www.sec.gov/Archives/edgar/data/814547/000081454716000035/0000814547-16-000035-index.html" TargetMode="External"/><Relationship Id="rId70" Type="http://schemas.openxmlformats.org/officeDocument/2006/relationships/hyperlink" Target="https://www.sec.gov/Archives/edgar/data/814547/000081454720000012/0000814547-20-000012-index.htm" TargetMode="External"/><Relationship Id="rId75" Type="http://schemas.openxmlformats.org/officeDocument/2006/relationships/hyperlink" Target="https://www.sec.gov/Archives/edgar/data/814547/000081454722000016/0000814547-22-000016-index.htm" TargetMode="External"/><Relationship Id="rId1" Type="http://schemas.openxmlformats.org/officeDocument/2006/relationships/hyperlink" Target="https://roic.ai/company/FICO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814547/000095000596001002/0000950005-96-001002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814547/000093639203001666/a94662e10vk.htm" TargetMode="External"/><Relationship Id="rId49" Type="http://schemas.openxmlformats.org/officeDocument/2006/relationships/hyperlink" Target="https://www.sec.gov/Archives/edgar/data/814547/000095012309065746/0000950123-09-065746-index.html" TargetMode="External"/><Relationship Id="rId57" Type="http://schemas.openxmlformats.org/officeDocument/2006/relationships/hyperlink" Target="https://www.sec.gov/Archives/edgar/data/814547/000119312513438562/0001193125-13-438562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814547/000095000500001222/0000950005-00-001222-index.html" TargetMode="External"/><Relationship Id="rId44" Type="http://schemas.openxmlformats.org/officeDocument/2006/relationships/hyperlink" Target="https://www.sec.gov/Archives/edgar/data/814547/000095013707017904/0000950137-07-017904-index.html" TargetMode="External"/><Relationship Id="rId52" Type="http://schemas.openxmlformats.org/officeDocument/2006/relationships/hyperlink" Target="https://www.sec.gov/Archives/edgar/data/814547/000119312511317245/0001193125-11-317245-index.html" TargetMode="External"/><Relationship Id="rId60" Type="http://schemas.openxmlformats.org/officeDocument/2006/relationships/hyperlink" Target="https://www.sec.gov/Archives/edgar/data/814547/000081454715000019/0000814547-15-000019-index.html" TargetMode="External"/><Relationship Id="rId65" Type="http://schemas.openxmlformats.org/officeDocument/2006/relationships/hyperlink" Target="https://www.sec.gov/Archives/edgar/data/814547/000081454717000014/0000814547-17-000014-index.html" TargetMode="External"/><Relationship Id="rId73" Type="http://schemas.openxmlformats.org/officeDocument/2006/relationships/hyperlink" Target="https://www.sec.gov/Archives/edgar/data/814547/000081454721000019/0000814547-21-00001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814547/000095013704011008/a03859e10vk.htm" TargetMode="External"/><Relationship Id="rId34" Type="http://schemas.openxmlformats.org/officeDocument/2006/relationships/hyperlink" Target="https://sec.gov/" TargetMode="External"/><Relationship Id="rId50" Type="http://schemas.openxmlformats.org/officeDocument/2006/relationships/hyperlink" Target="https://www.sec.gov/Archives/edgar/data/814547/000095012310108284/0000950123-10-108284-index.html" TargetMode="External"/><Relationship Id="rId55" Type="http://schemas.openxmlformats.org/officeDocument/2006/relationships/hyperlink" Target="https://www.sec.gov/Archives/edgar/data/814547/000119312512473516/0001193125-12-473516-index.html" TargetMode="External"/><Relationship Id="rId76" Type="http://schemas.openxmlformats.org/officeDocument/2006/relationships/hyperlink" Target="https://finbox.com/NYSE:FICO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814547/000081454720000012/0000814547-20-000012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AI61" activePane="bottomRight" state="frozen"/>
      <selection pane="topRight"/>
      <selection pane="bottomLeft"/>
      <selection pane="bottomRight" activeCell="AQ87" sqref="AQ87"/>
    </sheetView>
  </sheetViews>
  <sheetFormatPr baseColWidth="10" defaultRowHeight="16" x14ac:dyDescent="0.2"/>
  <cols>
    <col min="1" max="1" width="50" customWidth="1"/>
    <col min="2" max="38" width="15" customWidth="1"/>
    <col min="39" max="47" width="21" customWidth="1"/>
  </cols>
  <sheetData>
    <row r="1" spans="1:47" ht="22" thickBot="1" x14ac:dyDescent="0.3">
      <c r="A1" s="3" t="s">
        <v>160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27">
        <v>2023</v>
      </c>
      <c r="AN1" s="27">
        <v>2024</v>
      </c>
      <c r="AO1" s="27">
        <v>2025</v>
      </c>
      <c r="AP1" s="27">
        <v>2026</v>
      </c>
      <c r="AQ1" s="27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</row>
    <row r="3" spans="1:47" ht="40" x14ac:dyDescent="0.25">
      <c r="A3" s="5" t="s">
        <v>1</v>
      </c>
      <c r="B3" s="1">
        <v>14800000</v>
      </c>
      <c r="C3" s="1">
        <v>18100000</v>
      </c>
      <c r="D3" s="1">
        <v>21000000</v>
      </c>
      <c r="E3" s="1">
        <v>23200000</v>
      </c>
      <c r="F3" s="1">
        <v>25500000</v>
      </c>
      <c r="G3" s="1">
        <v>31800000</v>
      </c>
      <c r="H3" s="1">
        <v>42600000</v>
      </c>
      <c r="I3" s="1">
        <v>66700000</v>
      </c>
      <c r="J3" s="1">
        <v>90300000</v>
      </c>
      <c r="K3" s="1">
        <v>113900000</v>
      </c>
      <c r="L3" s="1">
        <v>148700000</v>
      </c>
      <c r="M3" s="1">
        <v>199000000</v>
      </c>
      <c r="N3" s="1">
        <v>245500000</v>
      </c>
      <c r="O3" s="1">
        <v>276900000</v>
      </c>
      <c r="P3" s="1">
        <v>297985000</v>
      </c>
      <c r="Q3" s="1">
        <v>329148000</v>
      </c>
      <c r="R3" s="1">
        <v>392418000</v>
      </c>
      <c r="S3" s="1">
        <v>629295000</v>
      </c>
      <c r="T3" s="1">
        <v>706206000</v>
      </c>
      <c r="U3" s="1">
        <v>798671000</v>
      </c>
      <c r="V3" s="1">
        <v>825365000</v>
      </c>
      <c r="W3" s="1">
        <v>822236000</v>
      </c>
      <c r="X3" s="1">
        <v>744842000</v>
      </c>
      <c r="Y3" s="1">
        <v>630735000</v>
      </c>
      <c r="Z3" s="1">
        <v>605643000</v>
      </c>
      <c r="AA3" s="1">
        <v>619683000</v>
      </c>
      <c r="AB3" s="1">
        <v>676423000</v>
      </c>
      <c r="AC3" s="1">
        <v>743444000</v>
      </c>
      <c r="AD3" s="1">
        <v>788985000</v>
      </c>
      <c r="AE3" s="1">
        <v>838781000</v>
      </c>
      <c r="AF3" s="1">
        <v>881356000</v>
      </c>
      <c r="AG3" s="1">
        <v>932169000</v>
      </c>
      <c r="AH3" s="1">
        <v>1032475000</v>
      </c>
      <c r="AI3" s="1">
        <v>1160083000</v>
      </c>
      <c r="AJ3" s="1">
        <v>1294562000</v>
      </c>
      <c r="AK3" s="1">
        <v>1316536000</v>
      </c>
      <c r="AL3" s="1">
        <v>1377270000</v>
      </c>
      <c r="AM3" s="28">
        <v>1471000000</v>
      </c>
      <c r="AN3" s="28">
        <v>1605000000</v>
      </c>
      <c r="AO3" s="28">
        <v>1758000000</v>
      </c>
      <c r="AP3" s="28">
        <v>1820000000</v>
      </c>
      <c r="AQ3" s="28">
        <v>1856000000</v>
      </c>
      <c r="AR3" s="18" t="s">
        <v>109</v>
      </c>
      <c r="AS3" s="19" t="s">
        <v>110</v>
      </c>
      <c r="AT3" s="19" t="s">
        <v>111</v>
      </c>
      <c r="AU3" s="19" t="s">
        <v>112</v>
      </c>
    </row>
    <row r="4" spans="1:47" ht="19" x14ac:dyDescent="0.25">
      <c r="A4" s="14" t="s">
        <v>94</v>
      </c>
      <c r="B4" s="1"/>
      <c r="C4" s="15">
        <f>(C3/B3)-1</f>
        <v>0.22297297297297303</v>
      </c>
      <c r="D4" s="15">
        <f>(D3/C3)-1</f>
        <v>0.16022099447513805</v>
      </c>
      <c r="E4" s="15">
        <f>(E3/D3)-1</f>
        <v>0.10476190476190483</v>
      </c>
      <c r="F4" s="15">
        <f t="shared" ref="F4:AQ4" si="0">(F3/E3)-1</f>
        <v>9.9137931034482651E-2</v>
      </c>
      <c r="G4" s="15">
        <f t="shared" si="0"/>
        <v>0.24705882352941178</v>
      </c>
      <c r="H4" s="16">
        <f t="shared" si="0"/>
        <v>0.33962264150943389</v>
      </c>
      <c r="I4" s="16">
        <f t="shared" si="0"/>
        <v>0.56572769953051649</v>
      </c>
      <c r="J4" s="16">
        <f t="shared" si="0"/>
        <v>0.35382308845577204</v>
      </c>
      <c r="K4" s="16">
        <f t="shared" si="0"/>
        <v>0.26135105204872655</v>
      </c>
      <c r="L4" s="16">
        <f t="shared" si="0"/>
        <v>0.3055311676909569</v>
      </c>
      <c r="M4" s="16">
        <f t="shared" si="0"/>
        <v>0.33826496301277742</v>
      </c>
      <c r="N4" s="16">
        <f t="shared" si="0"/>
        <v>0.23366834170854278</v>
      </c>
      <c r="O4" s="16">
        <f t="shared" si="0"/>
        <v>0.12790224032586561</v>
      </c>
      <c r="P4" s="16">
        <f t="shared" si="0"/>
        <v>7.6146623329721885E-2</v>
      </c>
      <c r="Q4" s="16">
        <f t="shared" si="0"/>
        <v>0.10457908955148754</v>
      </c>
      <c r="R4" s="16">
        <f t="shared" si="0"/>
        <v>0.19222355900689059</v>
      </c>
      <c r="S4" s="16">
        <f t="shared" si="0"/>
        <v>0.60363438985979245</v>
      </c>
      <c r="T4" s="16">
        <f t="shared" si="0"/>
        <v>0.12221771982933283</v>
      </c>
      <c r="U4" s="16">
        <f t="shared" si="0"/>
        <v>0.13093205098795546</v>
      </c>
      <c r="V4" s="16">
        <f t="shared" si="0"/>
        <v>3.342302399861774E-2</v>
      </c>
      <c r="W4" s="16">
        <f t="shared" si="0"/>
        <v>-3.7910500202940067E-3</v>
      </c>
      <c r="X4" s="16">
        <f t="shared" si="0"/>
        <v>-9.4126260586984811E-2</v>
      </c>
      <c r="Y4" s="16">
        <f t="shared" si="0"/>
        <v>-0.15319624833186096</v>
      </c>
      <c r="Z4" s="16">
        <f t="shared" si="0"/>
        <v>-3.9782158909843268E-2</v>
      </c>
      <c r="AA4" s="16">
        <f t="shared" si="0"/>
        <v>2.3181973538866973E-2</v>
      </c>
      <c r="AB4" s="16">
        <f t="shared" si="0"/>
        <v>9.156294427957512E-2</v>
      </c>
      <c r="AC4" s="16">
        <f t="shared" si="0"/>
        <v>9.9081491906691577E-2</v>
      </c>
      <c r="AD4" s="16">
        <f t="shared" si="0"/>
        <v>6.125679943613771E-2</v>
      </c>
      <c r="AE4" s="16">
        <f t="shared" si="0"/>
        <v>6.3114000899890277E-2</v>
      </c>
      <c r="AF4" s="16">
        <f t="shared" si="0"/>
        <v>5.0758183602156004E-2</v>
      </c>
      <c r="AG4" s="16">
        <f t="shared" si="0"/>
        <v>5.7653207103599557E-2</v>
      </c>
      <c r="AH4" s="16">
        <f t="shared" si="0"/>
        <v>0.10760495146266402</v>
      </c>
      <c r="AI4" s="16">
        <f t="shared" si="0"/>
        <v>0.12359427589045735</v>
      </c>
      <c r="AJ4" s="16">
        <f t="shared" si="0"/>
        <v>0.11592187800355669</v>
      </c>
      <c r="AK4" s="16">
        <f t="shared" si="0"/>
        <v>1.6974080808798586E-2</v>
      </c>
      <c r="AL4" s="16">
        <f t="shared" si="0"/>
        <v>4.6131666737559751E-2</v>
      </c>
      <c r="AM4" s="16">
        <f t="shared" si="0"/>
        <v>6.8054920240766092E-2</v>
      </c>
      <c r="AN4" s="16">
        <f t="shared" si="0"/>
        <v>9.1094493541808319E-2</v>
      </c>
      <c r="AO4" s="16">
        <f t="shared" si="0"/>
        <v>9.5327102803738351E-2</v>
      </c>
      <c r="AP4" s="16">
        <f t="shared" si="0"/>
        <v>3.5267349260523329E-2</v>
      </c>
      <c r="AQ4" s="16">
        <f t="shared" si="0"/>
        <v>1.978021978021971E-2</v>
      </c>
      <c r="AR4" s="17">
        <f>(AL4+AK4+AJ4)/3</f>
        <v>5.9675875183305006E-2</v>
      </c>
      <c r="AS4" s="17">
        <f>(AL20+AK20+AJ20)/3</f>
        <v>0.27407746676257178</v>
      </c>
      <c r="AT4" s="17">
        <f>(AL29+AK29+AJ29)/3</f>
        <v>0.2805679122605827</v>
      </c>
      <c r="AU4" s="17">
        <f>(AL105+AK105+AJ105)/3</f>
        <v>0.29134902053694045</v>
      </c>
    </row>
    <row r="5" spans="1:47" ht="19" x14ac:dyDescent="0.25">
      <c r="A5" s="5" t="s">
        <v>2</v>
      </c>
      <c r="B5" s="1">
        <v>6700000</v>
      </c>
      <c r="C5" s="1">
        <v>8000000</v>
      </c>
      <c r="D5" s="1">
        <v>9700000</v>
      </c>
      <c r="E5" s="1">
        <v>9800000</v>
      </c>
      <c r="F5" s="1">
        <v>9300000</v>
      </c>
      <c r="G5" s="1">
        <v>10300000</v>
      </c>
      <c r="H5" s="1">
        <v>13100000</v>
      </c>
      <c r="I5" s="1">
        <v>21300000</v>
      </c>
      <c r="J5" s="1">
        <v>30000000</v>
      </c>
      <c r="K5" s="1">
        <v>37500000</v>
      </c>
      <c r="L5" s="1">
        <v>49300000</v>
      </c>
      <c r="M5" s="1">
        <v>62100000</v>
      </c>
      <c r="N5" s="1">
        <v>71500000</v>
      </c>
      <c r="O5" s="1">
        <v>89900000</v>
      </c>
      <c r="P5" s="1">
        <v>108955000</v>
      </c>
      <c r="Q5" s="1">
        <v>148559000</v>
      </c>
      <c r="R5" s="1">
        <v>176029000</v>
      </c>
      <c r="S5" s="1">
        <v>246592000</v>
      </c>
      <c r="T5" s="1">
        <v>252587000</v>
      </c>
      <c r="U5" s="1">
        <v>275065000</v>
      </c>
      <c r="V5" s="1">
        <v>281977000</v>
      </c>
      <c r="W5" s="1">
        <v>293482000</v>
      </c>
      <c r="X5" s="1">
        <v>274917000</v>
      </c>
      <c r="Y5" s="1">
        <v>206448000</v>
      </c>
      <c r="Z5" s="1">
        <v>180932000</v>
      </c>
      <c r="AA5" s="1">
        <v>186470000</v>
      </c>
      <c r="AB5" s="1">
        <v>197947000</v>
      </c>
      <c r="AC5" s="1">
        <v>229468000</v>
      </c>
      <c r="AD5" s="1">
        <v>249281000</v>
      </c>
      <c r="AE5" s="1">
        <v>270535000</v>
      </c>
      <c r="AF5" s="1">
        <v>265173000</v>
      </c>
      <c r="AG5" s="1">
        <v>287123000</v>
      </c>
      <c r="AH5" s="1">
        <v>310699000</v>
      </c>
      <c r="AI5" s="1">
        <v>336845000</v>
      </c>
      <c r="AJ5" s="1">
        <v>361142000</v>
      </c>
      <c r="AK5" s="1">
        <v>332462000</v>
      </c>
      <c r="AL5" s="1">
        <v>302174000</v>
      </c>
    </row>
    <row r="6" spans="1:47" ht="20" x14ac:dyDescent="0.25">
      <c r="A6" s="6" t="s">
        <v>3</v>
      </c>
      <c r="B6" s="10">
        <v>8100000</v>
      </c>
      <c r="C6" s="10">
        <v>10100000</v>
      </c>
      <c r="D6" s="10">
        <v>11300000</v>
      </c>
      <c r="E6" s="10">
        <v>13400000</v>
      </c>
      <c r="F6" s="10">
        <v>16200000</v>
      </c>
      <c r="G6" s="10">
        <v>21500000</v>
      </c>
      <c r="H6" s="10">
        <v>29500000</v>
      </c>
      <c r="I6" s="10">
        <v>45400000</v>
      </c>
      <c r="J6" s="10">
        <v>60300000</v>
      </c>
      <c r="K6" s="10">
        <v>76400000</v>
      </c>
      <c r="L6" s="10">
        <v>99400000</v>
      </c>
      <c r="M6" s="10">
        <v>136900000</v>
      </c>
      <c r="N6" s="10">
        <v>174000000</v>
      </c>
      <c r="O6" s="10">
        <v>187000000</v>
      </c>
      <c r="P6" s="10">
        <v>189030000</v>
      </c>
      <c r="Q6" s="10">
        <v>180589000</v>
      </c>
      <c r="R6" s="10">
        <v>216389000</v>
      </c>
      <c r="S6" s="10">
        <v>382703000</v>
      </c>
      <c r="T6" s="10">
        <v>453619000</v>
      </c>
      <c r="U6" s="10">
        <v>523606000</v>
      </c>
      <c r="V6" s="10">
        <v>543388000</v>
      </c>
      <c r="W6" s="10">
        <v>528754000</v>
      </c>
      <c r="X6" s="10">
        <v>469925000</v>
      </c>
      <c r="Y6" s="10">
        <v>424287000</v>
      </c>
      <c r="Z6" s="10">
        <v>424711000</v>
      </c>
      <c r="AA6" s="10">
        <v>433213000</v>
      </c>
      <c r="AB6" s="10">
        <v>478476000</v>
      </c>
      <c r="AC6" s="10">
        <v>513976000</v>
      </c>
      <c r="AD6" s="10">
        <v>539704000</v>
      </c>
      <c r="AE6" s="10">
        <v>568246000</v>
      </c>
      <c r="AF6" s="10">
        <v>616183000</v>
      </c>
      <c r="AG6" s="10">
        <v>645046000</v>
      </c>
      <c r="AH6" s="10">
        <v>721776000</v>
      </c>
      <c r="AI6" s="10">
        <v>823238000</v>
      </c>
      <c r="AJ6" s="10">
        <v>933420000</v>
      </c>
      <c r="AK6" s="10">
        <v>984074000</v>
      </c>
      <c r="AL6" s="10">
        <v>1075096000</v>
      </c>
      <c r="AR6" s="18" t="s">
        <v>113</v>
      </c>
      <c r="AS6" s="19" t="s">
        <v>114</v>
      </c>
      <c r="AT6" s="19" t="s">
        <v>115</v>
      </c>
      <c r="AU6" s="19" t="s">
        <v>116</v>
      </c>
    </row>
    <row r="7" spans="1:47" ht="19" x14ac:dyDescent="0.25">
      <c r="A7" s="5" t="s">
        <v>4</v>
      </c>
      <c r="B7" s="2">
        <v>0.54730000000000001</v>
      </c>
      <c r="C7" s="2">
        <v>0.55800000000000005</v>
      </c>
      <c r="D7" s="2">
        <v>0.53810000000000002</v>
      </c>
      <c r="E7" s="2">
        <v>0.5776</v>
      </c>
      <c r="F7" s="2">
        <v>0.63529999999999998</v>
      </c>
      <c r="G7" s="2">
        <v>0.67610000000000003</v>
      </c>
      <c r="H7" s="2">
        <v>0.6925</v>
      </c>
      <c r="I7" s="2">
        <v>0.68069999999999997</v>
      </c>
      <c r="J7" s="2">
        <v>0.66779999999999995</v>
      </c>
      <c r="K7" s="2">
        <v>0.67079999999999995</v>
      </c>
      <c r="L7" s="2">
        <v>0.66849999999999998</v>
      </c>
      <c r="M7" s="2">
        <v>0.68789999999999996</v>
      </c>
      <c r="N7" s="2">
        <v>0.70879999999999999</v>
      </c>
      <c r="O7" s="2">
        <v>0.67530000000000001</v>
      </c>
      <c r="P7" s="2">
        <v>0.63439999999999996</v>
      </c>
      <c r="Q7" s="2">
        <v>0.54869999999999997</v>
      </c>
      <c r="R7" s="2">
        <v>0.5514</v>
      </c>
      <c r="S7" s="2">
        <v>0.60809999999999997</v>
      </c>
      <c r="T7" s="2">
        <v>0.64229999999999998</v>
      </c>
      <c r="U7" s="2">
        <v>0.65559999999999996</v>
      </c>
      <c r="V7" s="2">
        <v>0.65839999999999999</v>
      </c>
      <c r="W7" s="2">
        <v>0.6431</v>
      </c>
      <c r="X7" s="2">
        <v>0.63090000000000002</v>
      </c>
      <c r="Y7" s="2">
        <v>0.67269999999999996</v>
      </c>
      <c r="Z7" s="2">
        <v>0.70130000000000003</v>
      </c>
      <c r="AA7" s="2">
        <v>0.69910000000000005</v>
      </c>
      <c r="AB7" s="2">
        <v>0.70740000000000003</v>
      </c>
      <c r="AC7" s="2">
        <v>0.69130000000000003</v>
      </c>
      <c r="AD7" s="2">
        <v>0.68400000000000005</v>
      </c>
      <c r="AE7" s="2">
        <v>0.67749999999999999</v>
      </c>
      <c r="AF7" s="2">
        <v>0.69910000000000005</v>
      </c>
      <c r="AG7" s="2">
        <v>0.69199999999999995</v>
      </c>
      <c r="AH7" s="2">
        <v>0.69910000000000005</v>
      </c>
      <c r="AI7" s="2">
        <v>0.70960000000000001</v>
      </c>
      <c r="AJ7" s="2">
        <v>0.72099999999999997</v>
      </c>
      <c r="AK7" s="2">
        <v>0.74750000000000005</v>
      </c>
      <c r="AL7" s="2">
        <v>0.78059999999999996</v>
      </c>
      <c r="AR7" s="17">
        <f>AL7</f>
        <v>0.78059999999999996</v>
      </c>
      <c r="AS7" s="20">
        <f>AL21</f>
        <v>0.40710000000000002</v>
      </c>
      <c r="AT7" s="20">
        <f>AL30</f>
        <v>0.2712</v>
      </c>
      <c r="AU7" s="20">
        <f>AL106/AL3</f>
        <v>0.36552092182360757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4000000</v>
      </c>
      <c r="K8" s="1">
        <v>4000000</v>
      </c>
      <c r="L8" s="1">
        <v>7800000</v>
      </c>
      <c r="M8" s="1">
        <v>17600000</v>
      </c>
      <c r="N8" s="1">
        <v>29100000</v>
      </c>
      <c r="O8" s="1">
        <v>29700000</v>
      </c>
      <c r="P8" s="1">
        <v>29817000</v>
      </c>
      <c r="Q8" s="1">
        <v>28321000</v>
      </c>
      <c r="R8" s="1">
        <v>74040000</v>
      </c>
      <c r="S8" s="1">
        <v>67574000</v>
      </c>
      <c r="T8" s="1">
        <v>71088000</v>
      </c>
      <c r="U8" s="1">
        <v>81295000</v>
      </c>
      <c r="V8" s="1">
        <v>84967000</v>
      </c>
      <c r="W8" s="1">
        <v>70599000</v>
      </c>
      <c r="X8" s="1">
        <v>77794000</v>
      </c>
      <c r="Y8" s="1">
        <v>73626000</v>
      </c>
      <c r="Z8" s="1">
        <v>73581000</v>
      </c>
      <c r="AA8" s="1">
        <v>62129000</v>
      </c>
      <c r="AB8" s="1">
        <v>59527000</v>
      </c>
      <c r="AC8" s="1">
        <v>66967000</v>
      </c>
      <c r="AD8" s="1">
        <v>83435000</v>
      </c>
      <c r="AE8" s="1">
        <v>98824000</v>
      </c>
      <c r="AF8" s="1">
        <v>103669000</v>
      </c>
      <c r="AG8" s="1">
        <v>110870000</v>
      </c>
      <c r="AH8" s="1">
        <v>128383000</v>
      </c>
      <c r="AI8" s="1">
        <v>149478000</v>
      </c>
      <c r="AJ8" s="1">
        <v>166499000</v>
      </c>
      <c r="AK8" s="1">
        <v>171231000</v>
      </c>
      <c r="AL8" s="1">
        <v>146758000</v>
      </c>
    </row>
    <row r="9" spans="1:47" ht="19" customHeight="1" x14ac:dyDescent="0.25">
      <c r="A9" s="14" t="s">
        <v>95</v>
      </c>
      <c r="B9" s="15" t="e">
        <f>B8/B3</f>
        <v>#VALUE!</v>
      </c>
      <c r="C9" s="15" t="e">
        <f t="shared" ref="C9:AL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>
        <f t="shared" si="1"/>
        <v>4.4296788482834998E-2</v>
      </c>
      <c r="K9" s="15">
        <f t="shared" si="1"/>
        <v>3.5118525021949079E-2</v>
      </c>
      <c r="L9" s="15">
        <f t="shared" si="1"/>
        <v>5.2454606590450571E-2</v>
      </c>
      <c r="M9" s="15">
        <f t="shared" si="1"/>
        <v>8.8442211055276387E-2</v>
      </c>
      <c r="N9" s="15">
        <f t="shared" si="1"/>
        <v>0.1185336048879837</v>
      </c>
      <c r="O9" s="15">
        <f t="shared" si="1"/>
        <v>0.10725893824485373</v>
      </c>
      <c r="P9" s="15">
        <f t="shared" si="1"/>
        <v>0.10006208366192929</v>
      </c>
      <c r="Q9" s="15">
        <f t="shared" si="1"/>
        <v>8.6043360433604332E-2</v>
      </c>
      <c r="R9" s="15">
        <f t="shared" si="1"/>
        <v>0.18867636041160191</v>
      </c>
      <c r="S9" s="15">
        <f t="shared" si="1"/>
        <v>0.10738048133228455</v>
      </c>
      <c r="T9" s="15">
        <f t="shared" si="1"/>
        <v>0.10066184654335987</v>
      </c>
      <c r="U9" s="15">
        <f t="shared" si="1"/>
        <v>0.10178784505760194</v>
      </c>
      <c r="V9" s="15">
        <f t="shared" si="1"/>
        <v>0.1029447577738334</v>
      </c>
      <c r="W9" s="15">
        <f t="shared" si="1"/>
        <v>8.5862209876483145E-2</v>
      </c>
      <c r="X9" s="15">
        <f t="shared" si="1"/>
        <v>0.10444362697055215</v>
      </c>
      <c r="Y9" s="15">
        <f t="shared" si="1"/>
        <v>0.11673048110537707</v>
      </c>
      <c r="Z9" s="15">
        <f t="shared" si="1"/>
        <v>0.12149236431363031</v>
      </c>
      <c r="AA9" s="15">
        <f t="shared" si="1"/>
        <v>0.10025932613933253</v>
      </c>
      <c r="AB9" s="15">
        <f t="shared" si="1"/>
        <v>8.8002625576007909E-2</v>
      </c>
      <c r="AC9" s="15">
        <f t="shared" si="1"/>
        <v>9.0076724003421912E-2</v>
      </c>
      <c r="AD9" s="15">
        <f t="shared" si="1"/>
        <v>0.10574979245486289</v>
      </c>
      <c r="AE9" s="15">
        <f t="shared" si="1"/>
        <v>0.11781859627244776</v>
      </c>
      <c r="AF9" s="15">
        <f t="shared" si="1"/>
        <v>0.11762443325965898</v>
      </c>
      <c r="AG9" s="15">
        <f t="shared" si="1"/>
        <v>0.11893766044569172</v>
      </c>
      <c r="AH9" s="15">
        <f t="shared" si="1"/>
        <v>0.1243448993922371</v>
      </c>
      <c r="AI9" s="15">
        <f t="shared" si="1"/>
        <v>0.12885112530741336</v>
      </c>
      <c r="AJ9" s="15">
        <f t="shared" si="1"/>
        <v>0.12861415675726617</v>
      </c>
      <c r="AK9" s="15">
        <f t="shared" si="1"/>
        <v>0.13006176815521944</v>
      </c>
      <c r="AL9" s="15">
        <f t="shared" si="1"/>
        <v>0.10655717470067598</v>
      </c>
      <c r="AR9" s="18" t="s">
        <v>96</v>
      </c>
      <c r="AS9" s="19" t="s">
        <v>97</v>
      </c>
      <c r="AT9" s="19" t="s">
        <v>98</v>
      </c>
      <c r="AU9" s="19" t="s">
        <v>99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46300000</v>
      </c>
      <c r="L10" s="1">
        <v>55800000</v>
      </c>
      <c r="M10" s="1">
        <v>69800000</v>
      </c>
      <c r="N10" s="1">
        <v>89600000</v>
      </c>
      <c r="O10" s="1">
        <v>93500000</v>
      </c>
      <c r="P10" s="1">
        <v>90215000</v>
      </c>
      <c r="Q10" s="1">
        <v>78061000</v>
      </c>
      <c r="R10" s="1">
        <v>83633000</v>
      </c>
      <c r="S10" s="1">
        <v>124641000</v>
      </c>
      <c r="T10" s="1">
        <v>182374000</v>
      </c>
      <c r="U10" s="1">
        <v>223400000</v>
      </c>
      <c r="V10" s="1">
        <v>260845000</v>
      </c>
      <c r="W10" s="1">
        <v>285541000</v>
      </c>
      <c r="X10" s="1">
        <v>245639000</v>
      </c>
      <c r="Y10" s="1">
        <v>209319000</v>
      </c>
      <c r="Z10" s="1">
        <v>225263000</v>
      </c>
      <c r="AA10" s="1">
        <v>223615000</v>
      </c>
      <c r="AB10" s="1">
        <v>238522000</v>
      </c>
      <c r="AC10" s="1">
        <v>268395000</v>
      </c>
      <c r="AD10" s="1">
        <v>278203000</v>
      </c>
      <c r="AE10" s="1">
        <v>300002000</v>
      </c>
      <c r="AF10" s="1">
        <v>328940000</v>
      </c>
      <c r="AG10" s="1">
        <v>339796000</v>
      </c>
      <c r="AH10" s="1">
        <v>380362000</v>
      </c>
      <c r="AI10" s="1">
        <v>414086000</v>
      </c>
      <c r="AJ10" s="1">
        <v>420930000</v>
      </c>
      <c r="AK10" s="1" t="s">
        <v>92</v>
      </c>
      <c r="AL10" s="1" t="s">
        <v>92</v>
      </c>
      <c r="AR10" s="17">
        <f>AL9</f>
        <v>0.10655717470067598</v>
      </c>
      <c r="AS10" s="20">
        <f>AL13</f>
        <v>0.27871296114777783</v>
      </c>
      <c r="AT10" s="20">
        <f>AL80</f>
        <v>8.375627146456395E-2</v>
      </c>
      <c r="AU10" s="20">
        <f>AL89</f>
        <v>4.3775004174925755E-3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</row>
    <row r="12" spans="1:47" ht="20" x14ac:dyDescent="0.25">
      <c r="A12" s="5" t="s">
        <v>8</v>
      </c>
      <c r="B12" s="1">
        <v>4900000</v>
      </c>
      <c r="C12" s="1">
        <v>6200000</v>
      </c>
      <c r="D12" s="1">
        <v>8500000</v>
      </c>
      <c r="E12" s="1">
        <v>10900000</v>
      </c>
      <c r="F12" s="1">
        <v>13900000</v>
      </c>
      <c r="G12" s="1">
        <v>17300000</v>
      </c>
      <c r="H12" s="1">
        <v>22500000</v>
      </c>
      <c r="I12" s="1">
        <v>32700000</v>
      </c>
      <c r="J12" s="1">
        <v>35600000</v>
      </c>
      <c r="K12" s="1">
        <v>46300000</v>
      </c>
      <c r="L12" s="1">
        <v>55800000</v>
      </c>
      <c r="M12" s="1">
        <v>69800000</v>
      </c>
      <c r="N12" s="1">
        <v>89600000</v>
      </c>
      <c r="O12" s="1">
        <v>93500000</v>
      </c>
      <c r="P12" s="1">
        <v>90215000</v>
      </c>
      <c r="Q12" s="1">
        <v>78061000</v>
      </c>
      <c r="R12" s="1">
        <v>83633000</v>
      </c>
      <c r="S12" s="1">
        <v>124641000</v>
      </c>
      <c r="T12" s="1">
        <v>182374000</v>
      </c>
      <c r="U12" s="1">
        <v>223400000</v>
      </c>
      <c r="V12" s="1">
        <v>260845000</v>
      </c>
      <c r="W12" s="1">
        <v>285541000</v>
      </c>
      <c r="X12" s="1">
        <v>245639000</v>
      </c>
      <c r="Y12" s="1">
        <v>209319000</v>
      </c>
      <c r="Z12" s="1">
        <v>225263000</v>
      </c>
      <c r="AA12" s="1">
        <v>223615000</v>
      </c>
      <c r="AB12" s="1">
        <v>238522000</v>
      </c>
      <c r="AC12" s="1">
        <v>268395000</v>
      </c>
      <c r="AD12" s="1">
        <v>278203000</v>
      </c>
      <c r="AE12" s="1">
        <v>300002000</v>
      </c>
      <c r="AF12" s="1">
        <v>328940000</v>
      </c>
      <c r="AG12" s="1">
        <v>339796000</v>
      </c>
      <c r="AH12" s="1">
        <v>380362000</v>
      </c>
      <c r="AI12" s="1">
        <v>414086000</v>
      </c>
      <c r="AJ12" s="1">
        <v>420930000</v>
      </c>
      <c r="AK12" s="1">
        <v>396281000</v>
      </c>
      <c r="AL12" s="1">
        <v>383863000</v>
      </c>
      <c r="AR12" s="18" t="s">
        <v>117</v>
      </c>
      <c r="AS12" s="19" t="s">
        <v>118</v>
      </c>
      <c r="AT12" s="19" t="s">
        <v>119</v>
      </c>
      <c r="AU12" s="19" t="s">
        <v>120</v>
      </c>
    </row>
    <row r="13" spans="1:47" ht="19" x14ac:dyDescent="0.25">
      <c r="A13" s="14" t="s">
        <v>100</v>
      </c>
      <c r="B13" s="15">
        <f>B12/B3</f>
        <v>0.33108108108108109</v>
      </c>
      <c r="C13" s="15">
        <f t="shared" ref="C13:AL13" si="2">C12/C3</f>
        <v>0.34254143646408841</v>
      </c>
      <c r="D13" s="15">
        <f t="shared" si="2"/>
        <v>0.40476190476190477</v>
      </c>
      <c r="E13" s="15">
        <f t="shared" si="2"/>
        <v>0.46982758620689657</v>
      </c>
      <c r="F13" s="15">
        <f t="shared" si="2"/>
        <v>0.54509803921568623</v>
      </c>
      <c r="G13" s="15">
        <f t="shared" si="2"/>
        <v>0.54402515723270439</v>
      </c>
      <c r="H13" s="15">
        <f t="shared" si="2"/>
        <v>0.528169014084507</v>
      </c>
      <c r="I13" s="15">
        <f t="shared" si="2"/>
        <v>0.49025487256371814</v>
      </c>
      <c r="J13" s="15">
        <f t="shared" si="2"/>
        <v>0.39424141749723146</v>
      </c>
      <c r="K13" s="15">
        <f t="shared" si="2"/>
        <v>0.4064969271290606</v>
      </c>
      <c r="L13" s="15">
        <f t="shared" si="2"/>
        <v>0.37525218560860796</v>
      </c>
      <c r="M13" s="15">
        <f t="shared" si="2"/>
        <v>0.3507537688442211</v>
      </c>
      <c r="N13" s="15">
        <f t="shared" si="2"/>
        <v>0.36496945010183302</v>
      </c>
      <c r="O13" s="15">
        <f t="shared" si="2"/>
        <v>0.33766702780787289</v>
      </c>
      <c r="P13" s="15">
        <f t="shared" si="2"/>
        <v>0.30275013842978671</v>
      </c>
      <c r="Q13" s="15">
        <f t="shared" si="2"/>
        <v>0.23716079089042011</v>
      </c>
      <c r="R13" s="15">
        <f t="shared" si="2"/>
        <v>0.21312223190577395</v>
      </c>
      <c r="S13" s="15">
        <f t="shared" si="2"/>
        <v>0.19806450075084023</v>
      </c>
      <c r="T13" s="15">
        <f t="shared" si="2"/>
        <v>0.2582447614435448</v>
      </c>
      <c r="U13" s="15">
        <f t="shared" si="2"/>
        <v>0.27971467600551414</v>
      </c>
      <c r="V13" s="15">
        <f t="shared" si="2"/>
        <v>0.31603593561636367</v>
      </c>
      <c r="W13" s="15">
        <f t="shared" si="2"/>
        <v>0.347273775412412</v>
      </c>
      <c r="X13" s="15">
        <f t="shared" si="2"/>
        <v>0.32978671986810626</v>
      </c>
      <c r="Y13" s="15">
        <f t="shared" si="2"/>
        <v>0.33186520488002091</v>
      </c>
      <c r="Z13" s="15">
        <f t="shared" si="2"/>
        <v>0.37194023541921561</v>
      </c>
      <c r="AA13" s="15">
        <f t="shared" si="2"/>
        <v>0.36085385592310909</v>
      </c>
      <c r="AB13" s="15">
        <f t="shared" si="2"/>
        <v>0.3526225453599301</v>
      </c>
      <c r="AC13" s="15">
        <f t="shared" si="2"/>
        <v>0.36101575908878142</v>
      </c>
      <c r="AD13" s="15">
        <f t="shared" si="2"/>
        <v>0.3526087314714475</v>
      </c>
      <c r="AE13" s="15">
        <f t="shared" si="2"/>
        <v>0.3576642770878215</v>
      </c>
      <c r="AF13" s="15">
        <f t="shared" si="2"/>
        <v>0.37322035590612646</v>
      </c>
      <c r="AG13" s="15">
        <f t="shared" si="2"/>
        <v>0.36452188390731721</v>
      </c>
      <c r="AH13" s="15">
        <f t="shared" si="2"/>
        <v>0.36839826630184752</v>
      </c>
      <c r="AI13" s="15">
        <f t="shared" si="2"/>
        <v>0.35694514961429485</v>
      </c>
      <c r="AJ13" s="15">
        <f t="shared" si="2"/>
        <v>0.32515244538307164</v>
      </c>
      <c r="AK13" s="15">
        <f t="shared" si="2"/>
        <v>0.30100278306100253</v>
      </c>
      <c r="AL13" s="15">
        <f t="shared" si="2"/>
        <v>0.27871296114777783</v>
      </c>
      <c r="AR13" s="17">
        <f>AL28/AL72</f>
        <v>-0.46579262719356768</v>
      </c>
      <c r="AS13" s="20">
        <f>AL28/AL54</f>
        <v>0.25903758163815832</v>
      </c>
      <c r="AT13" s="20">
        <f>AL22/(AL72+AL56+AL61)</f>
        <v>0.48853670640728536</v>
      </c>
      <c r="AU13" s="21">
        <f>AL67/AL72</f>
        <v>-2.798166212979162</v>
      </c>
    </row>
    <row r="14" spans="1:47" ht="19" x14ac:dyDescent="0.25">
      <c r="A14" s="5" t="s">
        <v>9</v>
      </c>
      <c r="B14" s="1">
        <v>300000</v>
      </c>
      <c r="C14" s="1">
        <v>400000</v>
      </c>
      <c r="D14" s="1">
        <v>300000</v>
      </c>
      <c r="E14" s="1">
        <v>700000</v>
      </c>
      <c r="F14" s="1">
        <v>1300000</v>
      </c>
      <c r="G14" s="1">
        <v>1100000</v>
      </c>
      <c r="H14" s="1">
        <v>1400000</v>
      </c>
      <c r="I14" s="1">
        <v>4500000</v>
      </c>
      <c r="J14" s="1">
        <v>4900000</v>
      </c>
      <c r="K14" s="1">
        <v>6200000</v>
      </c>
      <c r="L14" s="1">
        <v>7800000</v>
      </c>
      <c r="M14" s="1">
        <v>11800000</v>
      </c>
      <c r="N14" s="1">
        <v>14900000</v>
      </c>
      <c r="O14" s="1">
        <v>17400000</v>
      </c>
      <c r="P14" s="1">
        <v>21461000</v>
      </c>
      <c r="Q14" s="1">
        <v>2100000</v>
      </c>
      <c r="R14" s="1">
        <v>4380000</v>
      </c>
      <c r="S14" s="1">
        <v>13793000</v>
      </c>
      <c r="T14" s="1">
        <v>19064000</v>
      </c>
      <c r="U14" s="1">
        <v>25900000</v>
      </c>
      <c r="V14" s="1">
        <v>25191000</v>
      </c>
      <c r="W14" s="1">
        <v>21685000</v>
      </c>
      <c r="X14" s="1">
        <v>14043000</v>
      </c>
      <c r="Y14" s="1">
        <v>15884000</v>
      </c>
      <c r="Z14" s="1">
        <v>10901000</v>
      </c>
      <c r="AA14" s="1">
        <v>7741000</v>
      </c>
      <c r="AB14" s="1">
        <v>6944000</v>
      </c>
      <c r="AC14" s="1">
        <v>13535000</v>
      </c>
      <c r="AD14" s="1">
        <v>11917000</v>
      </c>
      <c r="AE14" s="1">
        <v>13673000</v>
      </c>
      <c r="AF14" s="1">
        <v>13982000</v>
      </c>
      <c r="AG14" s="1">
        <v>12709000</v>
      </c>
      <c r="AH14" s="1">
        <v>6594000</v>
      </c>
      <c r="AI14" s="1">
        <v>6126000</v>
      </c>
      <c r="AJ14" s="1">
        <v>4993000</v>
      </c>
      <c r="AK14" s="1">
        <v>3255000</v>
      </c>
      <c r="AL14" s="1">
        <v>2061000</v>
      </c>
    </row>
    <row r="15" spans="1:47" ht="20" x14ac:dyDescent="0.25">
      <c r="A15" s="5" t="s">
        <v>10</v>
      </c>
      <c r="B15" s="1">
        <v>5200000</v>
      </c>
      <c r="C15" s="1">
        <v>6600000</v>
      </c>
      <c r="D15" s="1">
        <v>8800000</v>
      </c>
      <c r="E15" s="1">
        <v>11600000</v>
      </c>
      <c r="F15" s="1">
        <v>15200000</v>
      </c>
      <c r="G15" s="1">
        <v>18400000</v>
      </c>
      <c r="H15" s="1">
        <v>23900000</v>
      </c>
      <c r="I15" s="1">
        <v>37200000</v>
      </c>
      <c r="J15" s="1">
        <v>44500000</v>
      </c>
      <c r="K15" s="1">
        <v>56500000</v>
      </c>
      <c r="L15" s="1">
        <v>71400000</v>
      </c>
      <c r="M15" s="1">
        <v>99200000</v>
      </c>
      <c r="N15" s="1">
        <v>133600000</v>
      </c>
      <c r="O15" s="1">
        <v>140600000</v>
      </c>
      <c r="P15" s="1">
        <v>141493000</v>
      </c>
      <c r="Q15" s="1">
        <v>108482000</v>
      </c>
      <c r="R15" s="1">
        <v>162053000</v>
      </c>
      <c r="S15" s="1">
        <v>206008000</v>
      </c>
      <c r="T15" s="1">
        <v>272526000</v>
      </c>
      <c r="U15" s="1">
        <v>330595000</v>
      </c>
      <c r="V15" s="1">
        <v>371003000</v>
      </c>
      <c r="W15" s="1">
        <v>377825000</v>
      </c>
      <c r="X15" s="1">
        <v>337476000</v>
      </c>
      <c r="Y15" s="1">
        <v>298829000</v>
      </c>
      <c r="Z15" s="1">
        <v>309745000</v>
      </c>
      <c r="AA15" s="1">
        <v>293485000</v>
      </c>
      <c r="AB15" s="1">
        <v>304993000</v>
      </c>
      <c r="AC15" s="1">
        <v>348897000</v>
      </c>
      <c r="AD15" s="1">
        <v>373555000</v>
      </c>
      <c r="AE15" s="1">
        <v>412499000</v>
      </c>
      <c r="AF15" s="1">
        <v>446591000</v>
      </c>
      <c r="AG15" s="1">
        <v>463375000</v>
      </c>
      <c r="AH15" s="1">
        <v>515339000</v>
      </c>
      <c r="AI15" s="1">
        <v>569690000</v>
      </c>
      <c r="AJ15" s="1">
        <v>592422000</v>
      </c>
      <c r="AK15" s="1">
        <v>570767000</v>
      </c>
      <c r="AL15" s="1">
        <v>532682000</v>
      </c>
      <c r="AR15" s="18" t="s">
        <v>121</v>
      </c>
      <c r="AS15" s="19" t="s">
        <v>122</v>
      </c>
      <c r="AT15" s="19" t="s">
        <v>123</v>
      </c>
      <c r="AU15" s="19" t="s">
        <v>124</v>
      </c>
    </row>
    <row r="16" spans="1:47" ht="19" x14ac:dyDescent="0.25">
      <c r="A16" s="5" t="s">
        <v>11</v>
      </c>
      <c r="B16" s="1">
        <v>11900000</v>
      </c>
      <c r="C16" s="1">
        <v>14600000</v>
      </c>
      <c r="D16" s="1">
        <v>18500000</v>
      </c>
      <c r="E16" s="1">
        <v>21400000</v>
      </c>
      <c r="F16" s="1">
        <v>24500000</v>
      </c>
      <c r="G16" s="1">
        <v>28700000</v>
      </c>
      <c r="H16" s="1">
        <v>37000000</v>
      </c>
      <c r="I16" s="1">
        <v>58500000</v>
      </c>
      <c r="J16" s="1">
        <v>74500000</v>
      </c>
      <c r="K16" s="1">
        <v>94000000</v>
      </c>
      <c r="L16" s="1">
        <v>120700000</v>
      </c>
      <c r="M16" s="1">
        <v>161300000</v>
      </c>
      <c r="N16" s="1">
        <v>205100000</v>
      </c>
      <c r="O16" s="1">
        <v>230500000</v>
      </c>
      <c r="P16" s="1">
        <v>250448000</v>
      </c>
      <c r="Q16" s="1">
        <v>257041000</v>
      </c>
      <c r="R16" s="1">
        <v>338082000</v>
      </c>
      <c r="S16" s="1">
        <v>452600000</v>
      </c>
      <c r="T16" s="1">
        <v>525113000</v>
      </c>
      <c r="U16" s="1">
        <v>605660000</v>
      </c>
      <c r="V16" s="1">
        <v>652980000</v>
      </c>
      <c r="W16" s="1">
        <v>671307000</v>
      </c>
      <c r="X16" s="1">
        <v>612393000</v>
      </c>
      <c r="Y16" s="1">
        <v>505277000</v>
      </c>
      <c r="Z16" s="1">
        <v>490677000</v>
      </c>
      <c r="AA16" s="1">
        <v>479955000</v>
      </c>
      <c r="AB16" s="1">
        <v>502940000</v>
      </c>
      <c r="AC16" s="1">
        <v>578365000</v>
      </c>
      <c r="AD16" s="1">
        <v>622836000</v>
      </c>
      <c r="AE16" s="1">
        <v>683034000</v>
      </c>
      <c r="AF16" s="1">
        <v>711764000</v>
      </c>
      <c r="AG16" s="1">
        <v>750498000</v>
      </c>
      <c r="AH16" s="1">
        <v>826038000</v>
      </c>
      <c r="AI16" s="1">
        <v>906535000</v>
      </c>
      <c r="AJ16" s="1">
        <v>953564000</v>
      </c>
      <c r="AK16" s="1">
        <v>903229000</v>
      </c>
      <c r="AL16" s="1">
        <v>834856000</v>
      </c>
      <c r="AR16" s="29">
        <f>(AL35+AK35+AJ35+AI35+AH35)/5</f>
        <v>-3.9080036930294715E-2</v>
      </c>
      <c r="AS16" s="30">
        <f>AT101/AL3</f>
        <v>12.528918933832871</v>
      </c>
      <c r="AT16" s="30">
        <f>AT101/AL28</f>
        <v>46.194940260908439</v>
      </c>
      <c r="AU16" s="31">
        <f>AT101/AL106</f>
        <v>34.276885906626859</v>
      </c>
    </row>
    <row r="17" spans="1:44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25481000</v>
      </c>
      <c r="Z17" s="1">
        <v>24124000</v>
      </c>
      <c r="AA17" s="1">
        <v>32364000</v>
      </c>
      <c r="AB17" s="1">
        <v>31734000</v>
      </c>
      <c r="AC17" s="1">
        <v>30281000</v>
      </c>
      <c r="AD17" s="1">
        <v>28550000</v>
      </c>
      <c r="AE17" s="1">
        <v>29150000</v>
      </c>
      <c r="AF17" s="1">
        <v>26633000</v>
      </c>
      <c r="AG17" s="1">
        <v>25790000</v>
      </c>
      <c r="AH17" s="1">
        <v>31311000</v>
      </c>
      <c r="AI17" s="1">
        <v>39752000</v>
      </c>
      <c r="AJ17" s="1">
        <v>42177000</v>
      </c>
      <c r="AK17" s="1">
        <v>40092000</v>
      </c>
      <c r="AL17" s="1">
        <v>68967000</v>
      </c>
    </row>
    <row r="18" spans="1:44" ht="20" x14ac:dyDescent="0.25">
      <c r="A18" s="5" t="s">
        <v>13</v>
      </c>
      <c r="B18" s="1">
        <v>300000</v>
      </c>
      <c r="C18" s="1">
        <v>400000</v>
      </c>
      <c r="D18" s="1">
        <v>300000</v>
      </c>
      <c r="E18" s="1">
        <v>700000</v>
      </c>
      <c r="F18" s="1">
        <v>1300000</v>
      </c>
      <c r="G18" s="1">
        <v>1100000</v>
      </c>
      <c r="H18" s="1">
        <v>1400000</v>
      </c>
      <c r="I18" s="1">
        <v>4500000</v>
      </c>
      <c r="J18" s="1">
        <v>4900000</v>
      </c>
      <c r="K18" s="1">
        <v>6200000</v>
      </c>
      <c r="L18" s="1">
        <v>7800000</v>
      </c>
      <c r="M18" s="1">
        <v>11800000</v>
      </c>
      <c r="N18" s="1">
        <v>14900000</v>
      </c>
      <c r="O18" s="1">
        <v>17400000</v>
      </c>
      <c r="P18" s="1">
        <v>21461000</v>
      </c>
      <c r="Q18" s="1">
        <v>25074000</v>
      </c>
      <c r="R18" s="1">
        <v>32913000</v>
      </c>
      <c r="S18" s="1">
        <v>53617000</v>
      </c>
      <c r="T18" s="1">
        <v>49887000</v>
      </c>
      <c r="U18" s="1">
        <v>54444000</v>
      </c>
      <c r="V18" s="1">
        <v>48695000</v>
      </c>
      <c r="W18" s="1">
        <v>49126000</v>
      </c>
      <c r="X18" s="1">
        <v>39494000</v>
      </c>
      <c r="Y18" s="1">
        <v>38419000</v>
      </c>
      <c r="Z18" s="1">
        <v>30918000</v>
      </c>
      <c r="AA18" s="1">
        <v>24197000</v>
      </c>
      <c r="AB18" s="1">
        <v>21549000</v>
      </c>
      <c r="AC18" s="1">
        <v>33214000</v>
      </c>
      <c r="AD18" s="1">
        <v>32632000</v>
      </c>
      <c r="AE18" s="1">
        <v>33889000</v>
      </c>
      <c r="AF18" s="1">
        <v>31633000</v>
      </c>
      <c r="AG18" s="1">
        <v>36214000</v>
      </c>
      <c r="AH18" s="1">
        <v>30182000</v>
      </c>
      <c r="AI18" s="1">
        <v>31612000</v>
      </c>
      <c r="AJ18" s="1">
        <v>30367000</v>
      </c>
      <c r="AK18" s="1">
        <v>25592000</v>
      </c>
      <c r="AL18" s="1">
        <v>20465000</v>
      </c>
      <c r="AR18" s="18" t="s">
        <v>125</v>
      </c>
    </row>
    <row r="19" spans="1:44" ht="19" x14ac:dyDescent="0.25">
      <c r="A19" s="6" t="s">
        <v>14</v>
      </c>
      <c r="B19" s="10">
        <v>3500000</v>
      </c>
      <c r="C19" s="10">
        <v>4400000</v>
      </c>
      <c r="D19" s="10">
        <v>4000000</v>
      </c>
      <c r="E19" s="10">
        <v>3900000</v>
      </c>
      <c r="F19" s="10">
        <v>3700000</v>
      </c>
      <c r="G19" s="10">
        <v>5500000</v>
      </c>
      <c r="H19" s="10">
        <v>8000000</v>
      </c>
      <c r="I19" s="10">
        <v>13200000</v>
      </c>
      <c r="J19" s="10">
        <v>21400000</v>
      </c>
      <c r="K19" s="10">
        <v>27700000</v>
      </c>
      <c r="L19" s="10">
        <v>35000000</v>
      </c>
      <c r="M19" s="10">
        <v>47400000</v>
      </c>
      <c r="N19" s="10">
        <v>57000000</v>
      </c>
      <c r="O19" s="10">
        <v>67100000</v>
      </c>
      <c r="P19" s="10">
        <v>68531000</v>
      </c>
      <c r="Q19" s="10">
        <v>101927000</v>
      </c>
      <c r="R19" s="10">
        <v>86011000</v>
      </c>
      <c r="S19" s="10">
        <v>225757000</v>
      </c>
      <c r="T19" s="10">
        <v>218702000</v>
      </c>
      <c r="U19" s="10">
        <v>248532000</v>
      </c>
      <c r="V19" s="10">
        <v>207887000</v>
      </c>
      <c r="W19" s="10">
        <v>198788000</v>
      </c>
      <c r="X19" s="10">
        <v>155255000</v>
      </c>
      <c r="Y19" s="10">
        <v>161107000</v>
      </c>
      <c r="Z19" s="10">
        <v>147346000</v>
      </c>
      <c r="AA19" s="10">
        <v>154016000</v>
      </c>
      <c r="AB19" s="10">
        <v>189526000</v>
      </c>
      <c r="AC19" s="10">
        <v>195479000</v>
      </c>
      <c r="AD19" s="10">
        <v>194313000</v>
      </c>
      <c r="AE19" s="10">
        <v>172277000</v>
      </c>
      <c r="AF19" s="10">
        <v>202835000</v>
      </c>
      <c r="AG19" s="10">
        <v>213328000</v>
      </c>
      <c r="AH19" s="10">
        <v>249503000</v>
      </c>
      <c r="AI19" s="10">
        <v>287436000</v>
      </c>
      <c r="AJ19" s="10">
        <v>329544000</v>
      </c>
      <c r="AK19" s="10">
        <v>538826000</v>
      </c>
      <c r="AL19" s="10">
        <v>560741000</v>
      </c>
      <c r="AR19" s="32">
        <f>AL40-AL56-AL61</f>
        <v>-1779028000</v>
      </c>
    </row>
    <row r="20" spans="1:44" ht="19" customHeight="1" x14ac:dyDescent="0.25">
      <c r="A20" s="14" t="s">
        <v>101</v>
      </c>
      <c r="B20" s="1"/>
      <c r="C20" s="15">
        <f>(C19/B19)-1</f>
        <v>0.25714285714285712</v>
      </c>
      <c r="D20" s="15">
        <f>(D19/C19)-1</f>
        <v>-9.0909090909090939E-2</v>
      </c>
      <c r="E20" s="15">
        <f>(E19/D19)-1</f>
        <v>-2.5000000000000022E-2</v>
      </c>
      <c r="F20" s="15">
        <f t="shared" ref="F20:AL20" si="3">(F19/E19)-1</f>
        <v>-5.1282051282051322E-2</v>
      </c>
      <c r="G20" s="15">
        <f t="shared" si="3"/>
        <v>0.4864864864864864</v>
      </c>
      <c r="H20" s="15">
        <f t="shared" si="3"/>
        <v>0.45454545454545459</v>
      </c>
      <c r="I20" s="15">
        <f t="shared" si="3"/>
        <v>0.64999999999999991</v>
      </c>
      <c r="J20" s="15">
        <f t="shared" si="3"/>
        <v>0.6212121212121211</v>
      </c>
      <c r="K20" s="15">
        <f t="shared" si="3"/>
        <v>0.29439252336448596</v>
      </c>
      <c r="L20" s="15">
        <f t="shared" si="3"/>
        <v>0.26353790613718409</v>
      </c>
      <c r="M20" s="15">
        <f t="shared" si="3"/>
        <v>0.35428571428571431</v>
      </c>
      <c r="N20" s="15">
        <f t="shared" si="3"/>
        <v>0.20253164556962022</v>
      </c>
      <c r="O20" s="15">
        <f t="shared" si="3"/>
        <v>0.17719298245614046</v>
      </c>
      <c r="P20" s="15">
        <f t="shared" si="3"/>
        <v>2.1326378539493263E-2</v>
      </c>
      <c r="Q20" s="15">
        <f t="shared" si="3"/>
        <v>0.48731231121682161</v>
      </c>
      <c r="R20" s="15">
        <f t="shared" si="3"/>
        <v>-0.15615097079282236</v>
      </c>
      <c r="S20" s="15">
        <f t="shared" si="3"/>
        <v>1.6247456720652012</v>
      </c>
      <c r="T20" s="15">
        <f t="shared" si="3"/>
        <v>-3.1250415269515441E-2</v>
      </c>
      <c r="U20" s="15">
        <f t="shared" si="3"/>
        <v>0.13639564338689181</v>
      </c>
      <c r="V20" s="15">
        <f t="shared" si="3"/>
        <v>-0.16354030869264324</v>
      </c>
      <c r="W20" s="15">
        <f t="shared" si="3"/>
        <v>-4.3768970642704907E-2</v>
      </c>
      <c r="X20" s="15">
        <f t="shared" si="3"/>
        <v>-0.21899209207799264</v>
      </c>
      <c r="Y20" s="15">
        <f t="shared" si="3"/>
        <v>3.769282792824713E-2</v>
      </c>
      <c r="Z20" s="15">
        <f t="shared" si="3"/>
        <v>-8.5415283010669918E-2</v>
      </c>
      <c r="AA20" s="15">
        <f t="shared" si="3"/>
        <v>4.5267601427931625E-2</v>
      </c>
      <c r="AB20" s="15">
        <f t="shared" si="3"/>
        <v>0.23056046125077923</v>
      </c>
      <c r="AC20" s="15">
        <f t="shared" si="3"/>
        <v>3.1409938478097921E-2</v>
      </c>
      <c r="AD20" s="15">
        <f t="shared" si="3"/>
        <v>-5.9648350973762199E-3</v>
      </c>
      <c r="AE20" s="15">
        <f t="shared" si="3"/>
        <v>-0.11340466155120865</v>
      </c>
      <c r="AF20" s="15">
        <f t="shared" si="3"/>
        <v>0.17737713101574792</v>
      </c>
      <c r="AG20" s="15">
        <f t="shared" si="3"/>
        <v>5.1731703108437888E-2</v>
      </c>
      <c r="AH20" s="15">
        <f t="shared" si="3"/>
        <v>0.16957455186379655</v>
      </c>
      <c r="AI20" s="15">
        <f t="shared" si="3"/>
        <v>0.15203424407722554</v>
      </c>
      <c r="AJ20" s="15">
        <f t="shared" si="3"/>
        <v>0.14649521980545233</v>
      </c>
      <c r="AK20" s="15">
        <f t="shared" si="3"/>
        <v>0.63506542373704278</v>
      </c>
      <c r="AL20" s="15">
        <f t="shared" si="3"/>
        <v>4.0671756745220167E-2</v>
      </c>
    </row>
    <row r="21" spans="1:44" ht="19" x14ac:dyDescent="0.25">
      <c r="A21" s="5" t="s">
        <v>15</v>
      </c>
      <c r="B21" s="2">
        <v>0.23649999999999999</v>
      </c>
      <c r="C21" s="2">
        <v>0.24310000000000001</v>
      </c>
      <c r="D21" s="2">
        <v>0.1905</v>
      </c>
      <c r="E21" s="2">
        <v>0.1681</v>
      </c>
      <c r="F21" s="2">
        <v>0.14510000000000001</v>
      </c>
      <c r="G21" s="2">
        <v>0.17299999999999999</v>
      </c>
      <c r="H21" s="2">
        <v>0.18779999999999999</v>
      </c>
      <c r="I21" s="2">
        <v>0.19789999999999999</v>
      </c>
      <c r="J21" s="2">
        <v>0.23699999999999999</v>
      </c>
      <c r="K21" s="2">
        <v>0.2432</v>
      </c>
      <c r="L21" s="2">
        <v>0.2354</v>
      </c>
      <c r="M21" s="2">
        <v>0.2382</v>
      </c>
      <c r="N21" s="2">
        <v>0.23219999999999999</v>
      </c>
      <c r="O21" s="2">
        <v>0.24229999999999999</v>
      </c>
      <c r="P21" s="2">
        <v>0.23</v>
      </c>
      <c r="Q21" s="2">
        <v>0.30969999999999998</v>
      </c>
      <c r="R21" s="2">
        <v>0.21920000000000001</v>
      </c>
      <c r="S21" s="2">
        <v>0.35870000000000002</v>
      </c>
      <c r="T21" s="2">
        <v>0.30969999999999998</v>
      </c>
      <c r="U21" s="2">
        <v>0.31119999999999998</v>
      </c>
      <c r="V21" s="2">
        <v>0.25190000000000001</v>
      </c>
      <c r="W21" s="2">
        <v>0.24179999999999999</v>
      </c>
      <c r="X21" s="2">
        <v>0.2084</v>
      </c>
      <c r="Y21" s="2">
        <v>0.25540000000000002</v>
      </c>
      <c r="Z21" s="2">
        <v>0.24329999999999999</v>
      </c>
      <c r="AA21" s="2">
        <v>0.2485</v>
      </c>
      <c r="AB21" s="2">
        <v>0.2802</v>
      </c>
      <c r="AC21" s="2">
        <v>0.26290000000000002</v>
      </c>
      <c r="AD21" s="2">
        <v>0.24629999999999999</v>
      </c>
      <c r="AE21" s="2">
        <v>0.2054</v>
      </c>
      <c r="AF21" s="2">
        <v>0.2301</v>
      </c>
      <c r="AG21" s="2">
        <v>0.22889999999999999</v>
      </c>
      <c r="AH21" s="2">
        <v>0.2417</v>
      </c>
      <c r="AI21" s="2">
        <v>0.24779999999999999</v>
      </c>
      <c r="AJ21" s="2">
        <v>0.25459999999999999</v>
      </c>
      <c r="AK21" s="2">
        <v>0.4093</v>
      </c>
      <c r="AL21" s="2">
        <v>0.40710000000000002</v>
      </c>
    </row>
    <row r="22" spans="1:44" ht="19" x14ac:dyDescent="0.25">
      <c r="A22" s="6" t="s">
        <v>16</v>
      </c>
      <c r="B22" s="10">
        <v>2900000</v>
      </c>
      <c r="C22" s="10">
        <v>3500000</v>
      </c>
      <c r="D22" s="10">
        <v>2500000</v>
      </c>
      <c r="E22" s="10">
        <v>1800000</v>
      </c>
      <c r="F22" s="10">
        <v>1000000</v>
      </c>
      <c r="G22" s="10">
        <v>3100000</v>
      </c>
      <c r="H22" s="10">
        <v>5600000</v>
      </c>
      <c r="I22" s="10">
        <v>8200000</v>
      </c>
      <c r="J22" s="10">
        <v>15800000</v>
      </c>
      <c r="K22" s="10">
        <v>19900000</v>
      </c>
      <c r="L22" s="10">
        <v>28000000</v>
      </c>
      <c r="M22" s="10">
        <v>37700000</v>
      </c>
      <c r="N22" s="10">
        <v>40400000</v>
      </c>
      <c r="O22" s="10">
        <v>46400000</v>
      </c>
      <c r="P22" s="10">
        <v>47537000</v>
      </c>
      <c r="Q22" s="10">
        <v>72107000</v>
      </c>
      <c r="R22" s="10">
        <v>47112000</v>
      </c>
      <c r="S22" s="10">
        <v>174194000</v>
      </c>
      <c r="T22" s="10">
        <v>179866000</v>
      </c>
      <c r="U22" s="10">
        <v>193011000</v>
      </c>
      <c r="V22" s="10">
        <v>152723000</v>
      </c>
      <c r="W22" s="10">
        <v>148474000</v>
      </c>
      <c r="X22" s="10">
        <v>122283000</v>
      </c>
      <c r="Y22" s="10">
        <v>116747000</v>
      </c>
      <c r="Z22" s="10">
        <v>113349000</v>
      </c>
      <c r="AA22" s="10">
        <v>127337000</v>
      </c>
      <c r="AB22" s="10">
        <v>168358000</v>
      </c>
      <c r="AC22" s="10">
        <v>161593000</v>
      </c>
      <c r="AD22" s="10">
        <v>161868000</v>
      </c>
      <c r="AE22" s="10">
        <v>137505000</v>
      </c>
      <c r="AF22" s="10">
        <v>169592000</v>
      </c>
      <c r="AG22" s="10">
        <v>177200000</v>
      </c>
      <c r="AH22" s="10">
        <v>206437000</v>
      </c>
      <c r="AI22" s="10">
        <v>253548000</v>
      </c>
      <c r="AJ22" s="10">
        <v>295969000</v>
      </c>
      <c r="AK22" s="10">
        <v>505489000</v>
      </c>
      <c r="AL22" s="10">
        <v>542414000</v>
      </c>
    </row>
    <row r="23" spans="1:44" ht="19" x14ac:dyDescent="0.25">
      <c r="A23" s="5" t="s">
        <v>17</v>
      </c>
      <c r="B23" s="2">
        <v>0.19589999999999999</v>
      </c>
      <c r="C23" s="2">
        <v>0.19339999999999999</v>
      </c>
      <c r="D23" s="2">
        <v>0.11899999999999999</v>
      </c>
      <c r="E23" s="2">
        <v>7.7600000000000002E-2</v>
      </c>
      <c r="F23" s="2">
        <v>3.9199999999999999E-2</v>
      </c>
      <c r="G23" s="2">
        <v>9.7500000000000003E-2</v>
      </c>
      <c r="H23" s="2">
        <v>0.13150000000000001</v>
      </c>
      <c r="I23" s="2">
        <v>0.1229</v>
      </c>
      <c r="J23" s="2">
        <v>0.17499999999999999</v>
      </c>
      <c r="K23" s="2">
        <v>0.17469999999999999</v>
      </c>
      <c r="L23" s="2">
        <v>0.1883</v>
      </c>
      <c r="M23" s="2">
        <v>0.18940000000000001</v>
      </c>
      <c r="N23" s="2">
        <v>0.1646</v>
      </c>
      <c r="O23" s="2">
        <v>0.1676</v>
      </c>
      <c r="P23" s="2">
        <v>0.1595</v>
      </c>
      <c r="Q23" s="2">
        <v>0.21909999999999999</v>
      </c>
      <c r="R23" s="2">
        <v>0.1201</v>
      </c>
      <c r="S23" s="2">
        <v>0.27679999999999999</v>
      </c>
      <c r="T23" s="2">
        <v>0.25469999999999998</v>
      </c>
      <c r="U23" s="2">
        <v>0.2417</v>
      </c>
      <c r="V23" s="2">
        <v>0.185</v>
      </c>
      <c r="W23" s="2">
        <v>0.18060000000000001</v>
      </c>
      <c r="X23" s="2">
        <v>0.16420000000000001</v>
      </c>
      <c r="Y23" s="2">
        <v>0.18509999999999999</v>
      </c>
      <c r="Z23" s="2">
        <v>0.18720000000000001</v>
      </c>
      <c r="AA23" s="2">
        <v>0.20549999999999999</v>
      </c>
      <c r="AB23" s="2">
        <v>0.24890000000000001</v>
      </c>
      <c r="AC23" s="2">
        <v>0.21740000000000001</v>
      </c>
      <c r="AD23" s="2">
        <v>0.20519999999999999</v>
      </c>
      <c r="AE23" s="2">
        <v>0.16389999999999999</v>
      </c>
      <c r="AF23" s="2">
        <v>0.19239999999999999</v>
      </c>
      <c r="AG23" s="2">
        <v>0.19009999999999999</v>
      </c>
      <c r="AH23" s="2">
        <v>0.19989999999999999</v>
      </c>
      <c r="AI23" s="2">
        <v>0.21859999999999999</v>
      </c>
      <c r="AJ23" s="2">
        <v>0.2286</v>
      </c>
      <c r="AK23" s="2">
        <v>0.38400000000000001</v>
      </c>
      <c r="AL23" s="2">
        <v>0.39379999999999998</v>
      </c>
    </row>
    <row r="24" spans="1:44" ht="19" x14ac:dyDescent="0.25">
      <c r="A24" s="5" t="s">
        <v>18</v>
      </c>
      <c r="B24" s="1">
        <v>300000</v>
      </c>
      <c r="C24" s="1">
        <v>500000</v>
      </c>
      <c r="D24" s="1">
        <v>1200000</v>
      </c>
      <c r="E24" s="1">
        <v>1400000</v>
      </c>
      <c r="F24" s="1">
        <v>1400000</v>
      </c>
      <c r="G24" s="1">
        <v>1300000</v>
      </c>
      <c r="H24" s="1">
        <v>1000000</v>
      </c>
      <c r="I24" s="1">
        <v>500000</v>
      </c>
      <c r="J24" s="1">
        <v>700000</v>
      </c>
      <c r="K24" s="1">
        <v>1600000</v>
      </c>
      <c r="L24" s="1">
        <v>-800000</v>
      </c>
      <c r="M24" s="1">
        <v>-2100000</v>
      </c>
      <c r="N24" s="1">
        <v>1700000</v>
      </c>
      <c r="O24" s="1">
        <v>4200000</v>
      </c>
      <c r="P24" s="1">
        <v>-467000</v>
      </c>
      <c r="Q24" s="1">
        <v>4746000</v>
      </c>
      <c r="R24" s="1">
        <v>5986000</v>
      </c>
      <c r="S24" s="1">
        <v>-2054000</v>
      </c>
      <c r="T24" s="1">
        <v>-11051000</v>
      </c>
      <c r="U24" s="1">
        <v>1077000</v>
      </c>
      <c r="V24" s="1">
        <v>6469000</v>
      </c>
      <c r="W24" s="1">
        <v>1188000</v>
      </c>
      <c r="X24" s="1">
        <v>-9288000</v>
      </c>
      <c r="Y24" s="1">
        <v>-19177000</v>
      </c>
      <c r="Z24" s="1">
        <v>-21045000</v>
      </c>
      <c r="AA24" s="1">
        <v>-29882000</v>
      </c>
      <c r="AB24" s="1">
        <v>-32115000</v>
      </c>
      <c r="AC24" s="1">
        <v>-29609000</v>
      </c>
      <c r="AD24" s="1">
        <v>-28737000</v>
      </c>
      <c r="AE24" s="1">
        <v>-28267000</v>
      </c>
      <c r="AF24" s="1">
        <v>-25023000</v>
      </c>
      <c r="AG24" s="1">
        <v>-25876000</v>
      </c>
      <c r="AH24" s="1">
        <v>-18427000</v>
      </c>
      <c r="AI24" s="1">
        <v>-37476000</v>
      </c>
      <c r="AJ24" s="1">
        <v>-38969000</v>
      </c>
      <c r="AK24" s="1">
        <v>-32347000</v>
      </c>
      <c r="AL24" s="1">
        <v>-71105000</v>
      </c>
    </row>
    <row r="25" spans="1:44" ht="19" x14ac:dyDescent="0.25">
      <c r="A25" s="6" t="s">
        <v>19</v>
      </c>
      <c r="B25" s="10">
        <v>3200000</v>
      </c>
      <c r="C25" s="10">
        <v>4000000</v>
      </c>
      <c r="D25" s="10">
        <v>3700000</v>
      </c>
      <c r="E25" s="10">
        <v>3200000</v>
      </c>
      <c r="F25" s="10">
        <v>2400000</v>
      </c>
      <c r="G25" s="10">
        <v>4400000</v>
      </c>
      <c r="H25" s="10">
        <v>6600000</v>
      </c>
      <c r="I25" s="10">
        <v>8700000</v>
      </c>
      <c r="J25" s="10">
        <v>16500000</v>
      </c>
      <c r="K25" s="10">
        <v>21500000</v>
      </c>
      <c r="L25" s="10">
        <v>27200000</v>
      </c>
      <c r="M25" s="10">
        <v>35600000</v>
      </c>
      <c r="N25" s="10">
        <v>42100000</v>
      </c>
      <c r="O25" s="10">
        <v>50600000</v>
      </c>
      <c r="P25" s="10">
        <v>47070000</v>
      </c>
      <c r="Q25" s="10">
        <v>76853000</v>
      </c>
      <c r="R25" s="10">
        <v>53098000</v>
      </c>
      <c r="S25" s="10">
        <v>172140000</v>
      </c>
      <c r="T25" s="10">
        <v>168815000</v>
      </c>
      <c r="U25" s="10">
        <v>194088000</v>
      </c>
      <c r="V25" s="10">
        <v>159192000</v>
      </c>
      <c r="W25" s="10">
        <v>149662000</v>
      </c>
      <c r="X25" s="10">
        <v>112995000</v>
      </c>
      <c r="Y25" s="10">
        <v>97570000</v>
      </c>
      <c r="Z25" s="10">
        <v>92304000</v>
      </c>
      <c r="AA25" s="10">
        <v>97455000</v>
      </c>
      <c r="AB25" s="10">
        <v>136243000</v>
      </c>
      <c r="AC25" s="10">
        <v>131984000</v>
      </c>
      <c r="AD25" s="10">
        <v>133131000</v>
      </c>
      <c r="AE25" s="10">
        <v>109238000</v>
      </c>
      <c r="AF25" s="10">
        <v>144569000</v>
      </c>
      <c r="AG25" s="10">
        <v>151324000</v>
      </c>
      <c r="AH25" s="10">
        <v>188010000</v>
      </c>
      <c r="AI25" s="10">
        <v>216072000</v>
      </c>
      <c r="AJ25" s="10">
        <v>257000000</v>
      </c>
      <c r="AK25" s="10">
        <v>473142000</v>
      </c>
      <c r="AL25" s="10">
        <v>471309000</v>
      </c>
    </row>
    <row r="26" spans="1:44" ht="19" x14ac:dyDescent="0.25">
      <c r="A26" s="5" t="s">
        <v>20</v>
      </c>
      <c r="B26" s="2">
        <v>0.2162</v>
      </c>
      <c r="C26" s="2">
        <v>0.221</v>
      </c>
      <c r="D26" s="2">
        <v>0.1762</v>
      </c>
      <c r="E26" s="2">
        <v>0.13789999999999999</v>
      </c>
      <c r="F26" s="2">
        <v>9.4100000000000003E-2</v>
      </c>
      <c r="G26" s="2">
        <v>0.1384</v>
      </c>
      <c r="H26" s="2">
        <v>0.15490000000000001</v>
      </c>
      <c r="I26" s="2">
        <v>0.13039999999999999</v>
      </c>
      <c r="J26" s="2">
        <v>0.1827</v>
      </c>
      <c r="K26" s="2">
        <v>0.1888</v>
      </c>
      <c r="L26" s="2">
        <v>0.18290000000000001</v>
      </c>
      <c r="M26" s="2">
        <v>0.1789</v>
      </c>
      <c r="N26" s="2">
        <v>0.17150000000000001</v>
      </c>
      <c r="O26" s="2">
        <v>0.1827</v>
      </c>
      <c r="P26" s="2">
        <v>0.158</v>
      </c>
      <c r="Q26" s="2">
        <v>0.23350000000000001</v>
      </c>
      <c r="R26" s="2">
        <v>0.1353</v>
      </c>
      <c r="S26" s="2">
        <v>0.27350000000000002</v>
      </c>
      <c r="T26" s="2">
        <v>0.23899999999999999</v>
      </c>
      <c r="U26" s="2">
        <v>0.24299999999999999</v>
      </c>
      <c r="V26" s="2">
        <v>0.19289999999999999</v>
      </c>
      <c r="W26" s="2">
        <v>0.182</v>
      </c>
      <c r="X26" s="2">
        <v>0.1517</v>
      </c>
      <c r="Y26" s="2">
        <v>0.1547</v>
      </c>
      <c r="Z26" s="2">
        <v>0.15240000000000001</v>
      </c>
      <c r="AA26" s="2">
        <v>0.1573</v>
      </c>
      <c r="AB26" s="2">
        <v>0.2014</v>
      </c>
      <c r="AC26" s="2">
        <v>0.17749999999999999</v>
      </c>
      <c r="AD26" s="2">
        <v>0.16869999999999999</v>
      </c>
      <c r="AE26" s="2">
        <v>0.13020000000000001</v>
      </c>
      <c r="AF26" s="2">
        <v>0.16400000000000001</v>
      </c>
      <c r="AG26" s="2">
        <v>0.1623</v>
      </c>
      <c r="AH26" s="2">
        <v>0.18210000000000001</v>
      </c>
      <c r="AI26" s="2">
        <v>0.18629999999999999</v>
      </c>
      <c r="AJ26" s="2">
        <v>0.19850000000000001</v>
      </c>
      <c r="AK26" s="2">
        <v>0.3594</v>
      </c>
      <c r="AL26" s="2">
        <v>0.3422</v>
      </c>
    </row>
    <row r="27" spans="1:44" ht="19" x14ac:dyDescent="0.25">
      <c r="A27" s="5" t="s">
        <v>21</v>
      </c>
      <c r="B27" s="1">
        <v>1600000</v>
      </c>
      <c r="C27" s="1">
        <v>1900000</v>
      </c>
      <c r="D27" s="1">
        <v>1300000</v>
      </c>
      <c r="E27" s="1">
        <v>1200000</v>
      </c>
      <c r="F27" s="1">
        <v>800000</v>
      </c>
      <c r="G27" s="1">
        <v>1600000</v>
      </c>
      <c r="H27" s="1">
        <v>2700000</v>
      </c>
      <c r="I27" s="1">
        <v>3400000</v>
      </c>
      <c r="J27" s="1">
        <v>6500000</v>
      </c>
      <c r="K27" s="1">
        <v>8800000</v>
      </c>
      <c r="L27" s="1">
        <v>11000000</v>
      </c>
      <c r="M27" s="1">
        <v>14900000</v>
      </c>
      <c r="N27" s="1">
        <v>17800000</v>
      </c>
      <c r="O27" s="1">
        <v>20600000</v>
      </c>
      <c r="P27" s="1">
        <v>19439000</v>
      </c>
      <c r="Q27" s="1">
        <v>30741000</v>
      </c>
      <c r="R27" s="1">
        <v>35214000</v>
      </c>
      <c r="S27" s="1">
        <v>64983000</v>
      </c>
      <c r="T27" s="1">
        <v>66027000</v>
      </c>
      <c r="U27" s="1">
        <v>59540000</v>
      </c>
      <c r="V27" s="1">
        <v>55706000</v>
      </c>
      <c r="W27" s="1">
        <v>45012000</v>
      </c>
      <c r="X27" s="1">
        <v>31809000</v>
      </c>
      <c r="Y27" s="1">
        <v>32105000</v>
      </c>
      <c r="Z27" s="1">
        <v>27847000</v>
      </c>
      <c r="AA27" s="1">
        <v>25893000</v>
      </c>
      <c r="AB27" s="1">
        <v>44239000</v>
      </c>
      <c r="AC27" s="1">
        <v>41889000</v>
      </c>
      <c r="AD27" s="1">
        <v>38252000</v>
      </c>
      <c r="AE27" s="1">
        <v>22736000</v>
      </c>
      <c r="AF27" s="1">
        <v>35121000</v>
      </c>
      <c r="AG27" s="1">
        <v>23068000</v>
      </c>
      <c r="AH27" s="1">
        <v>45595000</v>
      </c>
      <c r="AI27" s="1">
        <v>23948000</v>
      </c>
      <c r="AJ27" s="1">
        <v>20589000</v>
      </c>
      <c r="AK27" s="1">
        <v>81058000</v>
      </c>
      <c r="AL27" s="1">
        <v>97768000</v>
      </c>
    </row>
    <row r="28" spans="1:44" ht="19" x14ac:dyDescent="0.25">
      <c r="A28" s="7" t="s">
        <v>22</v>
      </c>
      <c r="B28" s="11">
        <v>1600000</v>
      </c>
      <c r="C28" s="11">
        <v>2100000</v>
      </c>
      <c r="D28" s="11">
        <v>2400000</v>
      </c>
      <c r="E28" s="11">
        <v>2000000</v>
      </c>
      <c r="F28" s="11">
        <v>1600000</v>
      </c>
      <c r="G28" s="11">
        <v>2800000</v>
      </c>
      <c r="H28" s="11">
        <v>3900000</v>
      </c>
      <c r="I28" s="11">
        <v>5300000</v>
      </c>
      <c r="J28" s="11">
        <v>10000000</v>
      </c>
      <c r="K28" s="11">
        <v>12700000</v>
      </c>
      <c r="L28" s="11">
        <v>16200000</v>
      </c>
      <c r="M28" s="11">
        <v>20700000</v>
      </c>
      <c r="N28" s="11">
        <v>24300000</v>
      </c>
      <c r="O28" s="11">
        <v>29100000</v>
      </c>
      <c r="P28" s="11">
        <v>27631000</v>
      </c>
      <c r="Q28" s="11">
        <v>46112000</v>
      </c>
      <c r="R28" s="11">
        <v>17884000</v>
      </c>
      <c r="S28" s="11">
        <v>107157000</v>
      </c>
      <c r="T28" s="11">
        <v>102788000</v>
      </c>
      <c r="U28" s="11">
        <v>134548000</v>
      </c>
      <c r="V28" s="11">
        <v>103486000</v>
      </c>
      <c r="W28" s="11">
        <v>104650000</v>
      </c>
      <c r="X28" s="11">
        <v>83952000</v>
      </c>
      <c r="Y28" s="11">
        <v>65102000</v>
      </c>
      <c r="Z28" s="11">
        <v>64457000</v>
      </c>
      <c r="AA28" s="11">
        <v>71562000</v>
      </c>
      <c r="AB28" s="11">
        <v>92004000</v>
      </c>
      <c r="AC28" s="11">
        <v>90095000</v>
      </c>
      <c r="AD28" s="11">
        <v>94879000</v>
      </c>
      <c r="AE28" s="11">
        <v>86502000</v>
      </c>
      <c r="AF28" s="11">
        <v>109448000</v>
      </c>
      <c r="AG28" s="11">
        <v>128256000</v>
      </c>
      <c r="AH28" s="11">
        <v>142415000</v>
      </c>
      <c r="AI28" s="11">
        <v>192124000</v>
      </c>
      <c r="AJ28" s="11">
        <v>236411000</v>
      </c>
      <c r="AK28" s="11">
        <v>392084000</v>
      </c>
      <c r="AL28" s="11">
        <v>373541000</v>
      </c>
    </row>
    <row r="29" spans="1:44" ht="20" customHeight="1" x14ac:dyDescent="0.25">
      <c r="A29" s="14" t="s">
        <v>102</v>
      </c>
      <c r="B29" s="1"/>
      <c r="C29" s="15">
        <f>(C28/B28)-1</f>
        <v>0.3125</v>
      </c>
      <c r="D29" s="15">
        <f>(D28/C28)-1</f>
        <v>0.14285714285714279</v>
      </c>
      <c r="E29" s="15">
        <f>(E28/D28)-1</f>
        <v>-0.16666666666666663</v>
      </c>
      <c r="F29" s="15">
        <f t="shared" ref="F29:AL29" si="4">(F28/E28)-1</f>
        <v>-0.19999999999999996</v>
      </c>
      <c r="G29" s="15">
        <f t="shared" si="4"/>
        <v>0.75</v>
      </c>
      <c r="H29" s="15">
        <f t="shared" si="4"/>
        <v>0.39285714285714279</v>
      </c>
      <c r="I29" s="15">
        <f t="shared" si="4"/>
        <v>0.35897435897435903</v>
      </c>
      <c r="J29" s="15">
        <f t="shared" si="4"/>
        <v>0.8867924528301887</v>
      </c>
      <c r="K29" s="15">
        <f t="shared" si="4"/>
        <v>0.27</v>
      </c>
      <c r="L29" s="15">
        <f t="shared" si="4"/>
        <v>0.27559055118110232</v>
      </c>
      <c r="M29" s="15">
        <f t="shared" si="4"/>
        <v>0.27777777777777768</v>
      </c>
      <c r="N29" s="15">
        <f t="shared" si="4"/>
        <v>0.17391304347826098</v>
      </c>
      <c r="O29" s="15">
        <f t="shared" si="4"/>
        <v>0.19753086419753085</v>
      </c>
      <c r="P29" s="15">
        <f t="shared" si="4"/>
        <v>-5.0481099656357387E-2</v>
      </c>
      <c r="Q29" s="15">
        <f t="shared" si="4"/>
        <v>0.66885020448047472</v>
      </c>
      <c r="R29" s="15">
        <f t="shared" si="4"/>
        <v>-0.61216169326856351</v>
      </c>
      <c r="S29" s="15">
        <f t="shared" si="4"/>
        <v>4.9917803623350485</v>
      </c>
      <c r="T29" s="15">
        <f t="shared" si="4"/>
        <v>-4.0771951435743858E-2</v>
      </c>
      <c r="U29" s="15">
        <f t="shared" si="4"/>
        <v>0.30898548468692844</v>
      </c>
      <c r="V29" s="15">
        <f t="shared" si="4"/>
        <v>-0.23086184855962189</v>
      </c>
      <c r="W29" s="15">
        <f t="shared" si="4"/>
        <v>1.1247898266432133E-2</v>
      </c>
      <c r="X29" s="15">
        <f t="shared" si="4"/>
        <v>-0.19778308647873866</v>
      </c>
      <c r="Y29" s="15">
        <f t="shared" si="4"/>
        <v>-0.22453306651419858</v>
      </c>
      <c r="Z29" s="15">
        <f t="shared" si="4"/>
        <v>-9.9075297225891257E-3</v>
      </c>
      <c r="AA29" s="15">
        <f t="shared" si="4"/>
        <v>0.11022852444265174</v>
      </c>
      <c r="AB29" s="15">
        <f t="shared" si="4"/>
        <v>0.28565439758531075</v>
      </c>
      <c r="AC29" s="15">
        <f t="shared" si="4"/>
        <v>-2.0749097865310207E-2</v>
      </c>
      <c r="AD29" s="15">
        <f t="shared" si="4"/>
        <v>5.3099506076918823E-2</v>
      </c>
      <c r="AE29" s="15">
        <f t="shared" si="4"/>
        <v>-8.8291402734008595E-2</v>
      </c>
      <c r="AF29" s="15">
        <f t="shared" si="4"/>
        <v>0.26526554299322558</v>
      </c>
      <c r="AG29" s="15">
        <f t="shared" si="4"/>
        <v>0.17184416343834519</v>
      </c>
      <c r="AH29" s="15">
        <f t="shared" si="4"/>
        <v>0.11039639471057883</v>
      </c>
      <c r="AI29" s="15">
        <f t="shared" si="4"/>
        <v>0.3490432889793913</v>
      </c>
      <c r="AJ29" s="15">
        <f t="shared" si="4"/>
        <v>0.230512585621786</v>
      </c>
      <c r="AK29" s="15">
        <f t="shared" si="4"/>
        <v>0.65848458828057921</v>
      </c>
      <c r="AL29" s="15">
        <f t="shared" si="4"/>
        <v>-4.7293437120617066E-2</v>
      </c>
    </row>
    <row r="30" spans="1:44" ht="19" x14ac:dyDescent="0.25">
      <c r="A30" s="5" t="s">
        <v>23</v>
      </c>
      <c r="B30" s="2">
        <v>0.1081</v>
      </c>
      <c r="C30" s="2">
        <v>0.11600000000000001</v>
      </c>
      <c r="D30" s="2">
        <v>0.1143</v>
      </c>
      <c r="E30" s="2">
        <v>8.6199999999999999E-2</v>
      </c>
      <c r="F30" s="2">
        <v>6.2700000000000006E-2</v>
      </c>
      <c r="G30" s="2">
        <v>8.8099999999999998E-2</v>
      </c>
      <c r="H30" s="2">
        <v>9.1499999999999998E-2</v>
      </c>
      <c r="I30" s="2">
        <v>7.9500000000000001E-2</v>
      </c>
      <c r="J30" s="2">
        <v>0.11070000000000001</v>
      </c>
      <c r="K30" s="2">
        <v>0.1115</v>
      </c>
      <c r="L30" s="2">
        <v>0.1089</v>
      </c>
      <c r="M30" s="2">
        <v>0.104</v>
      </c>
      <c r="N30" s="2">
        <v>9.9000000000000005E-2</v>
      </c>
      <c r="O30" s="2">
        <v>0.1051</v>
      </c>
      <c r="P30" s="2">
        <v>9.2700000000000005E-2</v>
      </c>
      <c r="Q30" s="2">
        <v>0.1401</v>
      </c>
      <c r="R30" s="2">
        <v>4.5600000000000002E-2</v>
      </c>
      <c r="S30" s="2">
        <v>0.17030000000000001</v>
      </c>
      <c r="T30" s="2">
        <v>0.14549999999999999</v>
      </c>
      <c r="U30" s="2">
        <v>0.16850000000000001</v>
      </c>
      <c r="V30" s="2">
        <v>0.12540000000000001</v>
      </c>
      <c r="W30" s="2">
        <v>0.1273</v>
      </c>
      <c r="X30" s="2">
        <v>0.11269999999999999</v>
      </c>
      <c r="Y30" s="2">
        <v>0.1032</v>
      </c>
      <c r="Z30" s="2">
        <v>0.10639999999999999</v>
      </c>
      <c r="AA30" s="2">
        <v>0.11550000000000001</v>
      </c>
      <c r="AB30" s="2">
        <v>0.13600000000000001</v>
      </c>
      <c r="AC30" s="2">
        <v>0.1212</v>
      </c>
      <c r="AD30" s="2">
        <v>0.1203</v>
      </c>
      <c r="AE30" s="2">
        <v>0.1031</v>
      </c>
      <c r="AF30" s="2">
        <v>0.1242</v>
      </c>
      <c r="AG30" s="2">
        <v>0.1376</v>
      </c>
      <c r="AH30" s="2">
        <v>0.13789999999999999</v>
      </c>
      <c r="AI30" s="2">
        <v>0.1656</v>
      </c>
      <c r="AJ30" s="2">
        <v>0.18260000000000001</v>
      </c>
      <c r="AK30" s="2">
        <v>0.29780000000000001</v>
      </c>
      <c r="AL30" s="2">
        <v>0.2712</v>
      </c>
    </row>
    <row r="31" spans="1:44" ht="19" x14ac:dyDescent="0.25">
      <c r="A31" s="5" t="s">
        <v>24</v>
      </c>
      <c r="B31" s="12">
        <v>0.05</v>
      </c>
      <c r="C31" s="12">
        <v>0.06</v>
      </c>
      <c r="D31" s="12">
        <v>0.06</v>
      </c>
      <c r="E31" s="12">
        <v>0.05</v>
      </c>
      <c r="F31" s="12">
        <v>0.04</v>
      </c>
      <c r="G31" s="12">
        <v>7.0000000000000007E-2</v>
      </c>
      <c r="H31" s="12">
        <v>0.1</v>
      </c>
      <c r="I31" s="12">
        <v>0.13</v>
      </c>
      <c r="J31" s="12">
        <v>0.25</v>
      </c>
      <c r="K31" s="12">
        <v>0.3</v>
      </c>
      <c r="L31" s="12">
        <v>0.38</v>
      </c>
      <c r="M31" s="12">
        <v>0.43</v>
      </c>
      <c r="N31" s="12">
        <v>0.52</v>
      </c>
      <c r="O31" s="12">
        <v>0.63</v>
      </c>
      <c r="P31" s="12">
        <v>0.56999999999999995</v>
      </c>
      <c r="Q31" s="12">
        <v>0.93</v>
      </c>
      <c r="R31" s="12">
        <v>0.33</v>
      </c>
      <c r="S31" s="12">
        <v>1.49</v>
      </c>
      <c r="T31" s="12">
        <v>1.47</v>
      </c>
      <c r="U31" s="12">
        <v>2.02</v>
      </c>
      <c r="V31" s="12">
        <v>1.63</v>
      </c>
      <c r="W31" s="12">
        <v>1.87</v>
      </c>
      <c r="X31" s="12">
        <v>1.72</v>
      </c>
      <c r="Y31" s="12">
        <v>1.34</v>
      </c>
      <c r="Z31" s="12">
        <v>1.44</v>
      </c>
      <c r="AA31" s="12">
        <v>1.82</v>
      </c>
      <c r="AB31" s="12">
        <v>2.64</v>
      </c>
      <c r="AC31" s="12">
        <v>2.5499999999999998</v>
      </c>
      <c r="AD31" s="12">
        <v>2.8</v>
      </c>
      <c r="AE31" s="12">
        <v>2.75</v>
      </c>
      <c r="AF31" s="12">
        <v>3.52</v>
      </c>
      <c r="AG31" s="12">
        <v>4.16</v>
      </c>
      <c r="AH31" s="12">
        <v>4.79</v>
      </c>
      <c r="AI31" s="12">
        <v>6.63</v>
      </c>
      <c r="AJ31" s="12">
        <v>8.1300000000000008</v>
      </c>
      <c r="AK31" s="12">
        <v>13.65</v>
      </c>
      <c r="AL31" s="12">
        <v>14.34</v>
      </c>
    </row>
    <row r="32" spans="1:44" ht="19" x14ac:dyDescent="0.25">
      <c r="A32" s="5" t="s">
        <v>25</v>
      </c>
      <c r="B32" s="12">
        <v>0.05</v>
      </c>
      <c r="C32" s="12">
        <v>0.06</v>
      </c>
      <c r="D32" s="12">
        <v>0.06</v>
      </c>
      <c r="E32" s="12">
        <v>0.05</v>
      </c>
      <c r="F32" s="12">
        <v>0.04</v>
      </c>
      <c r="G32" s="12">
        <v>7.0000000000000007E-2</v>
      </c>
      <c r="H32" s="12">
        <v>0.1</v>
      </c>
      <c r="I32" s="12">
        <v>0.13</v>
      </c>
      <c r="J32" s="12">
        <v>0.23</v>
      </c>
      <c r="K32" s="12">
        <v>0.3</v>
      </c>
      <c r="L32" s="12">
        <v>0.38</v>
      </c>
      <c r="M32" s="12">
        <v>0.43</v>
      </c>
      <c r="N32" s="12">
        <v>0.5</v>
      </c>
      <c r="O32" s="12">
        <v>0.62</v>
      </c>
      <c r="P32" s="12">
        <v>0.56000000000000005</v>
      </c>
      <c r="Q32" s="12">
        <v>0.89</v>
      </c>
      <c r="R32" s="12">
        <v>0.32</v>
      </c>
      <c r="S32" s="12">
        <v>1.41</v>
      </c>
      <c r="T32" s="12">
        <v>1.41</v>
      </c>
      <c r="U32" s="12">
        <v>1.86</v>
      </c>
      <c r="V32" s="12">
        <v>1.59</v>
      </c>
      <c r="W32" s="12">
        <v>1.82</v>
      </c>
      <c r="X32" s="12">
        <v>1.7</v>
      </c>
      <c r="Y32" s="12">
        <v>1.33</v>
      </c>
      <c r="Z32" s="12">
        <v>1.42</v>
      </c>
      <c r="AA32" s="12">
        <v>1.79</v>
      </c>
      <c r="AB32" s="12">
        <v>2.5499999999999998</v>
      </c>
      <c r="AC32" s="12">
        <v>2.48</v>
      </c>
      <c r="AD32" s="12">
        <v>2.72</v>
      </c>
      <c r="AE32" s="12">
        <v>2.65</v>
      </c>
      <c r="AF32" s="12">
        <v>3.39</v>
      </c>
      <c r="AG32" s="12">
        <v>3.98</v>
      </c>
      <c r="AH32" s="12">
        <v>4.57</v>
      </c>
      <c r="AI32" s="12">
        <v>6.34</v>
      </c>
      <c r="AJ32" s="12">
        <v>7.9</v>
      </c>
      <c r="AK32" s="12">
        <v>13.4</v>
      </c>
      <c r="AL32" s="12">
        <v>14.18</v>
      </c>
    </row>
    <row r="33" spans="1:38" ht="19" x14ac:dyDescent="0.25">
      <c r="A33" s="5" t="s">
        <v>26</v>
      </c>
      <c r="B33" s="1">
        <v>29955254</v>
      </c>
      <c r="C33" s="1">
        <v>33699210</v>
      </c>
      <c r="D33" s="1">
        <v>38513383</v>
      </c>
      <c r="E33" s="1">
        <v>39646355</v>
      </c>
      <c r="F33" s="1">
        <v>38514310</v>
      </c>
      <c r="G33" s="1">
        <v>39315903</v>
      </c>
      <c r="H33" s="1">
        <v>39826804</v>
      </c>
      <c r="I33" s="1">
        <v>40592497</v>
      </c>
      <c r="J33" s="1">
        <v>39646355</v>
      </c>
      <c r="K33" s="1">
        <v>42940125</v>
      </c>
      <c r="L33" s="1">
        <v>43027875</v>
      </c>
      <c r="M33" s="1">
        <v>47931750</v>
      </c>
      <c r="N33" s="1">
        <v>46450125</v>
      </c>
      <c r="O33" s="1">
        <v>47496375</v>
      </c>
      <c r="P33" s="1">
        <v>48127500</v>
      </c>
      <c r="Q33" s="1">
        <v>49468500</v>
      </c>
      <c r="R33" s="1">
        <v>54801000</v>
      </c>
      <c r="S33" s="1">
        <v>72184500</v>
      </c>
      <c r="T33" s="1">
        <v>69933000</v>
      </c>
      <c r="U33" s="1">
        <v>66556000</v>
      </c>
      <c r="V33" s="1">
        <v>63579000</v>
      </c>
      <c r="W33" s="1">
        <v>56054000</v>
      </c>
      <c r="X33" s="1">
        <v>48940000</v>
      </c>
      <c r="Y33" s="1">
        <v>48658000</v>
      </c>
      <c r="Z33" s="1">
        <v>44903000</v>
      </c>
      <c r="AA33" s="1">
        <v>39359000</v>
      </c>
      <c r="AB33" s="1">
        <v>34909000</v>
      </c>
      <c r="AC33" s="1">
        <v>35332000</v>
      </c>
      <c r="AD33" s="1">
        <v>33870000</v>
      </c>
      <c r="AE33" s="1">
        <v>31402000</v>
      </c>
      <c r="AF33" s="1">
        <v>31129000</v>
      </c>
      <c r="AG33" s="1">
        <v>30862000</v>
      </c>
      <c r="AH33" s="1">
        <v>29711000</v>
      </c>
      <c r="AI33" s="1">
        <v>28980000</v>
      </c>
      <c r="AJ33" s="1">
        <v>29067000</v>
      </c>
      <c r="AK33" s="1">
        <v>28734000</v>
      </c>
      <c r="AL33" s="1">
        <v>26042000</v>
      </c>
    </row>
    <row r="34" spans="1:38" ht="19" x14ac:dyDescent="0.25">
      <c r="A34" s="5" t="s">
        <v>27</v>
      </c>
      <c r="B34" s="1">
        <v>29955254</v>
      </c>
      <c r="C34" s="1">
        <v>33699210</v>
      </c>
      <c r="D34" s="1">
        <v>38513383</v>
      </c>
      <c r="E34" s="1">
        <v>39646355</v>
      </c>
      <c r="F34" s="1">
        <v>38514310</v>
      </c>
      <c r="G34" s="1">
        <v>39315903</v>
      </c>
      <c r="H34" s="1">
        <v>39826804</v>
      </c>
      <c r="I34" s="1">
        <v>40592497</v>
      </c>
      <c r="J34" s="1">
        <v>42657566</v>
      </c>
      <c r="K34" s="1">
        <v>42940125</v>
      </c>
      <c r="L34" s="1">
        <v>43027875</v>
      </c>
      <c r="M34" s="1">
        <v>47931750</v>
      </c>
      <c r="N34" s="1">
        <v>48812625</v>
      </c>
      <c r="O34" s="1">
        <v>48478500</v>
      </c>
      <c r="P34" s="1">
        <v>49393125</v>
      </c>
      <c r="Q34" s="1">
        <v>51882750</v>
      </c>
      <c r="R34" s="1">
        <v>56325000</v>
      </c>
      <c r="S34" s="1">
        <v>75973500</v>
      </c>
      <c r="T34" s="1">
        <v>73032000</v>
      </c>
      <c r="U34" s="1">
        <v>73584000</v>
      </c>
      <c r="V34" s="1">
        <v>65125000</v>
      </c>
      <c r="W34" s="1">
        <v>57548000</v>
      </c>
      <c r="X34" s="1">
        <v>49373000</v>
      </c>
      <c r="Y34" s="1">
        <v>48776000</v>
      </c>
      <c r="Z34" s="1">
        <v>45308000</v>
      </c>
      <c r="AA34" s="1">
        <v>39988000</v>
      </c>
      <c r="AB34" s="1">
        <v>36063000</v>
      </c>
      <c r="AC34" s="1">
        <v>36292000</v>
      </c>
      <c r="AD34" s="1">
        <v>34864000</v>
      </c>
      <c r="AE34" s="1">
        <v>32609000</v>
      </c>
      <c r="AF34" s="1">
        <v>32308000</v>
      </c>
      <c r="AG34" s="1">
        <v>32245000</v>
      </c>
      <c r="AH34" s="1">
        <v>31180000</v>
      </c>
      <c r="AI34" s="1">
        <v>30294000</v>
      </c>
      <c r="AJ34" s="1">
        <v>29932000</v>
      </c>
      <c r="AK34" s="1">
        <v>29260000</v>
      </c>
      <c r="AL34" s="1">
        <v>26347000</v>
      </c>
    </row>
    <row r="35" spans="1:38" ht="20" customHeight="1" x14ac:dyDescent="0.25">
      <c r="A35" s="14" t="s">
        <v>103</v>
      </c>
      <c r="B35" s="1"/>
      <c r="C35" s="22">
        <f>(C34-B34)/B34</f>
        <v>0.12498495255623604</v>
      </c>
      <c r="D35" s="22">
        <f t="shared" ref="D35:AL35" si="5">(D34-C34)/C34</f>
        <v>0.1428571470963266</v>
      </c>
      <c r="E35" s="22">
        <f t="shared" si="5"/>
        <v>2.9417618286090318E-2</v>
      </c>
      <c r="F35" s="22">
        <f t="shared" si="5"/>
        <v>-2.8553570687645812E-2</v>
      </c>
      <c r="G35" s="22">
        <f t="shared" si="5"/>
        <v>2.0812861505243117E-2</v>
      </c>
      <c r="H35" s="22">
        <f t="shared" si="5"/>
        <v>1.2994767028497349E-2</v>
      </c>
      <c r="I35" s="22">
        <f t="shared" si="5"/>
        <v>1.9225569794653872E-2</v>
      </c>
      <c r="J35" s="22">
        <f t="shared" si="5"/>
        <v>5.0873169985083698E-2</v>
      </c>
      <c r="K35" s="22">
        <f t="shared" si="5"/>
        <v>6.6238894174130798E-3</v>
      </c>
      <c r="L35" s="22">
        <f t="shared" si="5"/>
        <v>2.0435431894993321E-3</v>
      </c>
      <c r="M35" s="22">
        <f t="shared" si="5"/>
        <v>0.11396972311553848</v>
      </c>
      <c r="N35" s="22">
        <f t="shared" si="5"/>
        <v>1.8377693282636248E-2</v>
      </c>
      <c r="O35" s="22">
        <f t="shared" si="5"/>
        <v>-6.8450528935905417E-3</v>
      </c>
      <c r="P35" s="22">
        <f t="shared" si="5"/>
        <v>1.8866610971874129E-2</v>
      </c>
      <c r="Q35" s="22">
        <f t="shared" si="5"/>
        <v>5.0404281972440498E-2</v>
      </c>
      <c r="R35" s="22">
        <f t="shared" si="5"/>
        <v>8.5620943377134023E-2</v>
      </c>
      <c r="S35" s="22">
        <f t="shared" si="5"/>
        <v>0.34884154460719041</v>
      </c>
      <c r="T35" s="22">
        <f t="shared" si="5"/>
        <v>-3.8717447531047007E-2</v>
      </c>
      <c r="U35" s="22">
        <f t="shared" si="5"/>
        <v>7.5583305948077554E-3</v>
      </c>
      <c r="V35" s="22">
        <f t="shared" si="5"/>
        <v>-0.11495705588171341</v>
      </c>
      <c r="W35" s="22">
        <f t="shared" si="5"/>
        <v>-0.11634548944337812</v>
      </c>
      <c r="X35" s="22">
        <f t="shared" si="5"/>
        <v>-0.14205532772641968</v>
      </c>
      <c r="Y35" s="22">
        <f t="shared" si="5"/>
        <v>-1.2091629028011261E-2</v>
      </c>
      <c r="Z35" s="22">
        <f t="shared" si="5"/>
        <v>-7.110054124979498E-2</v>
      </c>
      <c r="AA35" s="22">
        <f t="shared" si="5"/>
        <v>-0.11741855742915158</v>
      </c>
      <c r="AB35" s="22">
        <f t="shared" si="5"/>
        <v>-9.8154446333900164E-2</v>
      </c>
      <c r="AC35" s="22">
        <f t="shared" si="5"/>
        <v>6.3499986135374204E-3</v>
      </c>
      <c r="AD35" s="22">
        <f t="shared" si="5"/>
        <v>-3.9347514603769423E-2</v>
      </c>
      <c r="AE35" s="22">
        <f t="shared" si="5"/>
        <v>-6.4679899036255165E-2</v>
      </c>
      <c r="AF35" s="22">
        <f t="shared" si="5"/>
        <v>-9.2305805145818636E-3</v>
      </c>
      <c r="AG35" s="22">
        <f t="shared" si="5"/>
        <v>-1.9499814287482977E-3</v>
      </c>
      <c r="AH35" s="22">
        <f t="shared" si="5"/>
        <v>-3.3028376492479451E-2</v>
      </c>
      <c r="AI35" s="22">
        <f t="shared" si="5"/>
        <v>-2.8415651058370749E-2</v>
      </c>
      <c r="AJ35" s="22">
        <f t="shared" si="5"/>
        <v>-1.1949560969168813E-2</v>
      </c>
      <c r="AK35" s="22">
        <f t="shared" si="5"/>
        <v>-2.2450888681010289E-2</v>
      </c>
      <c r="AL35" s="22">
        <f t="shared" si="5"/>
        <v>-9.9555707450444286E-2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>
        <v>700000</v>
      </c>
      <c r="C38" s="1">
        <v>10100000</v>
      </c>
      <c r="D38" s="1">
        <v>14300000</v>
      </c>
      <c r="E38" s="1">
        <v>13500000</v>
      </c>
      <c r="F38" s="1">
        <v>3300000</v>
      </c>
      <c r="G38" s="1">
        <v>5400000</v>
      </c>
      <c r="H38" s="1">
        <v>6100000</v>
      </c>
      <c r="I38" s="1">
        <v>5200000</v>
      </c>
      <c r="J38" s="1">
        <v>11000000</v>
      </c>
      <c r="K38" s="1">
        <v>8300000</v>
      </c>
      <c r="L38" s="1">
        <v>8200000</v>
      </c>
      <c r="M38" s="1">
        <v>13200000</v>
      </c>
      <c r="N38" s="1">
        <v>14200000</v>
      </c>
      <c r="O38" s="1">
        <v>20700000</v>
      </c>
      <c r="P38" s="1">
        <v>39506000</v>
      </c>
      <c r="Q38" s="1">
        <v>24608000</v>
      </c>
      <c r="R38" s="1">
        <v>96834000</v>
      </c>
      <c r="S38" s="1">
        <v>249458000</v>
      </c>
      <c r="T38" s="1">
        <v>159870000</v>
      </c>
      <c r="U38" s="1">
        <v>82880000</v>
      </c>
      <c r="V38" s="1">
        <v>75154000</v>
      </c>
      <c r="W38" s="1">
        <v>95284000</v>
      </c>
      <c r="X38" s="1">
        <v>129678000</v>
      </c>
      <c r="Y38" s="1">
        <v>178157000</v>
      </c>
      <c r="Z38" s="1">
        <v>146199000</v>
      </c>
      <c r="AA38" s="1">
        <v>135752000</v>
      </c>
      <c r="AB38" s="1">
        <v>71609000</v>
      </c>
      <c r="AC38" s="1">
        <v>83178000</v>
      </c>
      <c r="AD38" s="1">
        <v>105075000</v>
      </c>
      <c r="AE38" s="1">
        <v>86120000</v>
      </c>
      <c r="AF38" s="1">
        <v>75926000</v>
      </c>
      <c r="AG38" s="1">
        <v>105618000</v>
      </c>
      <c r="AH38" s="1">
        <v>90023000</v>
      </c>
      <c r="AI38" s="1">
        <v>106426000</v>
      </c>
      <c r="AJ38" s="1">
        <v>157394000</v>
      </c>
      <c r="AK38" s="1">
        <v>195354000</v>
      </c>
      <c r="AL38" s="1">
        <v>133202000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>
        <v>5200000</v>
      </c>
      <c r="P39" s="1">
        <v>19109000</v>
      </c>
      <c r="Q39" s="1">
        <v>13800000</v>
      </c>
      <c r="R39" s="1">
        <v>184377000</v>
      </c>
      <c r="S39" s="1">
        <v>255893000</v>
      </c>
      <c r="T39" s="1">
        <v>139435000</v>
      </c>
      <c r="U39" s="1">
        <v>146088000</v>
      </c>
      <c r="V39" s="1">
        <v>152141000</v>
      </c>
      <c r="W39" s="1">
        <v>125327000</v>
      </c>
      <c r="X39" s="1">
        <v>57049000</v>
      </c>
      <c r="Y39" s="1">
        <v>139673000</v>
      </c>
      <c r="Z39" s="1">
        <v>68615000</v>
      </c>
      <c r="AA39" s="1">
        <v>105826000</v>
      </c>
      <c r="AB39" s="1">
        <v>22008000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>
        <v>25513000</v>
      </c>
      <c r="AK39" s="1" t="s">
        <v>92</v>
      </c>
      <c r="AL39" s="1" t="s">
        <v>92</v>
      </c>
    </row>
    <row r="40" spans="1:38" ht="19" x14ac:dyDescent="0.25">
      <c r="A40" s="5" t="s">
        <v>32</v>
      </c>
      <c r="B40" s="1">
        <v>700000</v>
      </c>
      <c r="C40" s="1">
        <v>10100000</v>
      </c>
      <c r="D40" s="1">
        <v>14300000</v>
      </c>
      <c r="E40" s="1">
        <v>13500000</v>
      </c>
      <c r="F40" s="1">
        <v>3300000</v>
      </c>
      <c r="G40" s="1">
        <v>5400000</v>
      </c>
      <c r="H40" s="1">
        <v>6100000</v>
      </c>
      <c r="I40" s="1">
        <v>5200000</v>
      </c>
      <c r="J40" s="1">
        <v>11000000</v>
      </c>
      <c r="K40" s="1">
        <v>8300000</v>
      </c>
      <c r="L40" s="1">
        <v>8200000</v>
      </c>
      <c r="M40" s="1">
        <v>13200000</v>
      </c>
      <c r="N40" s="1">
        <v>14200000</v>
      </c>
      <c r="O40" s="1">
        <v>25900000</v>
      </c>
      <c r="P40" s="1">
        <v>58615000</v>
      </c>
      <c r="Q40" s="1">
        <v>38408000</v>
      </c>
      <c r="R40" s="1">
        <v>281211000</v>
      </c>
      <c r="S40" s="1">
        <v>505351000</v>
      </c>
      <c r="T40" s="1">
        <v>299305000</v>
      </c>
      <c r="U40" s="1">
        <v>228968000</v>
      </c>
      <c r="V40" s="1">
        <v>227295000</v>
      </c>
      <c r="W40" s="1">
        <v>220611000</v>
      </c>
      <c r="X40" s="1">
        <v>186727000</v>
      </c>
      <c r="Y40" s="1">
        <v>317830000</v>
      </c>
      <c r="Z40" s="1">
        <v>214814000</v>
      </c>
      <c r="AA40" s="1">
        <v>241578000</v>
      </c>
      <c r="AB40" s="1">
        <v>93617000</v>
      </c>
      <c r="AC40" s="1">
        <v>83178000</v>
      </c>
      <c r="AD40" s="1">
        <v>105075000</v>
      </c>
      <c r="AE40" s="1">
        <v>86120000</v>
      </c>
      <c r="AF40" s="1">
        <v>75926000</v>
      </c>
      <c r="AG40" s="1">
        <v>105618000</v>
      </c>
      <c r="AH40" s="1">
        <v>90023000</v>
      </c>
      <c r="AI40" s="1">
        <v>106426000</v>
      </c>
      <c r="AJ40" s="1">
        <v>182907000</v>
      </c>
      <c r="AK40" s="1">
        <v>195354000</v>
      </c>
      <c r="AL40" s="1">
        <v>133202000</v>
      </c>
    </row>
    <row r="41" spans="1:38" ht="19" x14ac:dyDescent="0.25">
      <c r="A41" s="5" t="s">
        <v>33</v>
      </c>
      <c r="B41" s="1">
        <v>4000000</v>
      </c>
      <c r="C41" s="1">
        <v>4400000</v>
      </c>
      <c r="D41" s="1">
        <v>3700000</v>
      </c>
      <c r="E41" s="1">
        <v>6900000</v>
      </c>
      <c r="F41" s="1">
        <v>6700000</v>
      </c>
      <c r="G41" s="1">
        <v>8000000</v>
      </c>
      <c r="H41" s="1">
        <v>12200000</v>
      </c>
      <c r="I41" s="1">
        <v>11000000</v>
      </c>
      <c r="J41" s="1">
        <v>14200000</v>
      </c>
      <c r="K41" s="1">
        <v>30400000</v>
      </c>
      <c r="L41" s="1">
        <v>38500000</v>
      </c>
      <c r="M41" s="1">
        <v>54300000</v>
      </c>
      <c r="N41" s="1">
        <v>61000000</v>
      </c>
      <c r="O41" s="1">
        <v>62900000</v>
      </c>
      <c r="P41" s="1">
        <v>41625000</v>
      </c>
      <c r="Q41" s="1">
        <v>80071000</v>
      </c>
      <c r="R41" s="1">
        <v>121456000</v>
      </c>
      <c r="S41" s="1">
        <v>138712000</v>
      </c>
      <c r="T41" s="1">
        <v>140845000</v>
      </c>
      <c r="U41" s="1">
        <v>156375000</v>
      </c>
      <c r="V41" s="1">
        <v>165806000</v>
      </c>
      <c r="W41" s="1">
        <v>177402000</v>
      </c>
      <c r="X41" s="1">
        <v>141571000</v>
      </c>
      <c r="Y41" s="1">
        <v>101742000</v>
      </c>
      <c r="Z41" s="1">
        <v>113187000</v>
      </c>
      <c r="AA41" s="1">
        <v>104974000</v>
      </c>
      <c r="AB41" s="1">
        <v>142595000</v>
      </c>
      <c r="AC41" s="1">
        <v>143733000</v>
      </c>
      <c r="AD41" s="1">
        <v>155295000</v>
      </c>
      <c r="AE41" s="1">
        <v>158773000</v>
      </c>
      <c r="AF41" s="1">
        <v>167786000</v>
      </c>
      <c r="AG41" s="1">
        <v>168586000</v>
      </c>
      <c r="AH41" s="1">
        <v>208865000</v>
      </c>
      <c r="AI41" s="1">
        <v>297427000</v>
      </c>
      <c r="AJ41" s="1">
        <v>334180000</v>
      </c>
      <c r="AK41" s="1">
        <v>312107000</v>
      </c>
      <c r="AL41" s="1">
        <v>322410000</v>
      </c>
    </row>
    <row r="42" spans="1:38" ht="19" x14ac:dyDescent="0.25">
      <c r="A42" s="5" t="s">
        <v>34</v>
      </c>
      <c r="B42" s="1">
        <v>200000</v>
      </c>
      <c r="C42" s="1">
        <v>100000</v>
      </c>
      <c r="D42" s="1">
        <v>200000</v>
      </c>
      <c r="E42" s="1">
        <v>100000</v>
      </c>
      <c r="F42" s="1" t="s">
        <v>92</v>
      </c>
      <c r="G42" s="1" t="s">
        <v>92</v>
      </c>
      <c r="H42" s="1">
        <v>5600000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>
        <v>22000000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  <c r="AK42" s="1" t="s">
        <v>92</v>
      </c>
      <c r="AL42" s="1" t="s">
        <v>92</v>
      </c>
    </row>
    <row r="43" spans="1:38" ht="19" x14ac:dyDescent="0.25">
      <c r="A43" s="5" t="s">
        <v>35</v>
      </c>
      <c r="B43" s="1">
        <v>2800000</v>
      </c>
      <c r="C43" s="1">
        <v>4800000</v>
      </c>
      <c r="D43" s="1">
        <v>3700000</v>
      </c>
      <c r="E43" s="1">
        <v>300000</v>
      </c>
      <c r="F43" s="1">
        <v>14400000</v>
      </c>
      <c r="G43" s="1">
        <v>11200000</v>
      </c>
      <c r="H43" s="1">
        <v>800000</v>
      </c>
      <c r="I43" s="1">
        <v>15800000</v>
      </c>
      <c r="J43" s="1">
        <v>13100000</v>
      </c>
      <c r="K43" s="1">
        <v>9100000</v>
      </c>
      <c r="L43" s="1">
        <v>14800000</v>
      </c>
      <c r="M43" s="1">
        <v>14300000</v>
      </c>
      <c r="N43" s="1">
        <v>5400000</v>
      </c>
      <c r="O43" s="1">
        <v>12500000</v>
      </c>
      <c r="P43" s="1">
        <v>36972000</v>
      </c>
      <c r="Q43" s="1">
        <v>15782000</v>
      </c>
      <c r="R43" s="1">
        <v>25507000</v>
      </c>
      <c r="S43" s="1">
        <v>23809000</v>
      </c>
      <c r="T43" s="1">
        <v>25951000</v>
      </c>
      <c r="U43" s="1">
        <v>27337000</v>
      </c>
      <c r="V43" s="1">
        <v>20209000</v>
      </c>
      <c r="W43" s="1">
        <v>24738000</v>
      </c>
      <c r="X43" s="1">
        <v>23404000</v>
      </c>
      <c r="Y43" s="1">
        <v>22986000</v>
      </c>
      <c r="Z43" s="1">
        <v>19174000</v>
      </c>
      <c r="AA43" s="1">
        <v>17929000</v>
      </c>
      <c r="AB43" s="1">
        <v>23113000</v>
      </c>
      <c r="AC43" s="1">
        <v>22277000</v>
      </c>
      <c r="AD43" s="1">
        <v>28157000</v>
      </c>
      <c r="AE43" s="1">
        <v>41709000</v>
      </c>
      <c r="AF43" s="1">
        <v>23926000</v>
      </c>
      <c r="AG43" s="1">
        <v>36727000</v>
      </c>
      <c r="AH43" s="1">
        <v>39624000</v>
      </c>
      <c r="AI43" s="1">
        <v>51853000</v>
      </c>
      <c r="AJ43" s="1">
        <v>16991000</v>
      </c>
      <c r="AK43" s="1">
        <v>43513000</v>
      </c>
      <c r="AL43" s="1">
        <v>29103000</v>
      </c>
    </row>
    <row r="44" spans="1:38" ht="19" x14ac:dyDescent="0.25">
      <c r="A44" s="6" t="s">
        <v>36</v>
      </c>
      <c r="B44" s="10">
        <v>7700000</v>
      </c>
      <c r="C44" s="10">
        <v>19400000</v>
      </c>
      <c r="D44" s="10">
        <v>21900000</v>
      </c>
      <c r="E44" s="10">
        <v>20800000</v>
      </c>
      <c r="F44" s="10">
        <v>24400000</v>
      </c>
      <c r="G44" s="10">
        <v>24600000</v>
      </c>
      <c r="H44" s="10">
        <v>24700000</v>
      </c>
      <c r="I44" s="10">
        <v>32000000</v>
      </c>
      <c r="J44" s="10">
        <v>38300000</v>
      </c>
      <c r="K44" s="10">
        <v>47800000</v>
      </c>
      <c r="L44" s="10">
        <v>61500000</v>
      </c>
      <c r="M44" s="10">
        <v>81800000</v>
      </c>
      <c r="N44" s="10">
        <v>102600000</v>
      </c>
      <c r="O44" s="10">
        <v>101300000</v>
      </c>
      <c r="P44" s="10">
        <v>137212000</v>
      </c>
      <c r="Q44" s="10">
        <v>134261000</v>
      </c>
      <c r="R44" s="10">
        <v>428174000</v>
      </c>
      <c r="S44" s="10">
        <v>667872000</v>
      </c>
      <c r="T44" s="10">
        <v>466101000</v>
      </c>
      <c r="U44" s="10">
        <v>412680000</v>
      </c>
      <c r="V44" s="10">
        <v>413310000</v>
      </c>
      <c r="W44" s="10">
        <v>422751000</v>
      </c>
      <c r="X44" s="10">
        <v>351702000</v>
      </c>
      <c r="Y44" s="10">
        <v>442558000</v>
      </c>
      <c r="Z44" s="10">
        <v>347175000</v>
      </c>
      <c r="AA44" s="10">
        <v>364481000</v>
      </c>
      <c r="AB44" s="10">
        <v>259325000</v>
      </c>
      <c r="AC44" s="10">
        <v>249188000</v>
      </c>
      <c r="AD44" s="10">
        <v>288527000</v>
      </c>
      <c r="AE44" s="10">
        <v>286602000</v>
      </c>
      <c r="AF44" s="10">
        <v>267638000</v>
      </c>
      <c r="AG44" s="10">
        <v>310931000</v>
      </c>
      <c r="AH44" s="10">
        <v>338512000</v>
      </c>
      <c r="AI44" s="10">
        <v>455706000</v>
      </c>
      <c r="AJ44" s="10">
        <v>534078000</v>
      </c>
      <c r="AK44" s="10">
        <v>550974000</v>
      </c>
      <c r="AL44" s="10">
        <v>484715000</v>
      </c>
    </row>
    <row r="45" spans="1:38" ht="19" x14ac:dyDescent="0.25">
      <c r="A45" s="5" t="s">
        <v>37</v>
      </c>
      <c r="B45" s="1">
        <v>1200000</v>
      </c>
      <c r="C45" s="1">
        <v>1400000</v>
      </c>
      <c r="D45" s="1">
        <v>1500000</v>
      </c>
      <c r="E45" s="1">
        <v>2000000</v>
      </c>
      <c r="F45" s="1">
        <v>2200000</v>
      </c>
      <c r="G45" s="1">
        <v>2300000</v>
      </c>
      <c r="H45" s="1">
        <v>4400000</v>
      </c>
      <c r="I45" s="1">
        <v>7900000</v>
      </c>
      <c r="J45" s="1">
        <v>12300000</v>
      </c>
      <c r="K45" s="1">
        <v>16800000</v>
      </c>
      <c r="L45" s="1">
        <v>23200000</v>
      </c>
      <c r="M45" s="1">
        <v>34500000</v>
      </c>
      <c r="N45" s="1">
        <v>36900000</v>
      </c>
      <c r="O45" s="1">
        <v>39400000</v>
      </c>
      <c r="P45" s="1">
        <v>48565000</v>
      </c>
      <c r="Q45" s="1">
        <v>49383000</v>
      </c>
      <c r="R45" s="1">
        <v>63898000</v>
      </c>
      <c r="S45" s="1">
        <v>50706000</v>
      </c>
      <c r="T45" s="1">
        <v>53288000</v>
      </c>
      <c r="U45" s="1">
        <v>48436000</v>
      </c>
      <c r="V45" s="1">
        <v>56611000</v>
      </c>
      <c r="W45" s="1">
        <v>52157000</v>
      </c>
      <c r="X45" s="1">
        <v>46360000</v>
      </c>
      <c r="Y45" s="1">
        <v>34340000</v>
      </c>
      <c r="Z45" s="1">
        <v>30975000</v>
      </c>
      <c r="AA45" s="1">
        <v>33017000</v>
      </c>
      <c r="AB45" s="1">
        <v>41080000</v>
      </c>
      <c r="AC45" s="1">
        <v>45155000</v>
      </c>
      <c r="AD45" s="1">
        <v>36677000</v>
      </c>
      <c r="AE45" s="1">
        <v>38208000</v>
      </c>
      <c r="AF45" s="1">
        <v>45122000</v>
      </c>
      <c r="AG45" s="1">
        <v>40703000</v>
      </c>
      <c r="AH45" s="1">
        <v>48837000</v>
      </c>
      <c r="AI45" s="1">
        <v>53027000</v>
      </c>
      <c r="AJ45" s="1">
        <v>104075000</v>
      </c>
      <c r="AK45" s="1">
        <v>75188000</v>
      </c>
      <c r="AL45" s="1">
        <v>54268000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695162000</v>
      </c>
      <c r="W46" s="1">
        <v>692922000</v>
      </c>
      <c r="X46" s="1">
        <v>686082000</v>
      </c>
      <c r="Y46" s="1">
        <v>667640000</v>
      </c>
      <c r="Z46" s="1">
        <v>665953000</v>
      </c>
      <c r="AA46" s="1">
        <v>664688000</v>
      </c>
      <c r="AB46" s="1">
        <v>757504000</v>
      </c>
      <c r="AC46" s="1">
        <v>773931000</v>
      </c>
      <c r="AD46" s="1">
        <v>779928000</v>
      </c>
      <c r="AE46" s="1">
        <v>814750000</v>
      </c>
      <c r="AF46" s="1">
        <v>798415000</v>
      </c>
      <c r="AG46" s="1">
        <v>804414000</v>
      </c>
      <c r="AH46" s="1">
        <v>800890000</v>
      </c>
      <c r="AI46" s="1">
        <v>803542000</v>
      </c>
      <c r="AJ46" s="1">
        <v>812364000</v>
      </c>
      <c r="AK46" s="1">
        <v>788185000</v>
      </c>
      <c r="AL46" s="1">
        <v>761067000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>
        <v>3800000</v>
      </c>
      <c r="J47" s="1">
        <v>3400000</v>
      </c>
      <c r="K47" s="1">
        <v>5000000</v>
      </c>
      <c r="L47" s="1">
        <v>9600000</v>
      </c>
      <c r="M47" s="1">
        <v>8400000</v>
      </c>
      <c r="N47" s="1">
        <v>10500000</v>
      </c>
      <c r="O47" s="1">
        <v>10700000</v>
      </c>
      <c r="P47" s="1">
        <v>8630000</v>
      </c>
      <c r="Q47" s="1">
        <v>6530000</v>
      </c>
      <c r="R47" s="1">
        <v>520114000</v>
      </c>
      <c r="S47" s="1">
        <v>551772000</v>
      </c>
      <c r="T47" s="1">
        <v>825142000</v>
      </c>
      <c r="U47" s="1">
        <v>803306000</v>
      </c>
      <c r="V47" s="1">
        <v>90900000</v>
      </c>
      <c r="W47" s="1">
        <v>62923000</v>
      </c>
      <c r="X47" s="1">
        <v>52468000</v>
      </c>
      <c r="Y47" s="1">
        <v>38255000</v>
      </c>
      <c r="Z47" s="1">
        <v>27244000</v>
      </c>
      <c r="AA47" s="1">
        <v>19498000</v>
      </c>
      <c r="AB47" s="1">
        <v>52299000</v>
      </c>
      <c r="AC47" s="1">
        <v>57361000</v>
      </c>
      <c r="AD47" s="1">
        <v>47914000</v>
      </c>
      <c r="AE47" s="1">
        <v>47321000</v>
      </c>
      <c r="AF47" s="1">
        <v>33619000</v>
      </c>
      <c r="AG47" s="1">
        <v>21185000</v>
      </c>
      <c r="AH47" s="1">
        <v>14536000</v>
      </c>
      <c r="AI47" s="1">
        <v>14139000</v>
      </c>
      <c r="AJ47" s="1">
        <v>9236000</v>
      </c>
      <c r="AK47" s="1">
        <v>4099000</v>
      </c>
      <c r="AL47" s="1">
        <v>2017000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>
        <v>3800000</v>
      </c>
      <c r="J48" s="1">
        <v>3400000</v>
      </c>
      <c r="K48" s="1">
        <v>5000000</v>
      </c>
      <c r="L48" s="1">
        <v>9600000</v>
      </c>
      <c r="M48" s="1">
        <v>8400000</v>
      </c>
      <c r="N48" s="1">
        <v>10500000</v>
      </c>
      <c r="O48" s="1">
        <v>10700000</v>
      </c>
      <c r="P48" s="1">
        <v>8630000</v>
      </c>
      <c r="Q48" s="1">
        <v>6530000</v>
      </c>
      <c r="R48" s="1">
        <v>520114000</v>
      </c>
      <c r="S48" s="1">
        <v>551772000</v>
      </c>
      <c r="T48" s="1">
        <v>825142000</v>
      </c>
      <c r="U48" s="1">
        <v>803306000</v>
      </c>
      <c r="V48" s="1">
        <v>786062000</v>
      </c>
      <c r="W48" s="1">
        <v>755845000</v>
      </c>
      <c r="X48" s="1">
        <v>738550000</v>
      </c>
      <c r="Y48" s="1">
        <v>705895000</v>
      </c>
      <c r="Z48" s="1">
        <v>693197000</v>
      </c>
      <c r="AA48" s="1">
        <v>684186000</v>
      </c>
      <c r="AB48" s="1">
        <v>809803000</v>
      </c>
      <c r="AC48" s="1">
        <v>831292000</v>
      </c>
      <c r="AD48" s="1">
        <v>827842000</v>
      </c>
      <c r="AE48" s="1">
        <v>862071000</v>
      </c>
      <c r="AF48" s="1">
        <v>832034000</v>
      </c>
      <c r="AG48" s="1">
        <v>825599000</v>
      </c>
      <c r="AH48" s="1">
        <v>815426000</v>
      </c>
      <c r="AI48" s="1">
        <v>817681000</v>
      </c>
      <c r="AJ48" s="1">
        <v>821600000</v>
      </c>
      <c r="AK48" s="1">
        <v>792284000</v>
      </c>
      <c r="AL48" s="1">
        <v>763084000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>
        <v>59000000</v>
      </c>
      <c r="V49" s="1">
        <v>40000000</v>
      </c>
      <c r="W49" s="1">
        <v>26000000</v>
      </c>
      <c r="X49" s="1">
        <v>84000000</v>
      </c>
      <c r="Y49" s="1">
        <v>72445000</v>
      </c>
      <c r="Z49" s="1">
        <v>15441000</v>
      </c>
      <c r="AA49" s="1">
        <v>15104000</v>
      </c>
      <c r="AB49" s="1">
        <v>16500000</v>
      </c>
      <c r="AC49" s="1">
        <v>18140000</v>
      </c>
      <c r="AD49" s="1">
        <v>19784000</v>
      </c>
      <c r="AE49" s="1">
        <v>20525000</v>
      </c>
      <c r="AF49" s="1">
        <v>21936000</v>
      </c>
      <c r="AG49" s="1">
        <v>25515000</v>
      </c>
      <c r="AH49" s="1">
        <v>19756000</v>
      </c>
      <c r="AI49" s="1">
        <v>21865000</v>
      </c>
      <c r="AJ49" s="1">
        <v>26573000</v>
      </c>
      <c r="AK49" s="1">
        <v>33196000</v>
      </c>
      <c r="AL49" s="1">
        <v>25650000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>
        <v>5504000</v>
      </c>
      <c r="R50" s="1">
        <v>45384000</v>
      </c>
      <c r="S50" s="1">
        <v>40738000</v>
      </c>
      <c r="T50" s="1">
        <v>21028000</v>
      </c>
      <c r="U50" s="1">
        <v>19902000</v>
      </c>
      <c r="V50" s="1">
        <v>20010000</v>
      </c>
      <c r="W50" s="1">
        <v>14828000</v>
      </c>
      <c r="X50" s="1">
        <v>45786000</v>
      </c>
      <c r="Y50" s="1">
        <v>38100000</v>
      </c>
      <c r="Z50" s="1">
        <v>27774000</v>
      </c>
      <c r="AA50" s="1">
        <v>25032000</v>
      </c>
      <c r="AB50" s="1">
        <v>22856000</v>
      </c>
      <c r="AC50" s="1">
        <v>11132000</v>
      </c>
      <c r="AD50" s="1">
        <v>13061000</v>
      </c>
      <c r="AE50" s="1">
        <v>15196000</v>
      </c>
      <c r="AF50" s="1">
        <v>47598000</v>
      </c>
      <c r="AG50" s="1">
        <v>47204000</v>
      </c>
      <c r="AH50" s="1">
        <v>20117000</v>
      </c>
      <c r="AI50" s="1">
        <v>6006000</v>
      </c>
      <c r="AJ50" s="1">
        <v>14629000</v>
      </c>
      <c r="AK50" s="1">
        <v>20549000</v>
      </c>
      <c r="AL50" s="1">
        <v>11803000</v>
      </c>
    </row>
    <row r="51" spans="1:38" ht="19" x14ac:dyDescent="0.25">
      <c r="A51" s="5" t="s">
        <v>43</v>
      </c>
      <c r="B51" s="1">
        <v>700000</v>
      </c>
      <c r="C51" s="1">
        <v>500000</v>
      </c>
      <c r="D51" s="1">
        <v>1100000</v>
      </c>
      <c r="E51" s="1">
        <v>3100000</v>
      </c>
      <c r="F51" s="1">
        <v>1000000</v>
      </c>
      <c r="G51" s="1">
        <v>4500000</v>
      </c>
      <c r="H51" s="1">
        <v>12800000</v>
      </c>
      <c r="I51" s="1">
        <v>10500000</v>
      </c>
      <c r="J51" s="1">
        <v>16900000</v>
      </c>
      <c r="K51" s="1">
        <v>18700000</v>
      </c>
      <c r="L51" s="1">
        <v>18800000</v>
      </c>
      <c r="M51" s="1">
        <v>20500000</v>
      </c>
      <c r="N51" s="1">
        <v>39600000</v>
      </c>
      <c r="O51" s="1">
        <v>59000000</v>
      </c>
      <c r="P51" s="1">
        <v>46881000</v>
      </c>
      <c r="Q51" s="1">
        <v>121335000</v>
      </c>
      <c r="R51" s="1">
        <v>154943000</v>
      </c>
      <c r="S51" s="1">
        <v>184085000</v>
      </c>
      <c r="T51" s="1">
        <v>79220000</v>
      </c>
      <c r="U51" s="1">
        <v>7737000</v>
      </c>
      <c r="V51" s="1">
        <v>5212000</v>
      </c>
      <c r="W51" s="1">
        <v>4190000</v>
      </c>
      <c r="X51" s="1">
        <v>8855000</v>
      </c>
      <c r="Y51" s="1">
        <v>10550000</v>
      </c>
      <c r="Z51" s="1">
        <v>9154000</v>
      </c>
      <c r="AA51" s="1">
        <v>7648000</v>
      </c>
      <c r="AB51" s="1">
        <v>9047000</v>
      </c>
      <c r="AC51" s="1">
        <v>6640000</v>
      </c>
      <c r="AD51" s="1">
        <v>6407000</v>
      </c>
      <c r="AE51" s="1">
        <v>7561000</v>
      </c>
      <c r="AF51" s="1">
        <v>6724000</v>
      </c>
      <c r="AG51" s="1">
        <v>5668000</v>
      </c>
      <c r="AH51" s="1">
        <v>12431000</v>
      </c>
      <c r="AI51" s="1">
        <v>79163000</v>
      </c>
      <c r="AJ51" s="1">
        <v>105285000</v>
      </c>
      <c r="AK51" s="1">
        <v>95585000</v>
      </c>
      <c r="AL51" s="1">
        <v>102514000</v>
      </c>
    </row>
    <row r="52" spans="1:38" ht="19" x14ac:dyDescent="0.25">
      <c r="A52" s="5" t="s">
        <v>44</v>
      </c>
      <c r="B52" s="1">
        <v>1900000</v>
      </c>
      <c r="C52" s="1">
        <v>1900000</v>
      </c>
      <c r="D52" s="1">
        <v>2600000</v>
      </c>
      <c r="E52" s="1">
        <v>5100000</v>
      </c>
      <c r="F52" s="1">
        <v>3200000</v>
      </c>
      <c r="G52" s="1">
        <v>6800000</v>
      </c>
      <c r="H52" s="1">
        <v>17200000</v>
      </c>
      <c r="I52" s="1">
        <v>22200000</v>
      </c>
      <c r="J52" s="1">
        <v>32600000</v>
      </c>
      <c r="K52" s="1">
        <v>40500000</v>
      </c>
      <c r="L52" s="1">
        <v>51600000</v>
      </c>
      <c r="M52" s="1">
        <v>63400000</v>
      </c>
      <c r="N52" s="1">
        <v>87000000</v>
      </c>
      <c r="O52" s="1">
        <v>109100000</v>
      </c>
      <c r="P52" s="1">
        <v>104076000</v>
      </c>
      <c r="Q52" s="1">
        <v>182752000</v>
      </c>
      <c r="R52" s="1">
        <v>784339000</v>
      </c>
      <c r="S52" s="1">
        <v>827301000</v>
      </c>
      <c r="T52" s="1">
        <v>978678000</v>
      </c>
      <c r="U52" s="1">
        <v>938381000</v>
      </c>
      <c r="V52" s="1">
        <v>907895000</v>
      </c>
      <c r="W52" s="1">
        <v>853020000</v>
      </c>
      <c r="X52" s="1">
        <v>923551000</v>
      </c>
      <c r="Y52" s="1">
        <v>861330000</v>
      </c>
      <c r="Z52" s="1">
        <v>776541000</v>
      </c>
      <c r="AA52" s="1">
        <v>764987000</v>
      </c>
      <c r="AB52" s="1">
        <v>899286000</v>
      </c>
      <c r="AC52" s="1">
        <v>912359000</v>
      </c>
      <c r="AD52" s="1">
        <v>903771000</v>
      </c>
      <c r="AE52" s="1">
        <v>943561000</v>
      </c>
      <c r="AF52" s="1">
        <v>953414000</v>
      </c>
      <c r="AG52" s="1">
        <v>944689000</v>
      </c>
      <c r="AH52" s="1">
        <v>916567000</v>
      </c>
      <c r="AI52" s="1">
        <v>977742000</v>
      </c>
      <c r="AJ52" s="1">
        <v>1072162000</v>
      </c>
      <c r="AK52" s="1">
        <v>1016802000</v>
      </c>
      <c r="AL52" s="1">
        <v>957319000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19" x14ac:dyDescent="0.25">
      <c r="A54" s="7" t="s">
        <v>46</v>
      </c>
      <c r="B54" s="11">
        <v>9600000</v>
      </c>
      <c r="C54" s="11">
        <v>21300000</v>
      </c>
      <c r="D54" s="11">
        <v>24500000</v>
      </c>
      <c r="E54" s="11">
        <v>25900000</v>
      </c>
      <c r="F54" s="11">
        <v>27600000</v>
      </c>
      <c r="G54" s="11">
        <v>31400000</v>
      </c>
      <c r="H54" s="11">
        <v>41900000</v>
      </c>
      <c r="I54" s="11">
        <v>54200000</v>
      </c>
      <c r="J54" s="11">
        <v>70900000</v>
      </c>
      <c r="K54" s="11">
        <v>88300000</v>
      </c>
      <c r="L54" s="11">
        <v>113100000</v>
      </c>
      <c r="M54" s="11">
        <v>145200000</v>
      </c>
      <c r="N54" s="11">
        <v>189600000</v>
      </c>
      <c r="O54" s="11">
        <v>210400000</v>
      </c>
      <c r="P54" s="11">
        <v>241288000</v>
      </c>
      <c r="Q54" s="11">
        <v>317013000</v>
      </c>
      <c r="R54" s="11">
        <v>1212513000</v>
      </c>
      <c r="S54" s="11">
        <v>1495173000</v>
      </c>
      <c r="T54" s="11">
        <v>1444779000</v>
      </c>
      <c r="U54" s="11">
        <v>1351061000</v>
      </c>
      <c r="V54" s="11">
        <v>1321205000</v>
      </c>
      <c r="W54" s="11">
        <v>1275771000</v>
      </c>
      <c r="X54" s="11">
        <v>1275253000</v>
      </c>
      <c r="Y54" s="11">
        <v>1303888000</v>
      </c>
      <c r="Z54" s="11">
        <v>1123716000</v>
      </c>
      <c r="AA54" s="11">
        <v>1129468000</v>
      </c>
      <c r="AB54" s="11">
        <v>1158611000</v>
      </c>
      <c r="AC54" s="11">
        <v>1161547000</v>
      </c>
      <c r="AD54" s="11">
        <v>1192298000</v>
      </c>
      <c r="AE54" s="11">
        <v>1230163000</v>
      </c>
      <c r="AF54" s="11">
        <v>1221052000</v>
      </c>
      <c r="AG54" s="11">
        <v>1255620000</v>
      </c>
      <c r="AH54" s="11">
        <v>1255079000</v>
      </c>
      <c r="AI54" s="11">
        <v>1433448000</v>
      </c>
      <c r="AJ54" s="11">
        <v>1606240000</v>
      </c>
      <c r="AK54" s="11">
        <v>1567776000</v>
      </c>
      <c r="AL54" s="11">
        <v>1442034000</v>
      </c>
    </row>
    <row r="55" spans="1:38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>
        <v>400000</v>
      </c>
      <c r="G55" s="1">
        <v>700000</v>
      </c>
      <c r="H55" s="1">
        <v>2100000</v>
      </c>
      <c r="I55" s="1">
        <v>4500000</v>
      </c>
      <c r="J55" s="1">
        <v>6000000</v>
      </c>
      <c r="K55" s="1">
        <v>5800000</v>
      </c>
      <c r="L55" s="1">
        <v>7500000</v>
      </c>
      <c r="M55" s="1">
        <v>8200000</v>
      </c>
      <c r="N55" s="1">
        <v>17400000</v>
      </c>
      <c r="O55" s="1">
        <v>3300000</v>
      </c>
      <c r="P55" s="1">
        <v>1606000</v>
      </c>
      <c r="Q55" s="1">
        <v>1415000</v>
      </c>
      <c r="R55" s="1">
        <v>7603000</v>
      </c>
      <c r="S55" s="1">
        <v>15267000</v>
      </c>
      <c r="T55" s="1">
        <v>13055000</v>
      </c>
      <c r="U55" s="1">
        <v>11579000</v>
      </c>
      <c r="V55" s="1">
        <v>12162000</v>
      </c>
      <c r="W55" s="1">
        <v>16300000</v>
      </c>
      <c r="X55" s="1">
        <v>11172000</v>
      </c>
      <c r="Y55" s="1">
        <v>8593000</v>
      </c>
      <c r="Z55" s="1">
        <v>8765000</v>
      </c>
      <c r="AA55" s="1">
        <v>11139000</v>
      </c>
      <c r="AB55" s="1">
        <v>18958000</v>
      </c>
      <c r="AC55" s="1">
        <v>19216000</v>
      </c>
      <c r="AD55" s="1">
        <v>22000000</v>
      </c>
      <c r="AE55" s="1">
        <v>19852000</v>
      </c>
      <c r="AF55" s="1">
        <v>22952000</v>
      </c>
      <c r="AG55" s="1">
        <v>19510000</v>
      </c>
      <c r="AH55" s="1">
        <v>20251000</v>
      </c>
      <c r="AI55" s="1">
        <v>23118000</v>
      </c>
      <c r="AJ55" s="1">
        <v>23033000</v>
      </c>
      <c r="AK55" s="1">
        <v>20749000</v>
      </c>
      <c r="AL55" s="1">
        <v>17273000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>
        <v>5200000</v>
      </c>
      <c r="P56" s="1">
        <v>19109000</v>
      </c>
      <c r="Q56" s="1">
        <v>13800000</v>
      </c>
      <c r="R56" s="1">
        <v>184377000</v>
      </c>
      <c r="S56" s="1" t="s">
        <v>92</v>
      </c>
      <c r="T56" s="1" t="s">
        <v>92</v>
      </c>
      <c r="U56" s="1" t="s">
        <v>92</v>
      </c>
      <c r="V56" s="1">
        <v>400000000</v>
      </c>
      <c r="W56" s="1">
        <v>390963000</v>
      </c>
      <c r="X56" s="1" t="s">
        <v>92</v>
      </c>
      <c r="Y56" s="1" t="s">
        <v>92</v>
      </c>
      <c r="Z56" s="1">
        <v>8000000</v>
      </c>
      <c r="AA56" s="1">
        <v>8000000</v>
      </c>
      <c r="AB56" s="1">
        <v>49000000</v>
      </c>
      <c r="AC56" s="1">
        <v>23000000</v>
      </c>
      <c r="AD56" s="1">
        <v>170000000</v>
      </c>
      <c r="AE56" s="1">
        <v>92000000</v>
      </c>
      <c r="AF56" s="1">
        <v>77000000</v>
      </c>
      <c r="AG56" s="1">
        <v>142000000</v>
      </c>
      <c r="AH56" s="1">
        <v>235000000</v>
      </c>
      <c r="AI56" s="1">
        <v>218000000</v>
      </c>
      <c r="AJ56" s="1">
        <v>95000000</v>
      </c>
      <c r="AK56" s="1">
        <v>250000000</v>
      </c>
      <c r="AL56" s="1">
        <v>49369000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>
        <v>11754000</v>
      </c>
      <c r="AC57" s="1">
        <v>6821000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  <c r="AL57" s="1" t="s">
        <v>92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17921000</v>
      </c>
      <c r="S58" s="1">
        <v>31584000</v>
      </c>
      <c r="T58" s="1">
        <v>41050000</v>
      </c>
      <c r="U58" s="1">
        <v>55837000</v>
      </c>
      <c r="V58" s="1">
        <v>48284000</v>
      </c>
      <c r="W58" s="1">
        <v>42572000</v>
      </c>
      <c r="X58" s="1">
        <v>38243000</v>
      </c>
      <c r="Y58" s="1">
        <v>39673000</v>
      </c>
      <c r="Z58" s="1">
        <v>42953000</v>
      </c>
      <c r="AA58" s="1">
        <v>41768000</v>
      </c>
      <c r="AB58" s="1">
        <v>47959000</v>
      </c>
      <c r="AC58" s="1">
        <v>49181000</v>
      </c>
      <c r="AD58" s="1">
        <v>56519000</v>
      </c>
      <c r="AE58" s="1">
        <v>46697000</v>
      </c>
      <c r="AF58" s="1">
        <v>47129000</v>
      </c>
      <c r="AG58" s="1">
        <v>55431000</v>
      </c>
      <c r="AH58" s="1">
        <v>52215000</v>
      </c>
      <c r="AI58" s="1">
        <v>111016000</v>
      </c>
      <c r="AJ58" s="1">
        <v>115159000</v>
      </c>
      <c r="AK58" s="1">
        <v>105417000</v>
      </c>
      <c r="AL58" s="1">
        <v>120045000</v>
      </c>
    </row>
    <row r="59" spans="1:38" ht="19" x14ac:dyDescent="0.25">
      <c r="A59" s="5" t="s">
        <v>51</v>
      </c>
      <c r="B59" s="1">
        <v>4600000</v>
      </c>
      <c r="C59" s="1">
        <v>3200000</v>
      </c>
      <c r="D59" s="1">
        <v>5200000</v>
      </c>
      <c r="E59" s="1">
        <v>5700000</v>
      </c>
      <c r="F59" s="1">
        <v>6900000</v>
      </c>
      <c r="G59" s="1">
        <v>7400000</v>
      </c>
      <c r="H59" s="1">
        <v>9300000</v>
      </c>
      <c r="I59" s="1">
        <v>12800000</v>
      </c>
      <c r="J59" s="1">
        <v>15800000</v>
      </c>
      <c r="K59" s="1">
        <v>17600000</v>
      </c>
      <c r="L59" s="1">
        <v>20700000</v>
      </c>
      <c r="M59" s="1">
        <v>25900000</v>
      </c>
      <c r="N59" s="1">
        <v>30400000</v>
      </c>
      <c r="O59" s="1">
        <v>36900000</v>
      </c>
      <c r="P59" s="1">
        <v>15803000</v>
      </c>
      <c r="Q59" s="1">
        <v>24422000</v>
      </c>
      <c r="R59" s="1">
        <v>-119692000</v>
      </c>
      <c r="S59" s="1">
        <v>51511000</v>
      </c>
      <c r="T59" s="1">
        <v>66211000</v>
      </c>
      <c r="U59" s="1">
        <v>70741000</v>
      </c>
      <c r="V59" s="1">
        <v>76583000</v>
      </c>
      <c r="W59" s="1">
        <v>76089000</v>
      </c>
      <c r="X59" s="1">
        <v>73216000</v>
      </c>
      <c r="Y59" s="1">
        <v>66322000</v>
      </c>
      <c r="Z59" s="1">
        <v>62429000</v>
      </c>
      <c r="AA59" s="1">
        <v>85591000</v>
      </c>
      <c r="AB59" s="1">
        <v>81934000</v>
      </c>
      <c r="AC59" s="1">
        <v>67662000</v>
      </c>
      <c r="AD59" s="1">
        <v>92885000</v>
      </c>
      <c r="AE59" s="1">
        <v>85326000</v>
      </c>
      <c r="AF59" s="1">
        <v>98996000</v>
      </c>
      <c r="AG59" s="1">
        <v>109714000</v>
      </c>
      <c r="AH59" s="1">
        <v>114749000</v>
      </c>
      <c r="AI59" s="1">
        <v>138694000</v>
      </c>
      <c r="AJ59" s="1">
        <v>181319000</v>
      </c>
      <c r="AK59" s="1">
        <v>183041000</v>
      </c>
      <c r="AL59" s="1">
        <v>144772000</v>
      </c>
    </row>
    <row r="60" spans="1:38" ht="19" x14ac:dyDescent="0.25">
      <c r="A60" s="6" t="s">
        <v>52</v>
      </c>
      <c r="B60" s="10">
        <v>4600000</v>
      </c>
      <c r="C60" s="10">
        <v>3200000</v>
      </c>
      <c r="D60" s="10">
        <v>5200000</v>
      </c>
      <c r="E60" s="10">
        <v>5700000</v>
      </c>
      <c r="F60" s="10">
        <v>7300000</v>
      </c>
      <c r="G60" s="10">
        <v>8100000</v>
      </c>
      <c r="H60" s="10">
        <v>11400000</v>
      </c>
      <c r="I60" s="10">
        <v>17300000</v>
      </c>
      <c r="J60" s="10">
        <v>21800000</v>
      </c>
      <c r="K60" s="10">
        <v>23400000</v>
      </c>
      <c r="L60" s="10">
        <v>28200000</v>
      </c>
      <c r="M60" s="10">
        <v>34100000</v>
      </c>
      <c r="N60" s="10">
        <v>47800000</v>
      </c>
      <c r="O60" s="10">
        <v>45400000</v>
      </c>
      <c r="P60" s="10">
        <v>36518000</v>
      </c>
      <c r="Q60" s="10">
        <v>39637000</v>
      </c>
      <c r="R60" s="10">
        <v>90209000</v>
      </c>
      <c r="S60" s="10">
        <v>98362000</v>
      </c>
      <c r="T60" s="10">
        <v>120316000</v>
      </c>
      <c r="U60" s="10">
        <v>138157000</v>
      </c>
      <c r="V60" s="10">
        <v>537029000</v>
      </c>
      <c r="W60" s="10">
        <v>525924000</v>
      </c>
      <c r="X60" s="10">
        <v>122631000</v>
      </c>
      <c r="Y60" s="10">
        <v>114588000</v>
      </c>
      <c r="Z60" s="10">
        <v>122147000</v>
      </c>
      <c r="AA60" s="10">
        <v>146498000</v>
      </c>
      <c r="AB60" s="10">
        <v>209605000</v>
      </c>
      <c r="AC60" s="10">
        <v>165880000</v>
      </c>
      <c r="AD60" s="10">
        <v>341404000</v>
      </c>
      <c r="AE60" s="10">
        <v>243875000</v>
      </c>
      <c r="AF60" s="10">
        <v>246077000</v>
      </c>
      <c r="AG60" s="10">
        <v>326655000</v>
      </c>
      <c r="AH60" s="10">
        <v>422215000</v>
      </c>
      <c r="AI60" s="10">
        <v>490828000</v>
      </c>
      <c r="AJ60" s="10">
        <v>414511000</v>
      </c>
      <c r="AK60" s="10">
        <v>559207000</v>
      </c>
      <c r="AL60" s="10">
        <v>331459000</v>
      </c>
    </row>
    <row r="61" spans="1:38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>
        <v>2700000</v>
      </c>
      <c r="I61" s="1">
        <v>2700000</v>
      </c>
      <c r="J61" s="1">
        <v>2300000</v>
      </c>
      <c r="K61" s="1">
        <v>1900000</v>
      </c>
      <c r="L61" s="1">
        <v>1600000</v>
      </c>
      <c r="M61" s="1">
        <v>1200000</v>
      </c>
      <c r="N61" s="1">
        <v>800000</v>
      </c>
      <c r="O61" s="1">
        <v>400000</v>
      </c>
      <c r="P61" s="1" t="s">
        <v>92</v>
      </c>
      <c r="Q61" s="1" t="s">
        <v>92</v>
      </c>
      <c r="R61" s="1">
        <v>139922000</v>
      </c>
      <c r="S61" s="1">
        <v>541364000</v>
      </c>
      <c r="T61" s="1">
        <v>400000000</v>
      </c>
      <c r="U61" s="1">
        <v>400000000</v>
      </c>
      <c r="V61" s="1" t="s">
        <v>92</v>
      </c>
      <c r="W61" s="1">
        <v>170000000</v>
      </c>
      <c r="X61" s="1">
        <v>570000000</v>
      </c>
      <c r="Y61" s="1">
        <v>570000000</v>
      </c>
      <c r="Z61" s="1">
        <v>512000000</v>
      </c>
      <c r="AA61" s="1">
        <v>504000000</v>
      </c>
      <c r="AB61" s="1">
        <v>455000000</v>
      </c>
      <c r="AC61" s="1">
        <v>447000000</v>
      </c>
      <c r="AD61" s="1">
        <v>376000000</v>
      </c>
      <c r="AE61" s="1">
        <v>516000000</v>
      </c>
      <c r="AF61" s="1">
        <v>494000000</v>
      </c>
      <c r="AG61" s="1">
        <v>462801000</v>
      </c>
      <c r="AH61" s="1">
        <v>528944000</v>
      </c>
      <c r="AI61" s="1">
        <v>606790000</v>
      </c>
      <c r="AJ61" s="1">
        <v>739435000</v>
      </c>
      <c r="AK61" s="1">
        <v>1062688000</v>
      </c>
      <c r="AL61" s="1">
        <v>1862861000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38" ht="19" x14ac:dyDescent="0.25">
      <c r="A63" s="5" t="s">
        <v>54</v>
      </c>
      <c r="B63" s="1">
        <v>700000</v>
      </c>
      <c r="C63" s="1">
        <v>3000000</v>
      </c>
      <c r="D63" s="1">
        <v>2100000</v>
      </c>
      <c r="E63" s="1">
        <v>1400000</v>
      </c>
      <c r="F63" s="1">
        <v>400000</v>
      </c>
      <c r="G63" s="1">
        <v>1000000</v>
      </c>
      <c r="H63" s="1" t="s">
        <v>92</v>
      </c>
      <c r="I63" s="1">
        <v>2700000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 t="s">
        <v>92</v>
      </c>
      <c r="Z63" s="1" t="s">
        <v>92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  <c r="AG63" s="1" t="s">
        <v>92</v>
      </c>
      <c r="AH63" s="1" t="s">
        <v>92</v>
      </c>
      <c r="AI63" s="1" t="s">
        <v>92</v>
      </c>
      <c r="AJ63" s="1" t="s">
        <v>92</v>
      </c>
      <c r="AK63" s="1" t="s">
        <v>92</v>
      </c>
      <c r="AL63" s="1" t="s">
        <v>92</v>
      </c>
    </row>
    <row r="64" spans="1:38" ht="19" x14ac:dyDescent="0.25">
      <c r="A64" s="5" t="s">
        <v>55</v>
      </c>
      <c r="B64" s="1">
        <v>100000</v>
      </c>
      <c r="C64" s="1">
        <v>300000</v>
      </c>
      <c r="D64" s="1">
        <v>400000</v>
      </c>
      <c r="E64" s="1">
        <v>400000</v>
      </c>
      <c r="F64" s="1">
        <v>200000</v>
      </c>
      <c r="G64" s="1" t="s">
        <v>92</v>
      </c>
      <c r="H64" s="1">
        <v>1200000</v>
      </c>
      <c r="I64" s="1" t="s">
        <v>92</v>
      </c>
      <c r="J64" s="1">
        <v>3900000</v>
      </c>
      <c r="K64" s="1">
        <v>6900000</v>
      </c>
      <c r="L64" s="1">
        <v>5000000</v>
      </c>
      <c r="M64" s="1">
        <v>6700000</v>
      </c>
      <c r="N64" s="1">
        <v>7500000</v>
      </c>
      <c r="O64" s="1">
        <v>8100000</v>
      </c>
      <c r="P64" s="1">
        <v>5769000</v>
      </c>
      <c r="Q64" s="1">
        <v>5604000</v>
      </c>
      <c r="R64" s="1">
        <v>8910000</v>
      </c>
      <c r="S64" s="1">
        <v>5905000</v>
      </c>
      <c r="T64" s="1">
        <v>7992000</v>
      </c>
      <c r="U64" s="1">
        <v>7810000</v>
      </c>
      <c r="V64" s="1">
        <v>14148000</v>
      </c>
      <c r="W64" s="1">
        <v>13533000</v>
      </c>
      <c r="X64" s="1">
        <v>20681000</v>
      </c>
      <c r="Y64" s="1">
        <v>19031000</v>
      </c>
      <c r="Z64" s="1">
        <v>14655000</v>
      </c>
      <c r="AA64" s="1">
        <v>13476000</v>
      </c>
      <c r="AB64" s="1">
        <v>19600000</v>
      </c>
      <c r="AC64" s="1">
        <v>17990000</v>
      </c>
      <c r="AD64" s="1">
        <v>20280000</v>
      </c>
      <c r="AE64" s="1">
        <v>33290000</v>
      </c>
      <c r="AF64" s="1">
        <v>34147000</v>
      </c>
      <c r="AG64" s="1">
        <v>39627000</v>
      </c>
      <c r="AH64" s="1">
        <v>40183000</v>
      </c>
      <c r="AI64" s="1">
        <v>46063000</v>
      </c>
      <c r="AJ64" s="1">
        <v>121212000</v>
      </c>
      <c r="AK64" s="1">
        <v>56823000</v>
      </c>
      <c r="AL64" s="1">
        <v>49661000</v>
      </c>
    </row>
    <row r="65" spans="1:38" ht="19" x14ac:dyDescent="0.25">
      <c r="A65" s="5" t="s">
        <v>56</v>
      </c>
      <c r="B65" s="1">
        <v>800000</v>
      </c>
      <c r="C65" s="1">
        <v>3300000</v>
      </c>
      <c r="D65" s="1">
        <v>2500000</v>
      </c>
      <c r="E65" s="1">
        <v>1800000</v>
      </c>
      <c r="F65" s="1">
        <v>600000</v>
      </c>
      <c r="G65" s="1">
        <v>1000000</v>
      </c>
      <c r="H65" s="1">
        <v>3900000</v>
      </c>
      <c r="I65" s="1">
        <v>5400000</v>
      </c>
      <c r="J65" s="1">
        <v>6200000</v>
      </c>
      <c r="K65" s="1">
        <v>8800000</v>
      </c>
      <c r="L65" s="1">
        <v>6600000</v>
      </c>
      <c r="M65" s="1">
        <v>7900000</v>
      </c>
      <c r="N65" s="1">
        <v>8300000</v>
      </c>
      <c r="O65" s="1">
        <v>8500000</v>
      </c>
      <c r="P65" s="1">
        <v>5769000</v>
      </c>
      <c r="Q65" s="1">
        <v>5604000</v>
      </c>
      <c r="R65" s="1">
        <v>148832000</v>
      </c>
      <c r="S65" s="1">
        <v>547269000</v>
      </c>
      <c r="T65" s="1">
        <v>407992000</v>
      </c>
      <c r="U65" s="1">
        <v>407810000</v>
      </c>
      <c r="V65" s="1">
        <v>14148000</v>
      </c>
      <c r="W65" s="1">
        <v>183533000</v>
      </c>
      <c r="X65" s="1">
        <v>590681000</v>
      </c>
      <c r="Y65" s="1">
        <v>589031000</v>
      </c>
      <c r="Z65" s="1">
        <v>526655000</v>
      </c>
      <c r="AA65" s="1">
        <v>517476000</v>
      </c>
      <c r="AB65" s="1">
        <v>474600000</v>
      </c>
      <c r="AC65" s="1">
        <v>464990000</v>
      </c>
      <c r="AD65" s="1">
        <v>396280000</v>
      </c>
      <c r="AE65" s="1">
        <v>549290000</v>
      </c>
      <c r="AF65" s="1">
        <v>528147000</v>
      </c>
      <c r="AG65" s="1">
        <v>502428000</v>
      </c>
      <c r="AH65" s="1">
        <v>569127000</v>
      </c>
      <c r="AI65" s="1">
        <v>652853000</v>
      </c>
      <c r="AJ65" s="1">
        <v>860647000</v>
      </c>
      <c r="AK65" s="1">
        <v>1119511000</v>
      </c>
      <c r="AL65" s="1">
        <v>1912522000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>
        <v>5400000</v>
      </c>
      <c r="C67" s="10">
        <v>6500000</v>
      </c>
      <c r="D67" s="10">
        <v>7700000</v>
      </c>
      <c r="E67" s="10">
        <v>7500000</v>
      </c>
      <c r="F67" s="10">
        <v>7900000</v>
      </c>
      <c r="G67" s="10">
        <v>9100000</v>
      </c>
      <c r="H67" s="10">
        <v>15300000</v>
      </c>
      <c r="I67" s="10">
        <v>22700000</v>
      </c>
      <c r="J67" s="10">
        <v>28000000</v>
      </c>
      <c r="K67" s="10">
        <v>32200000</v>
      </c>
      <c r="L67" s="10">
        <v>34800000</v>
      </c>
      <c r="M67" s="10">
        <v>42000000</v>
      </c>
      <c r="N67" s="10">
        <v>56100000</v>
      </c>
      <c r="O67" s="10">
        <v>53900000</v>
      </c>
      <c r="P67" s="10">
        <v>42287000</v>
      </c>
      <c r="Q67" s="10">
        <v>45241000</v>
      </c>
      <c r="R67" s="10">
        <v>239041000</v>
      </c>
      <c r="S67" s="10">
        <v>645631000</v>
      </c>
      <c r="T67" s="10">
        <v>528308000</v>
      </c>
      <c r="U67" s="10">
        <v>545967000</v>
      </c>
      <c r="V67" s="10">
        <v>551177000</v>
      </c>
      <c r="W67" s="10">
        <v>709457000</v>
      </c>
      <c r="X67" s="10">
        <v>713312000</v>
      </c>
      <c r="Y67" s="10">
        <v>703619000</v>
      </c>
      <c r="Z67" s="10">
        <v>648802000</v>
      </c>
      <c r="AA67" s="10">
        <v>663974000</v>
      </c>
      <c r="AB67" s="10">
        <v>684205000</v>
      </c>
      <c r="AC67" s="10">
        <v>630870000</v>
      </c>
      <c r="AD67" s="10">
        <v>737684000</v>
      </c>
      <c r="AE67" s="10">
        <v>793165000</v>
      </c>
      <c r="AF67" s="10">
        <v>774224000</v>
      </c>
      <c r="AG67" s="10">
        <v>829083000</v>
      </c>
      <c r="AH67" s="10">
        <v>991342000</v>
      </c>
      <c r="AI67" s="10">
        <v>1143681000</v>
      </c>
      <c r="AJ67" s="10">
        <v>1275158000</v>
      </c>
      <c r="AK67" s="10">
        <v>1678718000</v>
      </c>
      <c r="AL67" s="10">
        <v>2243981000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>
        <v>100000</v>
      </c>
      <c r="P68" s="1">
        <v>148000</v>
      </c>
      <c r="Q68" s="1">
        <v>233000</v>
      </c>
      <c r="R68" s="1">
        <v>507000</v>
      </c>
      <c r="S68" s="1">
        <v>466000</v>
      </c>
      <c r="T68" s="1">
        <v>697000</v>
      </c>
      <c r="U68" s="1">
        <v>638000</v>
      </c>
      <c r="V68" s="1">
        <v>594000</v>
      </c>
      <c r="W68" s="1">
        <v>511000</v>
      </c>
      <c r="X68" s="1">
        <v>485000</v>
      </c>
      <c r="Y68" s="1">
        <v>482000</v>
      </c>
      <c r="Z68" s="1">
        <v>399000</v>
      </c>
      <c r="AA68" s="1">
        <v>371000</v>
      </c>
      <c r="AB68" s="1">
        <v>348000</v>
      </c>
      <c r="AC68" s="1">
        <v>348000</v>
      </c>
      <c r="AD68" s="1">
        <v>320000</v>
      </c>
      <c r="AE68" s="1">
        <v>313000</v>
      </c>
      <c r="AF68" s="1">
        <v>309000</v>
      </c>
      <c r="AG68" s="1">
        <v>302000</v>
      </c>
      <c r="AH68" s="1">
        <v>290000</v>
      </c>
      <c r="AI68" s="1">
        <v>289000</v>
      </c>
      <c r="AJ68" s="1">
        <v>291000</v>
      </c>
      <c r="AK68" s="1">
        <v>276000</v>
      </c>
      <c r="AL68" s="1">
        <v>252000</v>
      </c>
    </row>
    <row r="69" spans="1:38" ht="19" x14ac:dyDescent="0.25">
      <c r="A69" s="5" t="s">
        <v>60</v>
      </c>
      <c r="B69" s="1">
        <v>4200000</v>
      </c>
      <c r="C69" s="1">
        <v>6100000</v>
      </c>
      <c r="D69" s="1">
        <v>8500000</v>
      </c>
      <c r="E69" s="1">
        <v>9900000</v>
      </c>
      <c r="F69" s="1">
        <v>11000000</v>
      </c>
      <c r="G69" s="1">
        <v>13200000</v>
      </c>
      <c r="H69" s="1">
        <v>16300000</v>
      </c>
      <c r="I69" s="1">
        <v>20800000</v>
      </c>
      <c r="J69" s="1">
        <v>30000000</v>
      </c>
      <c r="K69" s="1">
        <v>42000000</v>
      </c>
      <c r="L69" s="1">
        <v>57200000</v>
      </c>
      <c r="M69" s="1">
        <v>77500000</v>
      </c>
      <c r="N69" s="1">
        <v>100700000</v>
      </c>
      <c r="O69" s="1">
        <v>129500000</v>
      </c>
      <c r="P69" s="1">
        <v>156021000</v>
      </c>
      <c r="Q69" s="1">
        <v>200737000</v>
      </c>
      <c r="R69" s="1">
        <v>216041000</v>
      </c>
      <c r="S69" s="1">
        <v>319341000</v>
      </c>
      <c r="T69" s="1">
        <v>417218000</v>
      </c>
      <c r="U69" s="1">
        <v>546450000</v>
      </c>
      <c r="V69" s="1">
        <v>644836000</v>
      </c>
      <c r="W69" s="1">
        <v>745054000</v>
      </c>
      <c r="X69" s="1">
        <v>825109000</v>
      </c>
      <c r="Y69" s="1">
        <v>886324000</v>
      </c>
      <c r="Z69" s="1">
        <v>947202000</v>
      </c>
      <c r="AA69" s="1">
        <v>1015624000</v>
      </c>
      <c r="AB69" s="1">
        <v>1104825000</v>
      </c>
      <c r="AC69" s="1">
        <v>1192096000</v>
      </c>
      <c r="AD69" s="1">
        <v>1284261000</v>
      </c>
      <c r="AE69" s="1">
        <v>1368255000</v>
      </c>
      <c r="AF69" s="1">
        <v>1475214000</v>
      </c>
      <c r="AG69" s="1">
        <v>1598395000</v>
      </c>
      <c r="AH69" s="1">
        <v>1740810000</v>
      </c>
      <c r="AI69" s="1">
        <v>1956648000</v>
      </c>
      <c r="AJ69" s="1">
        <v>2193059000</v>
      </c>
      <c r="AK69" s="1">
        <v>2585143000</v>
      </c>
      <c r="AL69" s="1">
        <v>2958684000</v>
      </c>
    </row>
    <row r="70" spans="1:38" ht="19" x14ac:dyDescent="0.25">
      <c r="A70" s="5" t="s">
        <v>61</v>
      </c>
      <c r="B70" s="1">
        <v>-1300000</v>
      </c>
      <c r="C70" s="1">
        <v>-1400000</v>
      </c>
      <c r="D70" s="1">
        <v>-1800000</v>
      </c>
      <c r="E70" s="1">
        <v>-2300000</v>
      </c>
      <c r="F70" s="1">
        <v>-3100000</v>
      </c>
      <c r="G70" s="1">
        <v>-3700000</v>
      </c>
      <c r="H70" s="1">
        <v>-4500000</v>
      </c>
      <c r="I70" s="1">
        <v>-5900000</v>
      </c>
      <c r="J70" s="1">
        <v>-9600000</v>
      </c>
      <c r="K70" s="1">
        <v>-12900000</v>
      </c>
      <c r="L70" s="1">
        <v>-20500000</v>
      </c>
      <c r="M70" s="1">
        <v>-29000000</v>
      </c>
      <c r="N70" s="1">
        <v>-38900000</v>
      </c>
      <c r="O70" s="1">
        <v>-50400000</v>
      </c>
      <c r="P70" s="1">
        <v>-64098000</v>
      </c>
      <c r="Q70" s="1">
        <v>-84109000</v>
      </c>
      <c r="R70" s="1">
        <v>-99573000</v>
      </c>
      <c r="S70" s="1">
        <v>-3635000</v>
      </c>
      <c r="T70" s="1">
        <v>-3904000</v>
      </c>
      <c r="U70" s="1">
        <v>-3772000</v>
      </c>
      <c r="V70" s="1">
        <v>3691000</v>
      </c>
      <c r="W70" s="1">
        <v>13815000</v>
      </c>
      <c r="X70" s="1">
        <v>637000</v>
      </c>
      <c r="Y70" s="1">
        <v>-17429000</v>
      </c>
      <c r="Z70" s="1">
        <v>-19678000</v>
      </c>
      <c r="AA70" s="1">
        <v>-21709000</v>
      </c>
      <c r="AB70" s="1">
        <v>-15808000</v>
      </c>
      <c r="AC70" s="1">
        <v>-20908000</v>
      </c>
      <c r="AD70" s="1">
        <v>-23189000</v>
      </c>
      <c r="AE70" s="1">
        <v>-50715000</v>
      </c>
      <c r="AF70" s="1">
        <v>-77011000</v>
      </c>
      <c r="AG70" s="1">
        <v>-66494000</v>
      </c>
      <c r="AH70" s="1">
        <v>-76407000</v>
      </c>
      <c r="AI70" s="1">
        <v>-90085000</v>
      </c>
      <c r="AJ70" s="1">
        <v>-82995000</v>
      </c>
      <c r="AK70" s="1">
        <v>-75854000</v>
      </c>
      <c r="AL70" s="1">
        <v>-124702000</v>
      </c>
    </row>
    <row r="71" spans="1:38" ht="19" x14ac:dyDescent="0.25">
      <c r="A71" s="5" t="s">
        <v>62</v>
      </c>
      <c r="B71" s="1">
        <v>1300000</v>
      </c>
      <c r="C71" s="1">
        <v>10100000</v>
      </c>
      <c r="D71" s="1">
        <v>10100000</v>
      </c>
      <c r="E71" s="1">
        <v>10800000</v>
      </c>
      <c r="F71" s="1">
        <v>11800000</v>
      </c>
      <c r="G71" s="1">
        <v>12800000</v>
      </c>
      <c r="H71" s="1">
        <v>14800000</v>
      </c>
      <c r="I71" s="1">
        <v>16600000</v>
      </c>
      <c r="J71" s="1">
        <v>22500000</v>
      </c>
      <c r="K71" s="1">
        <v>27000000</v>
      </c>
      <c r="L71" s="1">
        <v>41600000</v>
      </c>
      <c r="M71" s="1">
        <v>54700000</v>
      </c>
      <c r="N71" s="1">
        <v>71700000</v>
      </c>
      <c r="O71" s="1">
        <v>77300000</v>
      </c>
      <c r="P71" s="1">
        <v>106930000</v>
      </c>
      <c r="Q71" s="1">
        <v>154911000</v>
      </c>
      <c r="R71" s="1">
        <v>856497000</v>
      </c>
      <c r="S71" s="1">
        <v>533370000</v>
      </c>
      <c r="T71" s="1">
        <v>502460000</v>
      </c>
      <c r="U71" s="1">
        <v>261778000</v>
      </c>
      <c r="V71" s="1">
        <v>120907000</v>
      </c>
      <c r="W71" s="1">
        <v>-193066000</v>
      </c>
      <c r="X71" s="1">
        <v>-264290000</v>
      </c>
      <c r="Y71" s="1">
        <v>-269108000</v>
      </c>
      <c r="Z71" s="1">
        <v>-453009000</v>
      </c>
      <c r="AA71" s="1">
        <v>-528792000</v>
      </c>
      <c r="AB71" s="1">
        <v>-614959000</v>
      </c>
      <c r="AC71" s="1">
        <v>-640859000</v>
      </c>
      <c r="AD71" s="1">
        <v>-806778000</v>
      </c>
      <c r="AE71" s="1">
        <v>-880855000</v>
      </c>
      <c r="AF71" s="1">
        <v>-951684000</v>
      </c>
      <c r="AG71" s="1">
        <v>-1105666000</v>
      </c>
      <c r="AH71" s="1">
        <v>-1400956000</v>
      </c>
      <c r="AI71" s="1">
        <v>-1577085000</v>
      </c>
      <c r="AJ71" s="1">
        <v>-1779273000</v>
      </c>
      <c r="AK71" s="1">
        <v>-2620507000</v>
      </c>
      <c r="AL71" s="1">
        <v>-3636181000</v>
      </c>
    </row>
    <row r="72" spans="1:38" ht="19" x14ac:dyDescent="0.25">
      <c r="A72" s="6" t="s">
        <v>63</v>
      </c>
      <c r="B72" s="10">
        <v>4200000</v>
      </c>
      <c r="C72" s="10">
        <v>14800000</v>
      </c>
      <c r="D72" s="10">
        <v>16800000</v>
      </c>
      <c r="E72" s="10">
        <v>18400000</v>
      </c>
      <c r="F72" s="10">
        <v>19700000</v>
      </c>
      <c r="G72" s="10">
        <v>22300000</v>
      </c>
      <c r="H72" s="10">
        <v>26600000</v>
      </c>
      <c r="I72" s="10">
        <v>31500000</v>
      </c>
      <c r="J72" s="10">
        <v>42900000</v>
      </c>
      <c r="K72" s="10">
        <v>56100000</v>
      </c>
      <c r="L72" s="10">
        <v>78300000</v>
      </c>
      <c r="M72" s="10">
        <v>103200000</v>
      </c>
      <c r="N72" s="10">
        <v>133500000</v>
      </c>
      <c r="O72" s="10">
        <v>156500000</v>
      </c>
      <c r="P72" s="10">
        <v>199001000</v>
      </c>
      <c r="Q72" s="10">
        <v>271772000</v>
      </c>
      <c r="R72" s="10">
        <v>973472000</v>
      </c>
      <c r="S72" s="10">
        <v>849542000</v>
      </c>
      <c r="T72" s="10">
        <v>916471000</v>
      </c>
      <c r="U72" s="10">
        <v>805094000</v>
      </c>
      <c r="V72" s="10">
        <v>770028000</v>
      </c>
      <c r="W72" s="10">
        <v>566314000</v>
      </c>
      <c r="X72" s="10">
        <v>561941000</v>
      </c>
      <c r="Y72" s="10">
        <v>600269000</v>
      </c>
      <c r="Z72" s="10">
        <v>474914000</v>
      </c>
      <c r="AA72" s="10">
        <v>465494000</v>
      </c>
      <c r="AB72" s="10">
        <v>474406000</v>
      </c>
      <c r="AC72" s="10">
        <v>530677000</v>
      </c>
      <c r="AD72" s="10">
        <v>454614000</v>
      </c>
      <c r="AE72" s="10">
        <v>436998000</v>
      </c>
      <c r="AF72" s="10">
        <v>446828000</v>
      </c>
      <c r="AG72" s="10">
        <v>426537000</v>
      </c>
      <c r="AH72" s="10">
        <v>263737000</v>
      </c>
      <c r="AI72" s="10">
        <v>289767000</v>
      </c>
      <c r="AJ72" s="10">
        <v>331082000</v>
      </c>
      <c r="AK72" s="10">
        <v>-110942000</v>
      </c>
      <c r="AL72" s="10">
        <v>-801947000</v>
      </c>
    </row>
    <row r="73" spans="1:38" ht="19" x14ac:dyDescent="0.25">
      <c r="A73" s="7" t="s">
        <v>64</v>
      </c>
      <c r="B73" s="11">
        <v>9600000</v>
      </c>
      <c r="C73" s="11">
        <v>21300000</v>
      </c>
      <c r="D73" s="11">
        <v>24500000</v>
      </c>
      <c r="E73" s="11">
        <v>25900000</v>
      </c>
      <c r="F73" s="11">
        <v>27600000</v>
      </c>
      <c r="G73" s="11">
        <v>31400000</v>
      </c>
      <c r="H73" s="11">
        <v>41900000</v>
      </c>
      <c r="I73" s="11">
        <v>54200000</v>
      </c>
      <c r="J73" s="11">
        <v>70900000</v>
      </c>
      <c r="K73" s="11">
        <v>88300000</v>
      </c>
      <c r="L73" s="11">
        <v>113100000</v>
      </c>
      <c r="M73" s="11">
        <v>145200000</v>
      </c>
      <c r="N73" s="11">
        <v>189600000</v>
      </c>
      <c r="O73" s="11">
        <v>210400000</v>
      </c>
      <c r="P73" s="11">
        <v>241288000</v>
      </c>
      <c r="Q73" s="11">
        <v>317013000</v>
      </c>
      <c r="R73" s="11">
        <v>1212513000</v>
      </c>
      <c r="S73" s="11">
        <v>1495173000</v>
      </c>
      <c r="T73" s="11">
        <v>1444779000</v>
      </c>
      <c r="U73" s="11">
        <v>1351061000</v>
      </c>
      <c r="V73" s="11">
        <v>1321205000</v>
      </c>
      <c r="W73" s="11">
        <v>1275771000</v>
      </c>
      <c r="X73" s="11">
        <v>1275253000</v>
      </c>
      <c r="Y73" s="11">
        <v>1303888000</v>
      </c>
      <c r="Z73" s="11">
        <v>1123716000</v>
      </c>
      <c r="AA73" s="11">
        <v>1129468000</v>
      </c>
      <c r="AB73" s="11">
        <v>1158611000</v>
      </c>
      <c r="AC73" s="11">
        <v>1161547000</v>
      </c>
      <c r="AD73" s="11">
        <v>1192298000</v>
      </c>
      <c r="AE73" s="11">
        <v>1230163000</v>
      </c>
      <c r="AF73" s="11">
        <v>1221052000</v>
      </c>
      <c r="AG73" s="11">
        <v>1255620000</v>
      </c>
      <c r="AH73" s="11">
        <v>1255079000</v>
      </c>
      <c r="AI73" s="11">
        <v>1433448000</v>
      </c>
      <c r="AJ73" s="11">
        <v>1606240000</v>
      </c>
      <c r="AK73" s="11">
        <v>1567776000</v>
      </c>
      <c r="AL73" s="11">
        <v>1442034000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1600000</v>
      </c>
      <c r="G76" s="1">
        <v>2800000</v>
      </c>
      <c r="H76" s="1">
        <v>3900000</v>
      </c>
      <c r="I76" s="1">
        <v>5300000</v>
      </c>
      <c r="J76" s="1">
        <v>10000000</v>
      </c>
      <c r="K76" s="1">
        <v>12700000</v>
      </c>
      <c r="L76" s="1">
        <v>16200000</v>
      </c>
      <c r="M76" s="1">
        <v>20700000</v>
      </c>
      <c r="N76" s="1">
        <v>24300000</v>
      </c>
      <c r="O76" s="1">
        <v>29100000</v>
      </c>
      <c r="P76" s="1">
        <v>27631000</v>
      </c>
      <c r="Q76" s="1">
        <v>46112000</v>
      </c>
      <c r="R76" s="1">
        <v>17884000</v>
      </c>
      <c r="S76" s="1">
        <v>107157000</v>
      </c>
      <c r="T76" s="1">
        <v>102788000</v>
      </c>
      <c r="U76" s="1">
        <v>134548000</v>
      </c>
      <c r="V76" s="1">
        <v>103486000</v>
      </c>
      <c r="W76" s="1">
        <v>104650000</v>
      </c>
      <c r="X76" s="1">
        <v>83952000</v>
      </c>
      <c r="Y76" s="1">
        <v>65102000</v>
      </c>
      <c r="Z76" s="1">
        <v>64457000</v>
      </c>
      <c r="AA76" s="1">
        <v>71562000</v>
      </c>
      <c r="AB76" s="1">
        <v>92004000</v>
      </c>
      <c r="AC76" s="1">
        <v>90095000</v>
      </c>
      <c r="AD76" s="1">
        <v>94879000</v>
      </c>
      <c r="AE76" s="1">
        <v>86502000</v>
      </c>
      <c r="AF76" s="1">
        <v>109448000</v>
      </c>
      <c r="AG76" s="1">
        <v>128256000</v>
      </c>
      <c r="AH76" s="1">
        <v>142415000</v>
      </c>
      <c r="AI76" s="1">
        <v>192124000</v>
      </c>
      <c r="AJ76" s="1">
        <v>236411000</v>
      </c>
      <c r="AK76" s="1">
        <v>392084000</v>
      </c>
      <c r="AL76" s="1">
        <v>373541000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1300000</v>
      </c>
      <c r="G77" s="1">
        <v>1100000</v>
      </c>
      <c r="H77" s="1">
        <v>1400000</v>
      </c>
      <c r="I77" s="1">
        <v>4500000</v>
      </c>
      <c r="J77" s="1">
        <v>4900000</v>
      </c>
      <c r="K77" s="1">
        <v>6200000</v>
      </c>
      <c r="L77" s="1">
        <v>7800000</v>
      </c>
      <c r="M77" s="1">
        <v>11800000</v>
      </c>
      <c r="N77" s="1">
        <v>14900000</v>
      </c>
      <c r="O77" s="1">
        <v>17400000</v>
      </c>
      <c r="P77" s="1">
        <v>21461000</v>
      </c>
      <c r="Q77" s="1">
        <v>25074000</v>
      </c>
      <c r="R77" s="1">
        <v>32913000</v>
      </c>
      <c r="S77" s="1">
        <v>53617000</v>
      </c>
      <c r="T77" s="1">
        <v>49887000</v>
      </c>
      <c r="U77" s="1">
        <v>54444000</v>
      </c>
      <c r="V77" s="1">
        <v>48695000</v>
      </c>
      <c r="W77" s="1">
        <v>49126000</v>
      </c>
      <c r="X77" s="1">
        <v>39494000</v>
      </c>
      <c r="Y77" s="1">
        <v>38419000</v>
      </c>
      <c r="Z77" s="1">
        <v>30918000</v>
      </c>
      <c r="AA77" s="1">
        <v>24197000</v>
      </c>
      <c r="AB77" s="1">
        <v>21549000</v>
      </c>
      <c r="AC77" s="1">
        <v>33214000</v>
      </c>
      <c r="AD77" s="1">
        <v>32632000</v>
      </c>
      <c r="AE77" s="1">
        <v>33889000</v>
      </c>
      <c r="AF77" s="1">
        <v>31633000</v>
      </c>
      <c r="AG77" s="1">
        <v>36214000</v>
      </c>
      <c r="AH77" s="1">
        <v>30182000</v>
      </c>
      <c r="AI77" s="1">
        <v>31612000</v>
      </c>
      <c r="AJ77" s="1">
        <v>30367000</v>
      </c>
      <c r="AK77" s="1">
        <v>25592000</v>
      </c>
      <c r="AL77" s="1">
        <v>20465000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-1000000</v>
      </c>
      <c r="G78" s="1">
        <v>-1100000</v>
      </c>
      <c r="H78" s="1">
        <v>-300000</v>
      </c>
      <c r="I78" s="1">
        <v>-1500000</v>
      </c>
      <c r="J78" s="1">
        <v>-1800000</v>
      </c>
      <c r="K78" s="1">
        <v>-1700000</v>
      </c>
      <c r="L78" s="1">
        <v>300000</v>
      </c>
      <c r="M78" s="1">
        <v>-2800000</v>
      </c>
      <c r="N78" s="1">
        <v>-3800000</v>
      </c>
      <c r="O78" s="1">
        <v>-100000</v>
      </c>
      <c r="P78" s="1">
        <v>-2487000</v>
      </c>
      <c r="Q78" s="1">
        <v>2428000</v>
      </c>
      <c r="R78" s="1">
        <v>5315000</v>
      </c>
      <c r="S78" s="1">
        <v>2442000</v>
      </c>
      <c r="T78" s="1">
        <v>11911000</v>
      </c>
      <c r="U78" s="1">
        <v>13279000</v>
      </c>
      <c r="V78" s="1">
        <v>1125000</v>
      </c>
      <c r="W78" s="1">
        <v>3800000</v>
      </c>
      <c r="X78" s="1">
        <v>-23095000</v>
      </c>
      <c r="Y78" s="1">
        <v>-5031000</v>
      </c>
      <c r="Z78" s="1">
        <v>6761000</v>
      </c>
      <c r="AA78" s="1">
        <v>1252000</v>
      </c>
      <c r="AB78" s="1">
        <v>-1042000</v>
      </c>
      <c r="AC78" s="1">
        <v>6558000</v>
      </c>
      <c r="AD78" s="1">
        <v>-9991000</v>
      </c>
      <c r="AE78" s="1">
        <v>6596000</v>
      </c>
      <c r="AF78" s="1">
        <v>-1823000</v>
      </c>
      <c r="AG78" s="1">
        <v>-6049000</v>
      </c>
      <c r="AH78" s="1">
        <v>25729000</v>
      </c>
      <c r="AI78" s="1">
        <v>7701000</v>
      </c>
      <c r="AJ78" s="1">
        <v>-8639000</v>
      </c>
      <c r="AK78" s="1">
        <v>-5955000</v>
      </c>
      <c r="AL78" s="1">
        <v>7816000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19935000</v>
      </c>
      <c r="Z79" s="1">
        <v>17305000</v>
      </c>
      <c r="AA79" s="1">
        <v>15500000</v>
      </c>
      <c r="AB79" s="1">
        <v>21229000</v>
      </c>
      <c r="AC79" s="1">
        <v>25850000</v>
      </c>
      <c r="AD79" s="1">
        <v>36362000</v>
      </c>
      <c r="AE79" s="1">
        <v>45308000</v>
      </c>
      <c r="AF79" s="1">
        <v>55509000</v>
      </c>
      <c r="AG79" s="1">
        <v>61222000</v>
      </c>
      <c r="AH79" s="1">
        <v>74814000</v>
      </c>
      <c r="AI79" s="1">
        <v>82973000</v>
      </c>
      <c r="AJ79" s="1">
        <v>93681000</v>
      </c>
      <c r="AK79" s="1">
        <v>112457000</v>
      </c>
      <c r="AL79" s="1">
        <v>115355000</v>
      </c>
    </row>
    <row r="80" spans="1:38" ht="19" x14ac:dyDescent="0.25">
      <c r="A80" s="14" t="s">
        <v>104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3.1605983495445793E-2</v>
      </c>
      <c r="Z80" s="15">
        <f t="shared" si="6"/>
        <v>2.8572938183055036E-2</v>
      </c>
      <c r="AA80" s="15">
        <f t="shared" si="6"/>
        <v>2.5012788796852585E-2</v>
      </c>
      <c r="AB80" s="15">
        <f t="shared" si="6"/>
        <v>3.1384207810792951E-2</v>
      </c>
      <c r="AC80" s="15">
        <f t="shared" si="6"/>
        <v>3.4770608142644231E-2</v>
      </c>
      <c r="AD80" s="15">
        <f t="shared" si="6"/>
        <v>4.6087061224231132E-2</v>
      </c>
      <c r="AE80" s="15">
        <f t="shared" si="6"/>
        <v>5.4016483444427089E-2</v>
      </c>
      <c r="AF80" s="15">
        <f t="shared" si="6"/>
        <v>6.2981360539895337E-2</v>
      </c>
      <c r="AG80" s="15">
        <f t="shared" si="6"/>
        <v>6.5676931972635869E-2</v>
      </c>
      <c r="AH80" s="15">
        <f t="shared" si="6"/>
        <v>7.2460834402770041E-2</v>
      </c>
      <c r="AI80" s="15">
        <f t="shared" si="6"/>
        <v>7.1523330658237391E-2</v>
      </c>
      <c r="AJ80" s="15">
        <f t="shared" si="6"/>
        <v>7.2365016121282724E-2</v>
      </c>
      <c r="AK80" s="15">
        <f t="shared" si="6"/>
        <v>8.5418856757430106E-2</v>
      </c>
      <c r="AL80" s="15">
        <f t="shared" si="6"/>
        <v>8.375627146456395E-2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1600000</v>
      </c>
      <c r="G81" s="1">
        <v>1000000</v>
      </c>
      <c r="H81" s="1">
        <v>-200000</v>
      </c>
      <c r="I81" s="1">
        <v>-3700000</v>
      </c>
      <c r="J81" s="1">
        <v>3200000</v>
      </c>
      <c r="K81" s="1">
        <v>-3800000</v>
      </c>
      <c r="L81" s="1">
        <v>-5400000</v>
      </c>
      <c r="M81" s="1">
        <v>-6200000</v>
      </c>
      <c r="N81" s="1">
        <v>5400000</v>
      </c>
      <c r="O81" s="1">
        <v>-5000000</v>
      </c>
      <c r="P81" s="1">
        <v>-15908000</v>
      </c>
      <c r="Q81" s="1">
        <v>-13802000</v>
      </c>
      <c r="R81" s="1">
        <v>-8463000</v>
      </c>
      <c r="S81" s="1">
        <v>-17987000</v>
      </c>
      <c r="T81" s="1">
        <v>14450000</v>
      </c>
      <c r="U81" s="1">
        <v>-5082000</v>
      </c>
      <c r="V81" s="1">
        <v>-2096000</v>
      </c>
      <c r="W81" s="1">
        <v>-22859000</v>
      </c>
      <c r="X81" s="1">
        <v>24447000</v>
      </c>
      <c r="Y81" s="1">
        <v>38369000</v>
      </c>
      <c r="Z81" s="1">
        <v>-10536000</v>
      </c>
      <c r="AA81" s="1">
        <v>27768000</v>
      </c>
      <c r="AB81" s="1">
        <v>3923000</v>
      </c>
      <c r="AC81" s="1">
        <v>-13921000</v>
      </c>
      <c r="AD81" s="1">
        <v>26485000</v>
      </c>
      <c r="AE81" s="1">
        <v>-27733000</v>
      </c>
      <c r="AF81" s="1">
        <v>13484000</v>
      </c>
      <c r="AG81" s="1">
        <v>4347000</v>
      </c>
      <c r="AH81" s="1">
        <v>-39493000</v>
      </c>
      <c r="AI81" s="1">
        <v>-55466000</v>
      </c>
      <c r="AJ81" s="1">
        <v>-41308000</v>
      </c>
      <c r="AK81" s="1">
        <v>-12740000</v>
      </c>
      <c r="AL81" s="1">
        <v>-35911000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31316000</v>
      </c>
      <c r="Z82" s="1">
        <v>-11561000</v>
      </c>
      <c r="AA82" s="1">
        <v>8571000</v>
      </c>
      <c r="AB82" s="1">
        <v>-26490000</v>
      </c>
      <c r="AC82" s="1">
        <v>1286000</v>
      </c>
      <c r="AD82" s="1">
        <v>-13649000</v>
      </c>
      <c r="AE82" s="1">
        <v>-4602000</v>
      </c>
      <c r="AF82" s="1">
        <v>-18225000</v>
      </c>
      <c r="AG82" s="1">
        <v>-1265000</v>
      </c>
      <c r="AH82" s="1">
        <v>-42403000</v>
      </c>
      <c r="AI82" s="1">
        <v>-36176000</v>
      </c>
      <c r="AJ82" s="1">
        <v>-59889000</v>
      </c>
      <c r="AK82" s="1">
        <v>24496000</v>
      </c>
      <c r="AL82" s="1">
        <v>-31557000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100000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>
        <v>-3800000</v>
      </c>
      <c r="O83" s="1">
        <v>-4900000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L83" s="1" t="s">
        <v>92</v>
      </c>
      <c r="AS83" s="33" t="s">
        <v>126</v>
      </c>
      <c r="AT83" s="34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>
        <v>-2519000</v>
      </c>
      <c r="Z84" s="1">
        <v>-317000</v>
      </c>
      <c r="AA84" s="1">
        <v>-1749000</v>
      </c>
      <c r="AB84" s="1">
        <v>6810000</v>
      </c>
      <c r="AC84" s="1">
        <v>-590000</v>
      </c>
      <c r="AD84" s="1">
        <v>3174000</v>
      </c>
      <c r="AE84" s="1">
        <v>-3672000</v>
      </c>
      <c r="AF84" s="1">
        <v>564000</v>
      </c>
      <c r="AG84" s="1">
        <v>-2027000</v>
      </c>
      <c r="AH84" s="1">
        <v>843000</v>
      </c>
      <c r="AI84" s="1">
        <v>1885000</v>
      </c>
      <c r="AJ84" s="1">
        <v>1059000</v>
      </c>
      <c r="AK84" s="1">
        <v>-2354000</v>
      </c>
      <c r="AL84" s="1">
        <v>-2802000</v>
      </c>
      <c r="AS84" s="35" t="s">
        <v>127</v>
      </c>
      <c r="AT84" s="36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17100000</v>
      </c>
      <c r="G85" s="1">
        <v>16500000</v>
      </c>
      <c r="H85" s="1">
        <v>13300000</v>
      </c>
      <c r="I85" s="1">
        <v>14700000</v>
      </c>
      <c r="J85" s="1">
        <v>16500000</v>
      </c>
      <c r="K85" s="1">
        <v>24400000</v>
      </c>
      <c r="L85" s="1">
        <v>33300000</v>
      </c>
      <c r="M85" s="1">
        <v>47700000</v>
      </c>
      <c r="N85" s="1">
        <v>54800000</v>
      </c>
      <c r="O85" s="1">
        <v>55900000</v>
      </c>
      <c r="P85" s="1">
        <v>100694000</v>
      </c>
      <c r="Q85" s="1">
        <v>94624000</v>
      </c>
      <c r="R85" s="1">
        <v>337965000</v>
      </c>
      <c r="S85" s="1">
        <v>569510000</v>
      </c>
      <c r="T85" s="1">
        <v>345785000</v>
      </c>
      <c r="U85" s="1">
        <v>274523000</v>
      </c>
      <c r="V85" s="1">
        <v>7686000</v>
      </c>
      <c r="W85" s="1">
        <v>-9492000</v>
      </c>
      <c r="X85" s="1">
        <v>14033000</v>
      </c>
      <c r="Y85" s="1">
        <v>3214000</v>
      </c>
      <c r="Z85" s="1">
        <v>1027000</v>
      </c>
      <c r="AA85" s="1">
        <v>18886000</v>
      </c>
      <c r="AB85" s="1">
        <v>21346000</v>
      </c>
      <c r="AC85" s="1">
        <v>-15618000</v>
      </c>
      <c r="AD85" s="1">
        <v>23148000</v>
      </c>
      <c r="AE85" s="1">
        <v>-8110000</v>
      </c>
      <c r="AF85" s="1">
        <v>22579000</v>
      </c>
      <c r="AG85" s="1">
        <v>15437000</v>
      </c>
      <c r="AH85" s="1">
        <v>4155000</v>
      </c>
      <c r="AI85" s="1">
        <v>32869000</v>
      </c>
      <c r="AJ85" s="1">
        <v>17789000</v>
      </c>
      <c r="AK85" s="1">
        <v>-8658000</v>
      </c>
      <c r="AL85" s="1">
        <v>19910000</v>
      </c>
      <c r="AS85" s="23" t="s">
        <v>128</v>
      </c>
      <c r="AT85" s="24">
        <f>AL17</f>
        <v>68967000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 t="s">
        <v>92</v>
      </c>
      <c r="H86" s="1">
        <v>-300000</v>
      </c>
      <c r="I86" s="1">
        <v>1100000</v>
      </c>
      <c r="J86" s="1">
        <v>1400000</v>
      </c>
      <c r="K86" s="1">
        <v>-100000</v>
      </c>
      <c r="L86" s="1">
        <v>800000</v>
      </c>
      <c r="M86" s="1">
        <v>2600000</v>
      </c>
      <c r="N86" s="1">
        <v>500000</v>
      </c>
      <c r="O86" s="1">
        <v>1100000</v>
      </c>
      <c r="P86" s="1">
        <v>5955000</v>
      </c>
      <c r="Q86" s="1">
        <v>10727000</v>
      </c>
      <c r="R86" s="1">
        <v>55471000</v>
      </c>
      <c r="S86" s="1">
        <v>29345000</v>
      </c>
      <c r="T86" s="1">
        <v>20113000</v>
      </c>
      <c r="U86" s="1">
        <v>16893000</v>
      </c>
      <c r="V86" s="1">
        <v>47832000</v>
      </c>
      <c r="W86" s="1">
        <v>44446000</v>
      </c>
      <c r="X86" s="1">
        <v>34352000</v>
      </c>
      <c r="Y86" s="1">
        <v>-5161000</v>
      </c>
      <c r="Z86" s="1">
        <v>-3125000</v>
      </c>
      <c r="AA86" s="1">
        <v>-4123000</v>
      </c>
      <c r="AB86" s="1">
        <v>-7917000</v>
      </c>
      <c r="AC86" s="1">
        <v>-5676000</v>
      </c>
      <c r="AD86" s="1">
        <v>-5333000</v>
      </c>
      <c r="AE86" s="1">
        <v>-11585000</v>
      </c>
      <c r="AF86" s="1">
        <v>-23020000</v>
      </c>
      <c r="AG86" s="1">
        <v>1654000</v>
      </c>
      <c r="AH86" s="1">
        <v>-10595000</v>
      </c>
      <c r="AI86" s="1">
        <v>1406000</v>
      </c>
      <c r="AJ86" s="1">
        <v>54404000</v>
      </c>
      <c r="AK86" s="1">
        <v>-87621000</v>
      </c>
      <c r="AL86" s="1">
        <v>28184000</v>
      </c>
      <c r="AS86" s="23" t="s">
        <v>129</v>
      </c>
      <c r="AT86" s="24">
        <f>AL56</f>
        <v>49369000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3500000</v>
      </c>
      <c r="G87" s="10">
        <v>3800000</v>
      </c>
      <c r="H87" s="10">
        <v>4500000</v>
      </c>
      <c r="I87" s="10">
        <v>5700000</v>
      </c>
      <c r="J87" s="10">
        <v>17700000</v>
      </c>
      <c r="K87" s="10">
        <v>13300000</v>
      </c>
      <c r="L87" s="10">
        <v>19700000</v>
      </c>
      <c r="M87" s="10">
        <v>26100000</v>
      </c>
      <c r="N87" s="10">
        <v>41300000</v>
      </c>
      <c r="O87" s="10">
        <v>42500000</v>
      </c>
      <c r="P87" s="10">
        <v>36652000</v>
      </c>
      <c r="Q87" s="10">
        <v>70539000</v>
      </c>
      <c r="R87" s="10">
        <v>103120000</v>
      </c>
      <c r="S87" s="10">
        <v>174574000</v>
      </c>
      <c r="T87" s="10">
        <v>199149000</v>
      </c>
      <c r="U87" s="10">
        <v>214082000</v>
      </c>
      <c r="V87" s="10">
        <v>199042000</v>
      </c>
      <c r="W87" s="10">
        <v>179163000</v>
      </c>
      <c r="X87" s="10">
        <v>159150000</v>
      </c>
      <c r="Y87" s="10">
        <v>151633000</v>
      </c>
      <c r="Z87" s="10">
        <v>105780000</v>
      </c>
      <c r="AA87" s="10">
        <v>136156000</v>
      </c>
      <c r="AB87" s="10">
        <v>129746000</v>
      </c>
      <c r="AC87" s="10">
        <v>136120000</v>
      </c>
      <c r="AD87" s="10">
        <v>175034000</v>
      </c>
      <c r="AE87" s="10">
        <v>132977000</v>
      </c>
      <c r="AF87" s="10">
        <v>185231000</v>
      </c>
      <c r="AG87" s="10">
        <v>225644000</v>
      </c>
      <c r="AH87" s="10">
        <v>223052000</v>
      </c>
      <c r="AI87" s="10">
        <v>260350000</v>
      </c>
      <c r="AJ87" s="10">
        <v>364916000</v>
      </c>
      <c r="AK87" s="10">
        <v>423817000</v>
      </c>
      <c r="AL87" s="10">
        <v>509450000</v>
      </c>
      <c r="AS87" s="23" t="s">
        <v>130</v>
      </c>
      <c r="AT87" s="24">
        <f>AL61</f>
        <v>1862861000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-1000000</v>
      </c>
      <c r="G88" s="1">
        <v>-1000000</v>
      </c>
      <c r="H88" s="1">
        <v>-6200000</v>
      </c>
      <c r="I88" s="1">
        <v>-5700000</v>
      </c>
      <c r="J88" s="1">
        <v>-5300000</v>
      </c>
      <c r="K88" s="1">
        <v>-10700000</v>
      </c>
      <c r="L88" s="1">
        <v>-13100000</v>
      </c>
      <c r="M88" s="1">
        <v>-21700000</v>
      </c>
      <c r="N88" s="1">
        <v>-15700000</v>
      </c>
      <c r="O88" s="1">
        <v>-18300000</v>
      </c>
      <c r="P88" s="1">
        <v>-22595000</v>
      </c>
      <c r="Q88" s="1">
        <v>-24004000</v>
      </c>
      <c r="R88" s="1">
        <v>-23386000</v>
      </c>
      <c r="S88" s="1">
        <v>-18312000</v>
      </c>
      <c r="T88" s="1">
        <v>-23204000</v>
      </c>
      <c r="U88" s="1">
        <v>-16414000</v>
      </c>
      <c r="V88" s="1">
        <v>-31409000</v>
      </c>
      <c r="W88" s="1">
        <v>-22735000</v>
      </c>
      <c r="X88" s="1">
        <v>-22780000</v>
      </c>
      <c r="Y88" s="1">
        <v>-13958000</v>
      </c>
      <c r="Z88" s="1">
        <v>-17453000</v>
      </c>
      <c r="AA88" s="1">
        <v>-14020000</v>
      </c>
      <c r="AB88" s="1">
        <v>-25483000</v>
      </c>
      <c r="AC88" s="1">
        <v>-24147000</v>
      </c>
      <c r="AD88" s="1">
        <v>-12590000</v>
      </c>
      <c r="AE88" s="1">
        <v>-24999000</v>
      </c>
      <c r="AF88" s="1">
        <v>-21969000</v>
      </c>
      <c r="AG88" s="1">
        <v>-19828000</v>
      </c>
      <c r="AH88" s="1">
        <v>-31299000</v>
      </c>
      <c r="AI88" s="1">
        <v>-23981000</v>
      </c>
      <c r="AJ88" s="1">
        <v>-21989000</v>
      </c>
      <c r="AK88" s="1">
        <v>-7569000</v>
      </c>
      <c r="AL88" s="1">
        <v>-6029000</v>
      </c>
      <c r="AS88" s="37" t="s">
        <v>131</v>
      </c>
      <c r="AT88" s="38">
        <f>AT85/(AT86+AT87)</f>
        <v>3.6066268179037041E-2</v>
      </c>
    </row>
    <row r="89" spans="1:46" ht="20" customHeight="1" x14ac:dyDescent="0.25">
      <c r="A89" s="14" t="s">
        <v>105</v>
      </c>
      <c r="B89" s="15" t="e">
        <f t="shared" ref="B89:AL89" si="7">(-1*B88)/B3</f>
        <v>#VALUE!</v>
      </c>
      <c r="C89" s="15" t="e">
        <f t="shared" si="7"/>
        <v>#VALUE!</v>
      </c>
      <c r="D89" s="15" t="e">
        <f t="shared" si="7"/>
        <v>#VALUE!</v>
      </c>
      <c r="E89" s="15" t="e">
        <f t="shared" si="7"/>
        <v>#VALUE!</v>
      </c>
      <c r="F89" s="15">
        <f t="shared" si="7"/>
        <v>3.9215686274509803E-2</v>
      </c>
      <c r="G89" s="15">
        <f t="shared" si="7"/>
        <v>3.1446540880503145E-2</v>
      </c>
      <c r="H89" s="15">
        <f t="shared" si="7"/>
        <v>0.14553990610328638</v>
      </c>
      <c r="I89" s="15">
        <f t="shared" si="7"/>
        <v>8.5457271364317841E-2</v>
      </c>
      <c r="J89" s="15">
        <f t="shared" si="7"/>
        <v>5.8693244739756366E-2</v>
      </c>
      <c r="K89" s="15">
        <f t="shared" si="7"/>
        <v>9.3942054433713784E-2</v>
      </c>
      <c r="L89" s="15">
        <f t="shared" si="7"/>
        <v>8.8096839273705443E-2</v>
      </c>
      <c r="M89" s="15">
        <f t="shared" si="7"/>
        <v>0.10904522613065326</v>
      </c>
      <c r="N89" s="15">
        <f t="shared" si="7"/>
        <v>6.3951120162932792E-2</v>
      </c>
      <c r="O89" s="15">
        <f t="shared" si="7"/>
        <v>6.6088840736728063E-2</v>
      </c>
      <c r="P89" s="15">
        <f t="shared" si="7"/>
        <v>7.582596439418092E-2</v>
      </c>
      <c r="Q89" s="15">
        <f t="shared" si="7"/>
        <v>7.292767994944524E-2</v>
      </c>
      <c r="R89" s="15">
        <f t="shared" si="7"/>
        <v>5.9594615945242062E-2</v>
      </c>
      <c r="S89" s="15">
        <f t="shared" si="7"/>
        <v>2.9099230090815914E-2</v>
      </c>
      <c r="T89" s="15">
        <f t="shared" si="7"/>
        <v>3.2857268275828869E-2</v>
      </c>
      <c r="U89" s="15">
        <f t="shared" si="7"/>
        <v>2.0551641414299503E-2</v>
      </c>
      <c r="V89" s="15">
        <f t="shared" si="7"/>
        <v>3.8054678839059081E-2</v>
      </c>
      <c r="W89" s="15">
        <f t="shared" si="7"/>
        <v>2.765021234779309E-2</v>
      </c>
      <c r="X89" s="15">
        <f t="shared" si="7"/>
        <v>3.058366740865848E-2</v>
      </c>
      <c r="Y89" s="15">
        <f t="shared" si="7"/>
        <v>2.2129737528439043E-2</v>
      </c>
      <c r="Z89" s="15">
        <f t="shared" si="7"/>
        <v>2.8817306565088675E-2</v>
      </c>
      <c r="AA89" s="15">
        <f t="shared" si="7"/>
        <v>2.2624470898830532E-2</v>
      </c>
      <c r="AB89" s="15">
        <f t="shared" si="7"/>
        <v>3.7673171964879966E-2</v>
      </c>
      <c r="AC89" s="15">
        <f t="shared" si="7"/>
        <v>3.2479917788024386E-2</v>
      </c>
      <c r="AD89" s="15">
        <f t="shared" si="7"/>
        <v>1.5957210846847533E-2</v>
      </c>
      <c r="AE89" s="15">
        <f t="shared" si="7"/>
        <v>2.980396551662472E-2</v>
      </c>
      <c r="AF89" s="15">
        <f t="shared" si="7"/>
        <v>2.4926363467202811E-2</v>
      </c>
      <c r="AG89" s="15">
        <f t="shared" si="7"/>
        <v>2.1270821063562508E-2</v>
      </c>
      <c r="AH89" s="15">
        <f t="shared" si="7"/>
        <v>3.0314535460907045E-2</v>
      </c>
      <c r="AI89" s="15">
        <f t="shared" si="7"/>
        <v>2.0671796759369802E-2</v>
      </c>
      <c r="AJ89" s="15">
        <f t="shared" si="7"/>
        <v>1.6985667739358948E-2</v>
      </c>
      <c r="AK89" s="15">
        <f t="shared" si="7"/>
        <v>5.7491781462869224E-3</v>
      </c>
      <c r="AL89" s="15">
        <f t="shared" si="7"/>
        <v>4.3775004174925755E-3</v>
      </c>
      <c r="AS89" s="23" t="s">
        <v>106</v>
      </c>
      <c r="AT89" s="24">
        <f>AL27</f>
        <v>97768000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-48620000</v>
      </c>
      <c r="T90" s="1">
        <v>-284731000</v>
      </c>
      <c r="U90" s="1">
        <v>-41312000</v>
      </c>
      <c r="V90" s="1" t="s">
        <v>92</v>
      </c>
      <c r="W90" s="1" t="s">
        <v>92</v>
      </c>
      <c r="X90" s="1">
        <v>-17755000</v>
      </c>
      <c r="Y90" s="1" t="s">
        <v>92</v>
      </c>
      <c r="Z90" s="1" t="s">
        <v>92</v>
      </c>
      <c r="AA90" s="1" t="s">
        <v>92</v>
      </c>
      <c r="AB90" s="1">
        <v>-123779000</v>
      </c>
      <c r="AC90" s="1">
        <v>-32824000</v>
      </c>
      <c r="AD90" s="1">
        <v>-7253000</v>
      </c>
      <c r="AE90" s="1">
        <v>-56917000</v>
      </c>
      <c r="AF90" s="1">
        <v>-5646000</v>
      </c>
      <c r="AG90" s="1">
        <v>-777000</v>
      </c>
      <c r="AH90" s="1" t="s">
        <v>92</v>
      </c>
      <c r="AI90" s="1">
        <v>-15855000</v>
      </c>
      <c r="AJ90" s="1" t="s">
        <v>92</v>
      </c>
      <c r="AK90" s="1">
        <v>147431000</v>
      </c>
      <c r="AL90" s="1" t="s">
        <v>92</v>
      </c>
      <c r="AS90" s="23" t="s">
        <v>19</v>
      </c>
      <c r="AT90" s="24">
        <f>AL25</f>
        <v>471309000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-10700000</v>
      </c>
      <c r="G91" s="1">
        <v>-16500000</v>
      </c>
      <c r="H91" s="1">
        <v>-10200000</v>
      </c>
      <c r="I91" s="1">
        <v>-2200000</v>
      </c>
      <c r="J91" s="1">
        <v>-15800000</v>
      </c>
      <c r="K91" s="1">
        <v>-9200000</v>
      </c>
      <c r="L91" s="1">
        <v>-10800000</v>
      </c>
      <c r="M91" s="1">
        <v>-9700000</v>
      </c>
      <c r="N91" s="1">
        <v>-33500000</v>
      </c>
      <c r="O91" s="1">
        <v>-80300000</v>
      </c>
      <c r="P91" s="1">
        <v>-14432000</v>
      </c>
      <c r="Q91" s="1">
        <v>-125169000</v>
      </c>
      <c r="R91" s="1">
        <v>-189858000</v>
      </c>
      <c r="S91" s="1">
        <v>-486767000</v>
      </c>
      <c r="T91" s="1">
        <v>-586666000</v>
      </c>
      <c r="U91" s="1">
        <v>-241273000</v>
      </c>
      <c r="V91" s="1">
        <v>-176251000</v>
      </c>
      <c r="W91" s="1">
        <v>-191164000</v>
      </c>
      <c r="X91" s="1">
        <v>-161803000</v>
      </c>
      <c r="Y91" s="1">
        <v>-197274000</v>
      </c>
      <c r="Z91" s="1">
        <v>-71749000</v>
      </c>
      <c r="AA91" s="1">
        <v>-144224000</v>
      </c>
      <c r="AB91" s="1">
        <v>-48067000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>
        <v>-6050000</v>
      </c>
      <c r="AI91" s="1">
        <v>-6404000</v>
      </c>
      <c r="AJ91" s="1">
        <v>-6119000</v>
      </c>
      <c r="AK91" s="1">
        <v>-9249000</v>
      </c>
      <c r="AL91" s="1">
        <v>-9963000</v>
      </c>
      <c r="AS91" s="37" t="s">
        <v>132</v>
      </c>
      <c r="AT91" s="38">
        <f>AT89/AT90</f>
        <v>0.20743928081152704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8000000</v>
      </c>
      <c r="G92" s="1" t="s">
        <v>92</v>
      </c>
      <c r="H92" s="1">
        <v>12800000</v>
      </c>
      <c r="I92" s="1">
        <v>5000000</v>
      </c>
      <c r="J92" s="1">
        <v>9900000</v>
      </c>
      <c r="K92" s="1">
        <v>7100000</v>
      </c>
      <c r="L92" s="1">
        <v>5900000</v>
      </c>
      <c r="M92" s="1">
        <v>7600000</v>
      </c>
      <c r="N92" s="1">
        <v>11000000</v>
      </c>
      <c r="O92" s="1">
        <v>73000000</v>
      </c>
      <c r="P92" s="1">
        <v>9447000</v>
      </c>
      <c r="Q92" s="1">
        <v>51052000</v>
      </c>
      <c r="R92" s="1">
        <v>165248000</v>
      </c>
      <c r="S92" s="1">
        <v>396693000</v>
      </c>
      <c r="T92" s="1">
        <v>809510000</v>
      </c>
      <c r="U92" s="1">
        <v>273276000</v>
      </c>
      <c r="V92" s="1">
        <v>190133000</v>
      </c>
      <c r="W92" s="1">
        <v>235013000</v>
      </c>
      <c r="X92" s="1">
        <v>169692000</v>
      </c>
      <c r="Y92" s="1">
        <v>123985000</v>
      </c>
      <c r="Z92" s="1">
        <v>197607000</v>
      </c>
      <c r="AA92" s="1">
        <v>106403000</v>
      </c>
      <c r="AB92" s="1">
        <v>131659000</v>
      </c>
      <c r="AC92" s="1">
        <v>22000000</v>
      </c>
      <c r="AD92" s="1" t="s">
        <v>92</v>
      </c>
      <c r="AE92" s="1" t="s">
        <v>92</v>
      </c>
      <c r="AF92" s="1" t="s">
        <v>92</v>
      </c>
      <c r="AG92" s="1" t="s">
        <v>92</v>
      </c>
      <c r="AH92" s="1">
        <v>23230000</v>
      </c>
      <c r="AI92" s="1">
        <v>3480000</v>
      </c>
      <c r="AJ92" s="1">
        <v>3470000</v>
      </c>
      <c r="AK92" s="1">
        <v>7237000</v>
      </c>
      <c r="AL92" s="1">
        <v>8063000</v>
      </c>
      <c r="AS92" s="39" t="s">
        <v>133</v>
      </c>
      <c r="AT92" s="40">
        <f>AT88*(1-AT91)</f>
        <v>2.8584707446421932E-2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-500000</v>
      </c>
      <c r="G93" s="1">
        <v>16000000</v>
      </c>
      <c r="H93" s="1">
        <v>-700000</v>
      </c>
      <c r="I93" s="1">
        <v>-3400000</v>
      </c>
      <c r="J93" s="1" t="s">
        <v>92</v>
      </c>
      <c r="K93" s="1">
        <v>-2500000</v>
      </c>
      <c r="L93" s="1">
        <v>-1300000</v>
      </c>
      <c r="M93" s="1">
        <v>300000</v>
      </c>
      <c r="N93" s="1">
        <v>-3300000</v>
      </c>
      <c r="O93" s="1">
        <v>100000</v>
      </c>
      <c r="P93" s="1" t="s">
        <v>92</v>
      </c>
      <c r="Q93" s="1" t="s">
        <v>92</v>
      </c>
      <c r="R93" s="1">
        <v>140499000</v>
      </c>
      <c r="S93" s="1">
        <v>3062000</v>
      </c>
      <c r="T93" s="1">
        <v>2234000</v>
      </c>
      <c r="U93" s="1">
        <v>22822000</v>
      </c>
      <c r="V93" s="1">
        <v>500000</v>
      </c>
      <c r="W93" s="1">
        <v>16324000</v>
      </c>
      <c r="X93" s="1">
        <v>1527000</v>
      </c>
      <c r="Y93" s="1">
        <v>5300000</v>
      </c>
      <c r="Z93" s="1">
        <v>2232000</v>
      </c>
      <c r="AA93" s="1">
        <v>140000</v>
      </c>
      <c r="AB93" s="1" t="s">
        <v>92</v>
      </c>
      <c r="AC93" s="1" t="s">
        <v>92</v>
      </c>
      <c r="AD93" s="1" t="s">
        <v>92</v>
      </c>
      <c r="AE93" s="1" t="s">
        <v>92</v>
      </c>
      <c r="AF93" s="1" t="s">
        <v>92</v>
      </c>
      <c r="AG93" s="1" t="s">
        <v>92</v>
      </c>
      <c r="AH93" s="1" t="s">
        <v>92</v>
      </c>
      <c r="AI93" s="1" t="s">
        <v>92</v>
      </c>
      <c r="AJ93" s="1">
        <v>55000</v>
      </c>
      <c r="AK93" s="1" t="s">
        <v>92</v>
      </c>
      <c r="AL93" s="1">
        <v>2258000</v>
      </c>
      <c r="AS93" s="35" t="s">
        <v>134</v>
      </c>
      <c r="AT93" s="36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-4200000</v>
      </c>
      <c r="G94" s="10">
        <v>-1500000</v>
      </c>
      <c r="H94" s="10">
        <v>-4300000</v>
      </c>
      <c r="I94" s="10">
        <v>-6300000</v>
      </c>
      <c r="J94" s="10">
        <v>-11200000</v>
      </c>
      <c r="K94" s="10">
        <v>-15300000</v>
      </c>
      <c r="L94" s="10">
        <v>-19300000</v>
      </c>
      <c r="M94" s="10">
        <v>-23500000</v>
      </c>
      <c r="N94" s="10">
        <v>-41500000</v>
      </c>
      <c r="O94" s="10">
        <v>-25500000</v>
      </c>
      <c r="P94" s="10">
        <v>-27580000</v>
      </c>
      <c r="Q94" s="10">
        <v>-98121000</v>
      </c>
      <c r="R94" s="10">
        <v>92503000</v>
      </c>
      <c r="S94" s="10">
        <v>-153944000</v>
      </c>
      <c r="T94" s="10">
        <v>-82857000</v>
      </c>
      <c r="U94" s="10">
        <v>-2901000</v>
      </c>
      <c r="V94" s="10">
        <v>-17027000</v>
      </c>
      <c r="W94" s="10">
        <v>37438000</v>
      </c>
      <c r="X94" s="10">
        <v>-31119000</v>
      </c>
      <c r="Y94" s="10">
        <v>-81947000</v>
      </c>
      <c r="Z94" s="10">
        <v>110637000</v>
      </c>
      <c r="AA94" s="10">
        <v>-51701000</v>
      </c>
      <c r="AB94" s="10">
        <v>-65670000</v>
      </c>
      <c r="AC94" s="10">
        <v>-34971000</v>
      </c>
      <c r="AD94" s="10">
        <v>-19843000</v>
      </c>
      <c r="AE94" s="10">
        <v>-81916000</v>
      </c>
      <c r="AF94" s="10">
        <v>-27615000</v>
      </c>
      <c r="AG94" s="10">
        <v>-20605000</v>
      </c>
      <c r="AH94" s="10">
        <v>-14119000</v>
      </c>
      <c r="AI94" s="10">
        <v>-42760000</v>
      </c>
      <c r="AJ94" s="10">
        <v>-24583000</v>
      </c>
      <c r="AK94" s="10">
        <v>137850000</v>
      </c>
      <c r="AL94" s="10">
        <v>-5671000</v>
      </c>
      <c r="AS94" s="23" t="s">
        <v>135</v>
      </c>
      <c r="AT94" s="41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-295000000</v>
      </c>
      <c r="AA95" s="1">
        <v>-8000000</v>
      </c>
      <c r="AB95" s="1">
        <v>-13466000</v>
      </c>
      <c r="AC95" s="1">
        <v>-67676000</v>
      </c>
      <c r="AD95" s="1">
        <v>-69000000</v>
      </c>
      <c r="AE95" s="1">
        <v>-187000000</v>
      </c>
      <c r="AF95" s="1">
        <v>-159000000</v>
      </c>
      <c r="AG95" s="1">
        <v>-156000000</v>
      </c>
      <c r="AH95" s="1">
        <v>-662000000</v>
      </c>
      <c r="AI95" s="1">
        <v>-169945000</v>
      </c>
      <c r="AJ95" s="1">
        <v>-599716000</v>
      </c>
      <c r="AK95" s="1">
        <v>-259176000</v>
      </c>
      <c r="AL95" s="1">
        <v>-988250000</v>
      </c>
      <c r="AS95" s="42" t="s">
        <v>136</v>
      </c>
      <c r="AT95" s="43">
        <v>1.27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>
        <v>200000</v>
      </c>
      <c r="H96" s="1">
        <v>700000</v>
      </c>
      <c r="I96" s="1">
        <v>900000</v>
      </c>
      <c r="J96" s="1">
        <v>600000</v>
      </c>
      <c r="K96" s="1">
        <v>500000</v>
      </c>
      <c r="L96" s="1">
        <v>900000</v>
      </c>
      <c r="M96" s="1">
        <v>1000000</v>
      </c>
      <c r="N96" s="1">
        <v>2800000</v>
      </c>
      <c r="O96" s="1">
        <v>3300000</v>
      </c>
      <c r="P96" s="1">
        <v>11329000</v>
      </c>
      <c r="Q96" s="1">
        <v>34283000</v>
      </c>
      <c r="R96" s="1">
        <v>23676000</v>
      </c>
      <c r="S96" s="1">
        <v>75966000</v>
      </c>
      <c r="T96" s="1">
        <v>53526000</v>
      </c>
      <c r="U96" s="1">
        <v>71867000</v>
      </c>
      <c r="V96" s="1">
        <v>64200000</v>
      </c>
      <c r="W96" s="1">
        <v>84087000</v>
      </c>
      <c r="X96" s="1">
        <v>19786000</v>
      </c>
      <c r="Y96" s="1">
        <v>3289000</v>
      </c>
      <c r="Z96" s="1">
        <v>1410000</v>
      </c>
      <c r="AA96" s="1">
        <v>7613000</v>
      </c>
      <c r="AB96" s="1">
        <v>70793000</v>
      </c>
      <c r="AC96" s="1">
        <v>30256000</v>
      </c>
      <c r="AD96" s="1">
        <v>6554000</v>
      </c>
      <c r="AE96" s="1">
        <v>18258000</v>
      </c>
      <c r="AF96" s="1">
        <v>17828000</v>
      </c>
      <c r="AG96" s="1">
        <v>14474000</v>
      </c>
      <c r="AH96" s="1">
        <v>11023000</v>
      </c>
      <c r="AI96" s="1">
        <v>22788000</v>
      </c>
      <c r="AJ96" s="1">
        <v>42258000</v>
      </c>
      <c r="AK96" s="1" t="s">
        <v>92</v>
      </c>
      <c r="AL96" s="1" t="s">
        <v>92</v>
      </c>
      <c r="AS96" s="23" t="s">
        <v>137</v>
      </c>
      <c r="AT96" s="41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>
        <v>-100000</v>
      </c>
      <c r="L97" s="1" t="s">
        <v>92</v>
      </c>
      <c r="M97" s="1">
        <v>-500000</v>
      </c>
      <c r="N97" s="1">
        <v>-100000</v>
      </c>
      <c r="O97" s="1">
        <v>-12200000</v>
      </c>
      <c r="P97" s="1">
        <v>-41000</v>
      </c>
      <c r="Q97" s="1">
        <v>-19864000</v>
      </c>
      <c r="R97" s="1">
        <v>-144351000</v>
      </c>
      <c r="S97" s="1">
        <v>-331638000</v>
      </c>
      <c r="T97" s="1">
        <v>-101125000</v>
      </c>
      <c r="U97" s="1">
        <v>-328537000</v>
      </c>
      <c r="V97" s="1">
        <v>-256487000</v>
      </c>
      <c r="W97" s="1">
        <v>-451088000</v>
      </c>
      <c r="X97" s="1">
        <v>-116642000</v>
      </c>
      <c r="Y97" s="1">
        <v>-18500000</v>
      </c>
      <c r="Z97" s="1">
        <v>-196119000</v>
      </c>
      <c r="AA97" s="1">
        <v>-91422000</v>
      </c>
      <c r="AB97" s="1">
        <v>-191056000</v>
      </c>
      <c r="AC97" s="1">
        <v>-82752000</v>
      </c>
      <c r="AD97" s="1">
        <v>-217039000</v>
      </c>
      <c r="AE97" s="1">
        <v>-130719000</v>
      </c>
      <c r="AF97" s="1">
        <v>-138399000</v>
      </c>
      <c r="AG97" s="1">
        <v>-187629000</v>
      </c>
      <c r="AH97" s="1">
        <v>-342596000</v>
      </c>
      <c r="AI97" s="1">
        <v>-228894000</v>
      </c>
      <c r="AJ97" s="1">
        <v>-235223000</v>
      </c>
      <c r="AK97" s="1">
        <v>-874179000</v>
      </c>
      <c r="AL97" s="1">
        <v>-1104180000</v>
      </c>
      <c r="AS97" s="39" t="s">
        <v>138</v>
      </c>
      <c r="AT97" s="40">
        <f>(AT94)+((AT95)*(AT96-AT94))</f>
        <v>9.56235E-2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-500000</v>
      </c>
      <c r="G98" s="1">
        <v>-500000</v>
      </c>
      <c r="H98" s="1">
        <v>-800000</v>
      </c>
      <c r="I98" s="1">
        <v>-800000</v>
      </c>
      <c r="J98" s="1">
        <v>-800000</v>
      </c>
      <c r="K98" s="1">
        <v>-700000</v>
      </c>
      <c r="L98" s="1">
        <v>-1000000</v>
      </c>
      <c r="M98" s="1">
        <v>-1000000</v>
      </c>
      <c r="N98" s="1">
        <v>-1100000</v>
      </c>
      <c r="O98" s="1">
        <v>-1100000</v>
      </c>
      <c r="P98" s="1">
        <v>-1140000</v>
      </c>
      <c r="Q98" s="1">
        <v>-1322000</v>
      </c>
      <c r="R98" s="1">
        <v>-2582000</v>
      </c>
      <c r="S98" s="1">
        <v>-3857000</v>
      </c>
      <c r="T98" s="1">
        <v>-4669000</v>
      </c>
      <c r="U98" s="1">
        <v>-5316000</v>
      </c>
      <c r="V98" s="1">
        <v>-5100000</v>
      </c>
      <c r="W98" s="1">
        <v>-4432000</v>
      </c>
      <c r="X98" s="1">
        <v>-3897000</v>
      </c>
      <c r="Y98" s="1">
        <v>-3887000</v>
      </c>
      <c r="Z98" s="1">
        <v>-3579000</v>
      </c>
      <c r="AA98" s="1">
        <v>-3140000</v>
      </c>
      <c r="AB98" s="1">
        <v>-2803000</v>
      </c>
      <c r="AC98" s="1">
        <v>-2824000</v>
      </c>
      <c r="AD98" s="1">
        <v>-2714000</v>
      </c>
      <c r="AE98" s="1">
        <v>-2508000</v>
      </c>
      <c r="AF98" s="1">
        <v>-2489000</v>
      </c>
      <c r="AG98" s="1">
        <v>-1238000</v>
      </c>
      <c r="AH98" s="1" t="s">
        <v>92</v>
      </c>
      <c r="AI98" s="1" t="s">
        <v>92</v>
      </c>
      <c r="AJ98" s="1" t="s">
        <v>92</v>
      </c>
      <c r="AK98" s="1" t="s">
        <v>92</v>
      </c>
      <c r="AL98" s="1" t="s">
        <v>92</v>
      </c>
      <c r="AS98" s="35" t="s">
        <v>139</v>
      </c>
      <c r="AT98" s="36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200000</v>
      </c>
      <c r="G99" s="1">
        <v>100000</v>
      </c>
      <c r="H99" s="1">
        <v>500000</v>
      </c>
      <c r="I99" s="1">
        <v>-500000</v>
      </c>
      <c r="J99" s="1">
        <v>-600000</v>
      </c>
      <c r="K99" s="1">
        <v>-400000</v>
      </c>
      <c r="L99" s="1">
        <v>-400000</v>
      </c>
      <c r="M99" s="1">
        <v>-400000</v>
      </c>
      <c r="N99" s="1">
        <v>-400000</v>
      </c>
      <c r="O99" s="1">
        <v>-500000</v>
      </c>
      <c r="P99" s="1">
        <v>-429000</v>
      </c>
      <c r="Q99" s="1">
        <v>-413000</v>
      </c>
      <c r="R99" s="1">
        <v>-140000</v>
      </c>
      <c r="S99" s="1">
        <v>391523000</v>
      </c>
      <c r="T99" s="1">
        <v>-154180000</v>
      </c>
      <c r="U99" s="1" t="s">
        <v>92</v>
      </c>
      <c r="V99" s="1">
        <v>7094000</v>
      </c>
      <c r="W99" s="1">
        <v>172728000</v>
      </c>
      <c r="X99" s="1">
        <v>9798000</v>
      </c>
      <c r="Y99" s="1">
        <v>280000</v>
      </c>
      <c r="Z99" s="1">
        <v>244815000</v>
      </c>
      <c r="AA99" s="1">
        <v>928000</v>
      </c>
      <c r="AB99" s="1">
        <v>8079000</v>
      </c>
      <c r="AC99" s="1">
        <v>36362000</v>
      </c>
      <c r="AD99" s="1">
        <v>151808000</v>
      </c>
      <c r="AE99" s="1">
        <v>243334000</v>
      </c>
      <c r="AF99" s="1">
        <v>117082000</v>
      </c>
      <c r="AG99" s="1">
        <v>149768000</v>
      </c>
      <c r="AH99" s="1">
        <v>774946000</v>
      </c>
      <c r="AI99" s="1">
        <v>176004000</v>
      </c>
      <c r="AJ99" s="1">
        <v>503257000</v>
      </c>
      <c r="AK99" s="1">
        <v>609784000</v>
      </c>
      <c r="AL99" s="1">
        <v>1545265000</v>
      </c>
      <c r="AS99" s="23" t="s">
        <v>140</v>
      </c>
      <c r="AT99" s="24">
        <f>AT86+AT87</f>
        <v>1912230000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-300000</v>
      </c>
      <c r="G100" s="10">
        <v>-200000</v>
      </c>
      <c r="H100" s="10">
        <v>400000</v>
      </c>
      <c r="I100" s="10">
        <v>-400000</v>
      </c>
      <c r="J100" s="10">
        <v>-800000</v>
      </c>
      <c r="K100" s="10">
        <v>-700000</v>
      </c>
      <c r="L100" s="10">
        <v>-500000</v>
      </c>
      <c r="M100" s="10">
        <v>-900000</v>
      </c>
      <c r="N100" s="10">
        <v>1200000</v>
      </c>
      <c r="O100" s="10">
        <v>-10500000</v>
      </c>
      <c r="P100" s="10">
        <v>9719000</v>
      </c>
      <c r="Q100" s="10">
        <v>12684000</v>
      </c>
      <c r="R100" s="10">
        <v>-123397000</v>
      </c>
      <c r="S100" s="10">
        <v>131994000</v>
      </c>
      <c r="T100" s="10">
        <v>-206448000</v>
      </c>
      <c r="U100" s="10">
        <v>-261986000</v>
      </c>
      <c r="V100" s="10">
        <v>-190293000</v>
      </c>
      <c r="W100" s="10">
        <v>-198705000</v>
      </c>
      <c r="X100" s="10">
        <v>-90955000</v>
      </c>
      <c r="Y100" s="10">
        <v>-18818000</v>
      </c>
      <c r="Z100" s="10">
        <v>-248473000</v>
      </c>
      <c r="AA100" s="10">
        <v>-94021000</v>
      </c>
      <c r="AB100" s="10">
        <v>-128453000</v>
      </c>
      <c r="AC100" s="10">
        <v>-86634000</v>
      </c>
      <c r="AD100" s="10">
        <v>-130391000</v>
      </c>
      <c r="AE100" s="10">
        <v>-58635000</v>
      </c>
      <c r="AF100" s="10">
        <v>-164978000</v>
      </c>
      <c r="AG100" s="10">
        <v>-180625000</v>
      </c>
      <c r="AH100" s="10">
        <v>-218627000</v>
      </c>
      <c r="AI100" s="10">
        <v>-200047000</v>
      </c>
      <c r="AJ100" s="10">
        <v>-289424000</v>
      </c>
      <c r="AK100" s="10">
        <v>-523571000</v>
      </c>
      <c r="AL100" s="10">
        <v>-547165000</v>
      </c>
      <c r="AS100" s="37" t="s">
        <v>141</v>
      </c>
      <c r="AT100" s="38">
        <f>AT99/AT103</f>
        <v>9.9761924370297475E-2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>
        <v>568000</v>
      </c>
      <c r="U101" s="1">
        <v>-385000</v>
      </c>
      <c r="V101" s="1">
        <v>552000</v>
      </c>
      <c r="W101" s="1">
        <v>2234000</v>
      </c>
      <c r="X101" s="1">
        <v>-2682000</v>
      </c>
      <c r="Y101" s="1">
        <v>-2389000</v>
      </c>
      <c r="Z101" s="1">
        <v>98000</v>
      </c>
      <c r="AA101" s="1">
        <v>-881000</v>
      </c>
      <c r="AB101" s="1">
        <v>234000</v>
      </c>
      <c r="AC101" s="1">
        <v>-2946000</v>
      </c>
      <c r="AD101" s="1">
        <v>-2903000</v>
      </c>
      <c r="AE101" s="1">
        <v>-11381000</v>
      </c>
      <c r="AF101" s="1">
        <v>-2832000</v>
      </c>
      <c r="AG101" s="1">
        <v>5278000</v>
      </c>
      <c r="AH101" s="1">
        <v>-5901000</v>
      </c>
      <c r="AI101" s="1">
        <v>-1140000</v>
      </c>
      <c r="AJ101" s="1">
        <v>59000</v>
      </c>
      <c r="AK101" s="1">
        <v>-136000</v>
      </c>
      <c r="AL101" s="1">
        <v>-18766000</v>
      </c>
      <c r="AS101" s="42" t="s">
        <v>142</v>
      </c>
      <c r="AT101" s="44">
        <f>AL34*AN116</f>
        <v>17255704180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-300000</v>
      </c>
      <c r="G102" s="10">
        <v>-200000</v>
      </c>
      <c r="H102" s="10">
        <v>400000</v>
      </c>
      <c r="I102" s="10">
        <v>-400000</v>
      </c>
      <c r="J102" s="10">
        <v>-800000</v>
      </c>
      <c r="K102" s="10">
        <v>-2700000</v>
      </c>
      <c r="L102" s="10">
        <v>-500000</v>
      </c>
      <c r="M102" s="10">
        <v>-900000</v>
      </c>
      <c r="N102" s="10">
        <v>1000000</v>
      </c>
      <c r="O102" s="10">
        <v>6500000</v>
      </c>
      <c r="P102" s="10">
        <v>18791000</v>
      </c>
      <c r="Q102" s="10">
        <v>-14898000</v>
      </c>
      <c r="R102" s="10">
        <v>72226000</v>
      </c>
      <c r="S102" s="10">
        <v>152624000</v>
      </c>
      <c r="T102" s="10">
        <v>-89588000</v>
      </c>
      <c r="U102" s="10">
        <v>-51190000</v>
      </c>
      <c r="V102" s="10">
        <v>-7726000</v>
      </c>
      <c r="W102" s="10">
        <v>20130000</v>
      </c>
      <c r="X102" s="10">
        <v>34394000</v>
      </c>
      <c r="Y102" s="10">
        <v>48479000</v>
      </c>
      <c r="Z102" s="10">
        <v>-31958000</v>
      </c>
      <c r="AA102" s="10">
        <v>-10447000</v>
      </c>
      <c r="AB102" s="10">
        <v>-64143000</v>
      </c>
      <c r="AC102" s="10">
        <v>11569000</v>
      </c>
      <c r="AD102" s="10">
        <v>21897000</v>
      </c>
      <c r="AE102" s="10">
        <v>-18955000</v>
      </c>
      <c r="AF102" s="10">
        <v>-10194000</v>
      </c>
      <c r="AG102" s="10">
        <v>29692000</v>
      </c>
      <c r="AH102" s="10">
        <v>-15595000</v>
      </c>
      <c r="AI102" s="10">
        <v>16403000</v>
      </c>
      <c r="AJ102" s="10">
        <v>50968000</v>
      </c>
      <c r="AK102" s="10">
        <v>37960000</v>
      </c>
      <c r="AL102" s="10">
        <v>-62152000</v>
      </c>
      <c r="AS102" s="37" t="s">
        <v>143</v>
      </c>
      <c r="AT102" s="38">
        <f>AT101/AT103</f>
        <v>0.90023807562970248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4200000</v>
      </c>
      <c r="G103" s="1">
        <v>3300000</v>
      </c>
      <c r="H103" s="1">
        <v>5400000</v>
      </c>
      <c r="I103" s="1">
        <v>6100000</v>
      </c>
      <c r="J103" s="1">
        <v>5200000</v>
      </c>
      <c r="K103" s="1">
        <v>11000000</v>
      </c>
      <c r="L103" s="1">
        <v>8300000</v>
      </c>
      <c r="M103" s="1">
        <v>11500000</v>
      </c>
      <c r="N103" s="1">
        <v>13200000</v>
      </c>
      <c r="O103" s="1">
        <v>14200000</v>
      </c>
      <c r="P103" s="1">
        <v>20715000</v>
      </c>
      <c r="Q103" s="1">
        <v>39506000</v>
      </c>
      <c r="R103" s="1">
        <v>24608000</v>
      </c>
      <c r="S103" s="1">
        <v>96834000</v>
      </c>
      <c r="T103" s="1">
        <v>249458000</v>
      </c>
      <c r="U103" s="1">
        <v>134070000</v>
      </c>
      <c r="V103" s="1">
        <v>82880000</v>
      </c>
      <c r="W103" s="1">
        <v>75154000</v>
      </c>
      <c r="X103" s="1">
        <v>95284000</v>
      </c>
      <c r="Y103" s="1">
        <v>129678000</v>
      </c>
      <c r="Z103" s="1">
        <v>178157000</v>
      </c>
      <c r="AA103" s="1">
        <v>146199000</v>
      </c>
      <c r="AB103" s="1">
        <v>135752000</v>
      </c>
      <c r="AC103" s="1">
        <v>71609000</v>
      </c>
      <c r="AD103" s="1">
        <v>83178000</v>
      </c>
      <c r="AE103" s="1">
        <v>105075000</v>
      </c>
      <c r="AF103" s="1">
        <v>86120000</v>
      </c>
      <c r="AG103" s="1">
        <v>75926000</v>
      </c>
      <c r="AH103" s="1">
        <v>105618000</v>
      </c>
      <c r="AI103" s="1">
        <v>90023000</v>
      </c>
      <c r="AJ103" s="1">
        <v>106426000</v>
      </c>
      <c r="AK103" s="1">
        <v>157394000</v>
      </c>
      <c r="AL103" s="1">
        <v>195354000</v>
      </c>
      <c r="AS103" s="39" t="s">
        <v>144</v>
      </c>
      <c r="AT103" s="45">
        <f>AT99+AT101</f>
        <v>19167934180</v>
      </c>
    </row>
    <row r="104" spans="1:46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>
        <v>8300000</v>
      </c>
      <c r="L104" s="11" t="s">
        <v>92</v>
      </c>
      <c r="M104" s="11" t="s">
        <v>92</v>
      </c>
      <c r="N104" s="11">
        <v>14200000</v>
      </c>
      <c r="O104" s="11">
        <v>20700000</v>
      </c>
      <c r="P104" s="11">
        <v>39506000</v>
      </c>
      <c r="Q104" s="11">
        <v>24608000</v>
      </c>
      <c r="R104" s="11">
        <v>96834000</v>
      </c>
      <c r="S104" s="11">
        <v>249458000</v>
      </c>
      <c r="T104" s="11">
        <v>159870000</v>
      </c>
      <c r="U104" s="11">
        <v>82880000</v>
      </c>
      <c r="V104" s="11">
        <v>75154000</v>
      </c>
      <c r="W104" s="11">
        <v>95284000</v>
      </c>
      <c r="X104" s="11">
        <v>129678000</v>
      </c>
      <c r="Y104" s="11">
        <v>178157000</v>
      </c>
      <c r="Z104" s="11">
        <v>146199000</v>
      </c>
      <c r="AA104" s="11">
        <v>135752000</v>
      </c>
      <c r="AB104" s="11">
        <v>71609000</v>
      </c>
      <c r="AC104" s="11">
        <v>83178000</v>
      </c>
      <c r="AD104" s="11">
        <v>105075000</v>
      </c>
      <c r="AE104" s="11">
        <v>86120000</v>
      </c>
      <c r="AF104" s="11">
        <v>75926000</v>
      </c>
      <c r="AG104" s="11">
        <v>105618000</v>
      </c>
      <c r="AH104" s="11">
        <v>90023000</v>
      </c>
      <c r="AI104" s="11">
        <v>106426000</v>
      </c>
      <c r="AJ104" s="11">
        <v>157394000</v>
      </c>
      <c r="AK104" s="11">
        <v>195354000</v>
      </c>
      <c r="AL104" s="11">
        <v>133202000</v>
      </c>
      <c r="AS104" s="35" t="s">
        <v>145</v>
      </c>
      <c r="AT104" s="36"/>
    </row>
    <row r="105" spans="1:46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0.12000000000000011</v>
      </c>
      <c r="H105" s="15">
        <f t="shared" ref="H105:AL105" si="8">(H106/G106)-1</f>
        <v>-1.6071428571428572</v>
      </c>
      <c r="I105" s="15" t="e">
        <f t="shared" si="8"/>
        <v>#VALUE!</v>
      </c>
      <c r="J105" s="15" t="e">
        <f t="shared" si="8"/>
        <v>#VALUE!</v>
      </c>
      <c r="K105" s="15">
        <f t="shared" si="8"/>
        <v>-0.79032258064516125</v>
      </c>
      <c r="L105" s="15">
        <f t="shared" si="8"/>
        <v>1.5384615384615383</v>
      </c>
      <c r="M105" s="15">
        <f t="shared" si="8"/>
        <v>-0.33333333333333337</v>
      </c>
      <c r="N105" s="15">
        <f t="shared" si="8"/>
        <v>4.8181818181818183</v>
      </c>
      <c r="O105" s="15">
        <f t="shared" si="8"/>
        <v>-5.46875E-2</v>
      </c>
      <c r="P105" s="15">
        <f t="shared" si="8"/>
        <v>-0.4191322314049587</v>
      </c>
      <c r="Q105" s="15">
        <f t="shared" si="8"/>
        <v>2.3104503094543642</v>
      </c>
      <c r="R105" s="15">
        <f t="shared" si="8"/>
        <v>0.7134200064467604</v>
      </c>
      <c r="S105" s="15">
        <f t="shared" si="8"/>
        <v>0.95979130609275831</v>
      </c>
      <c r="T105" s="15">
        <f t="shared" si="8"/>
        <v>0.12596152615479128</v>
      </c>
      <c r="U105" s="15">
        <f t="shared" si="8"/>
        <v>0.12346471908835155</v>
      </c>
      <c r="V105" s="15">
        <f t="shared" si="8"/>
        <v>-0.15194669850456322</v>
      </c>
      <c r="W105" s="15">
        <f t="shared" si="8"/>
        <v>-6.6842447489456114E-2</v>
      </c>
      <c r="X105" s="15">
        <f t="shared" si="8"/>
        <v>-0.12822512593653312</v>
      </c>
      <c r="Y105" s="15">
        <f t="shared" si="8"/>
        <v>9.5695534208404265E-3</v>
      </c>
      <c r="Z105" s="15">
        <f t="shared" si="8"/>
        <v>-0.35843835118939527</v>
      </c>
      <c r="AA105" s="15">
        <f t="shared" si="8"/>
        <v>0.38277084017344642</v>
      </c>
      <c r="AB105" s="15">
        <f t="shared" si="8"/>
        <v>-0.14633687037400933</v>
      </c>
      <c r="AC105" s="15">
        <f t="shared" si="8"/>
        <v>7.3947613247268951E-2</v>
      </c>
      <c r="AD105" s="15">
        <f t="shared" si="8"/>
        <v>0.4507425897314532</v>
      </c>
      <c r="AE105" s="15">
        <f t="shared" si="8"/>
        <v>-0.33529093102853902</v>
      </c>
      <c r="AF105" s="15">
        <f t="shared" si="8"/>
        <v>0.51199318379669934</v>
      </c>
      <c r="AG105" s="15">
        <f t="shared" si="8"/>
        <v>0.26064852813269468</v>
      </c>
      <c r="AH105" s="15">
        <f t="shared" si="8"/>
        <v>-6.8328021145100504E-2</v>
      </c>
      <c r="AI105" s="15">
        <f t="shared" si="8"/>
        <v>0.23267432582541092</v>
      </c>
      <c r="AJ105" s="15">
        <f t="shared" si="8"/>
        <v>0.45081207772592857</v>
      </c>
      <c r="AK105" s="15">
        <f t="shared" si="8"/>
        <v>0.21380935301099058</v>
      </c>
      <c r="AL105" s="15">
        <f t="shared" si="8"/>
        <v>0.2094256308739022</v>
      </c>
      <c r="AM105" s="15"/>
      <c r="AN105" s="15"/>
      <c r="AO105" s="15"/>
      <c r="AP105" s="15"/>
      <c r="AQ105" s="15"/>
      <c r="AR105" s="15"/>
      <c r="AS105" s="25" t="s">
        <v>108</v>
      </c>
      <c r="AT105" s="26">
        <f>(AT100*AT92)+(AT102*AT97)</f>
        <v>8.893558104739388E-2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2500000</v>
      </c>
      <c r="G106" s="1">
        <v>2800000</v>
      </c>
      <c r="H106" s="1">
        <v>-1700000</v>
      </c>
      <c r="I106" s="1" t="s">
        <v>92</v>
      </c>
      <c r="J106" s="1">
        <v>12400000</v>
      </c>
      <c r="K106" s="1">
        <v>2600000</v>
      </c>
      <c r="L106" s="1">
        <v>6600000</v>
      </c>
      <c r="M106" s="1">
        <v>4400000</v>
      </c>
      <c r="N106" s="1">
        <v>25600000</v>
      </c>
      <c r="O106" s="1">
        <v>24200000</v>
      </c>
      <c r="P106" s="1">
        <v>14057000</v>
      </c>
      <c r="Q106" s="1">
        <v>46535000</v>
      </c>
      <c r="R106" s="1">
        <v>79734000</v>
      </c>
      <c r="S106" s="1">
        <v>156262000</v>
      </c>
      <c r="T106" s="1">
        <v>175945000</v>
      </c>
      <c r="U106" s="1">
        <v>197668000</v>
      </c>
      <c r="V106" s="1">
        <v>167633000</v>
      </c>
      <c r="W106" s="1">
        <v>156428000</v>
      </c>
      <c r="X106" s="1">
        <v>136370000</v>
      </c>
      <c r="Y106" s="1">
        <v>137675000</v>
      </c>
      <c r="Z106" s="1">
        <v>88327000</v>
      </c>
      <c r="AA106" s="1">
        <v>122136000</v>
      </c>
      <c r="AB106" s="1">
        <v>104263000</v>
      </c>
      <c r="AC106" s="1">
        <v>111973000</v>
      </c>
      <c r="AD106" s="1">
        <v>162444000</v>
      </c>
      <c r="AE106" s="1">
        <v>107978000</v>
      </c>
      <c r="AF106" s="1">
        <v>163262000</v>
      </c>
      <c r="AG106" s="1">
        <v>205816000</v>
      </c>
      <c r="AH106" s="1">
        <v>191753000</v>
      </c>
      <c r="AI106" s="1">
        <v>236369000</v>
      </c>
      <c r="AJ106" s="1">
        <v>342927000</v>
      </c>
      <c r="AK106" s="1">
        <v>416248000</v>
      </c>
      <c r="AL106" s="1">
        <v>503421000</v>
      </c>
      <c r="AM106" s="46">
        <f>AL106*(1+$AT$106)</f>
        <v>534585184.94209158</v>
      </c>
      <c r="AN106" s="46">
        <f t="shared" ref="AN106:AQ106" si="9">AM106*(1+$AT$106)</f>
        <v>567678583.05388582</v>
      </c>
      <c r="AO106" s="46">
        <f t="shared" si="9"/>
        <v>602820621.92384911</v>
      </c>
      <c r="AP106" s="46">
        <f t="shared" si="9"/>
        <v>640138122.28347158</v>
      </c>
      <c r="AQ106" s="46">
        <f t="shared" si="9"/>
        <v>679765755.6784339</v>
      </c>
      <c r="AR106" s="47" t="s">
        <v>146</v>
      </c>
      <c r="AS106" s="48" t="s">
        <v>147</v>
      </c>
      <c r="AT106" s="49">
        <f>(SUM(AM4:AQ4)/5)</f>
        <v>6.1904817125411161E-2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7"/>
      <c r="AN107" s="47"/>
      <c r="AO107" s="47"/>
      <c r="AP107" s="47"/>
      <c r="AQ107" s="50">
        <f>AQ106*(1+AT107)/(AT108-AT107)</f>
        <v>10897842612.142736</v>
      </c>
      <c r="AR107" s="51" t="s">
        <v>148</v>
      </c>
      <c r="AS107" s="52" t="s">
        <v>149</v>
      </c>
      <c r="AT107" s="53">
        <v>2.5000000000000001E-2</v>
      </c>
    </row>
    <row r="108" spans="1:46" ht="19" x14ac:dyDescent="0.25">
      <c r="AM108" s="50">
        <f t="shared" ref="AM108:AO108" si="10">AM107+AM106</f>
        <v>534585184.94209158</v>
      </c>
      <c r="AN108" s="50">
        <f t="shared" si="10"/>
        <v>567678583.05388582</v>
      </c>
      <c r="AO108" s="50">
        <f t="shared" si="10"/>
        <v>602820621.92384911</v>
      </c>
      <c r="AP108" s="50">
        <f>AP107+AP106</f>
        <v>640138122.28347158</v>
      </c>
      <c r="AQ108" s="50">
        <f>AQ107+AQ106</f>
        <v>11577608367.821171</v>
      </c>
      <c r="AR108" s="51" t="s">
        <v>144</v>
      </c>
      <c r="AS108" s="54" t="s">
        <v>150</v>
      </c>
      <c r="AT108" s="55">
        <f>AT105</f>
        <v>8.893558104739388E-2</v>
      </c>
    </row>
    <row r="109" spans="1:46" ht="19" x14ac:dyDescent="0.25">
      <c r="AM109" s="56" t="s">
        <v>151</v>
      </c>
      <c r="AN109" s="57"/>
    </row>
    <row r="110" spans="1:46" ht="20" x14ac:dyDescent="0.25">
      <c r="AM110" s="58" t="s">
        <v>152</v>
      </c>
      <c r="AN110" s="59">
        <f>NPV(AT108,AM108,AN108,AO108,AP108,AQ108)</f>
        <v>9453282189.1519756</v>
      </c>
    </row>
    <row r="111" spans="1:46" ht="20" x14ac:dyDescent="0.25">
      <c r="AM111" s="58" t="s">
        <v>153</v>
      </c>
      <c r="AN111" s="59">
        <f>AL40</f>
        <v>133202000</v>
      </c>
    </row>
    <row r="112" spans="1:46" ht="20" x14ac:dyDescent="0.25">
      <c r="AM112" s="58" t="s">
        <v>140</v>
      </c>
      <c r="AN112" s="59">
        <f>AT99</f>
        <v>1912230000</v>
      </c>
    </row>
    <row r="113" spans="39:40" ht="20" x14ac:dyDescent="0.25">
      <c r="AM113" s="58" t="s">
        <v>154</v>
      </c>
      <c r="AN113" s="59">
        <f>AN110+AN111-AN112</f>
        <v>7674254189.1519756</v>
      </c>
    </row>
    <row r="114" spans="39:40" ht="20" x14ac:dyDescent="0.25">
      <c r="AM114" s="58" t="s">
        <v>155</v>
      </c>
      <c r="AN114" s="60">
        <f>AL34*(1+(5*AR16))</f>
        <v>21198791.334987625</v>
      </c>
    </row>
    <row r="115" spans="39:40" ht="20" x14ac:dyDescent="0.25">
      <c r="AM115" s="61" t="s">
        <v>156</v>
      </c>
      <c r="AN115" s="62">
        <f>AN113/AN114</f>
        <v>362.01376143959556</v>
      </c>
    </row>
    <row r="116" spans="39:40" ht="20" x14ac:dyDescent="0.25">
      <c r="AM116" s="63" t="s">
        <v>157</v>
      </c>
      <c r="AN116" s="64">
        <v>654.94000000000005</v>
      </c>
    </row>
    <row r="117" spans="39:40" ht="20" x14ac:dyDescent="0.25">
      <c r="AM117" s="65" t="s">
        <v>158</v>
      </c>
      <c r="AN117" s="66">
        <f>AN115/AN116-1</f>
        <v>-0.44725660146029322</v>
      </c>
    </row>
    <row r="118" spans="39:40" ht="20" x14ac:dyDescent="0.25">
      <c r="AM118" s="65" t="s">
        <v>159</v>
      </c>
      <c r="AN118" s="67" t="str">
        <f>IF(AN115&gt;AN116,"BUY","SELL")</f>
        <v>SELL</v>
      </c>
    </row>
  </sheetData>
  <mergeCells count="6">
    <mergeCell ref="AS83:AT83"/>
    <mergeCell ref="AS84:AT84"/>
    <mergeCell ref="AS93:AT93"/>
    <mergeCell ref="AS98:AT98"/>
    <mergeCell ref="AS104:AT104"/>
    <mergeCell ref="AM109:AN109"/>
  </mergeCells>
  <hyperlinks>
    <hyperlink ref="A1" r:id="rId1" tooltip="https://roic.ai/company/FICO" display="ROIC.AI | FICO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814547/000095000595000341/0000950005-95-000341-index.html" xr:uid="{00000000-0004-0000-0000-00001C000000}"/>
    <hyperlink ref="K74" r:id="rId21" tooltip="https://www.sec.gov/Archives/edgar/data/814547/000095000595000341/0000950005-95-000341-index.html" xr:uid="{00000000-0004-0000-0000-00001D000000}"/>
    <hyperlink ref="L36" r:id="rId22" tooltip="https://www.sec.gov/Archives/edgar/data/814547/000095000596001002/0000950005-96-001002-index.html" xr:uid="{00000000-0004-0000-0000-00001F000000}"/>
    <hyperlink ref="L74" r:id="rId23" tooltip="https://www.sec.gov/Archives/edgar/data/814547/000095000596001002/0000950005-96-001002-index.html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814547/000095000500001222/0000950005-00-001222-index.html" xr:uid="{00000000-0004-0000-0000-00002B000000}"/>
    <hyperlink ref="P74" r:id="rId31" tooltip="https://www.sec.gov/Archives/edgar/data/814547/000095000500001222/0000950005-00-001222-index.html" xr:uid="{00000000-0004-0000-0000-00002C000000}"/>
    <hyperlink ref="Q36" r:id="rId32" tooltip="https://www.sec.gov/Archives/edgar/data/814547/000095000501500749/0000950005-01-500749-index.html" xr:uid="{00000000-0004-0000-0000-00002E000000}"/>
    <hyperlink ref="Q74" r:id="rId33" tooltip="https://www.sec.gov/Archives/edgar/data/814547/000095000501500749/0000950005-01-500749-index.html" xr:uid="{00000000-0004-0000-0000-00002F000000}"/>
    <hyperlink ref="R36" r:id="rId34" tooltip="https://sec.gov" xr:uid="{00000000-0004-0000-0000-000031000000}"/>
    <hyperlink ref="R74" r:id="rId35" tooltip="https://sec.gov" xr:uid="{00000000-0004-0000-0000-000032000000}"/>
    <hyperlink ref="S36" r:id="rId36" tooltip="https://www.sec.gov/Archives/edgar/data/814547/000093639203001666/a94662e10vk.htm" xr:uid="{00000000-0004-0000-0000-000034000000}"/>
    <hyperlink ref="S74" r:id="rId37" tooltip="https://www.sec.gov/Archives/edgar/data/814547/000093639203001666/a94662e10vk.htm" xr:uid="{00000000-0004-0000-0000-000035000000}"/>
    <hyperlink ref="T36" r:id="rId38" tooltip="https://www.sec.gov/Archives/edgar/data/814547/000095013704011008/a03859e10vk.htm" xr:uid="{00000000-0004-0000-0000-000037000000}"/>
    <hyperlink ref="T74" r:id="rId39" tooltip="https://www.sec.gov/Archives/edgar/data/814547/000095013704011008/a03859e10vk.htm" xr:uid="{00000000-0004-0000-0000-000038000000}"/>
    <hyperlink ref="U36" r:id="rId40" tooltip="https://www.sec.gov/Archives/edgar/data/814547/000095013405023081/c00522e10vk.htm" xr:uid="{00000000-0004-0000-0000-00003A000000}"/>
    <hyperlink ref="U74" r:id="rId41" tooltip="https://www.sec.gov/Archives/edgar/data/814547/000095013405023081/c00522e10vk.htm" xr:uid="{00000000-0004-0000-0000-00003B000000}"/>
    <hyperlink ref="V36" r:id="rId42" tooltip="https://www.sec.gov/Archives/edgar/data/814547/000095013706013419/c10450e10vk.htm" xr:uid="{00000000-0004-0000-0000-00003D000000}"/>
    <hyperlink ref="V74" r:id="rId43" tooltip="https://www.sec.gov/Archives/edgar/data/814547/000095013706013419/c10450e10vk.htm" xr:uid="{00000000-0004-0000-0000-00003E000000}"/>
    <hyperlink ref="W36" r:id="rId44" tooltip="https://www.sec.gov/Archives/edgar/data/814547/000095013707017904/0000950137-07-017904-index.html" xr:uid="{00000000-0004-0000-0000-000040000000}"/>
    <hyperlink ref="W74" r:id="rId45" tooltip="https://www.sec.gov/Archives/edgar/data/814547/000095013707017904/0000950137-07-017904-index.html" xr:uid="{00000000-0004-0000-0000-000041000000}"/>
    <hyperlink ref="X36" r:id="rId46" tooltip="https://www.sec.gov/Archives/edgar/data/814547/000095013708014107/0000950137-08-014107-index.html" xr:uid="{00000000-0004-0000-0000-000043000000}"/>
    <hyperlink ref="X74" r:id="rId47" tooltip="https://www.sec.gov/Archives/edgar/data/814547/000095013708014107/0000950137-08-014107-index.html" xr:uid="{00000000-0004-0000-0000-000044000000}"/>
    <hyperlink ref="Y36" r:id="rId48" tooltip="https://www.sec.gov/Archives/edgar/data/814547/000095012309065746/0000950123-09-065746-index.html" xr:uid="{00000000-0004-0000-0000-000046000000}"/>
    <hyperlink ref="Y74" r:id="rId49" tooltip="https://www.sec.gov/Archives/edgar/data/814547/000095012309065746/0000950123-09-065746-index.html" xr:uid="{00000000-0004-0000-0000-000047000000}"/>
    <hyperlink ref="Z36" r:id="rId50" tooltip="https://www.sec.gov/Archives/edgar/data/814547/000095012310108284/0000950123-10-108284-index.html" xr:uid="{00000000-0004-0000-0000-000049000000}"/>
    <hyperlink ref="Z74" r:id="rId51" tooltip="https://www.sec.gov/Archives/edgar/data/814547/000095012310108284/0000950123-10-108284-index.html" xr:uid="{00000000-0004-0000-0000-00004A000000}"/>
    <hyperlink ref="AA36" r:id="rId52" tooltip="https://www.sec.gov/Archives/edgar/data/814547/000119312511317245/0001193125-11-317245-index.html" xr:uid="{00000000-0004-0000-0000-00004C000000}"/>
    <hyperlink ref="AA74" r:id="rId53" tooltip="https://www.sec.gov/Archives/edgar/data/814547/000119312511317245/0001193125-11-317245-index.html" xr:uid="{00000000-0004-0000-0000-00004D000000}"/>
    <hyperlink ref="AB36" r:id="rId54" tooltip="https://www.sec.gov/Archives/edgar/data/814547/000119312512473516/0001193125-12-473516-index.html" xr:uid="{00000000-0004-0000-0000-00004F000000}"/>
    <hyperlink ref="AB74" r:id="rId55" tooltip="https://www.sec.gov/Archives/edgar/data/814547/000119312512473516/0001193125-12-473516-index.html" xr:uid="{00000000-0004-0000-0000-000050000000}"/>
    <hyperlink ref="AC36" r:id="rId56" tooltip="https://www.sec.gov/Archives/edgar/data/814547/000119312513438562/0001193125-13-438562-index.html" xr:uid="{00000000-0004-0000-0000-000052000000}"/>
    <hyperlink ref="AC74" r:id="rId57" tooltip="https://www.sec.gov/Archives/edgar/data/814547/000119312513438562/0001193125-13-438562-index.html" xr:uid="{00000000-0004-0000-0000-000053000000}"/>
    <hyperlink ref="AD36" r:id="rId58" tooltip="https://www.sec.gov/Archives/edgar/data/814547/000081454714000011/0000814547-14-000011-index.html" xr:uid="{00000000-0004-0000-0000-000055000000}"/>
    <hyperlink ref="AD74" r:id="rId59" tooltip="https://www.sec.gov/Archives/edgar/data/814547/000081454714000011/0000814547-14-000011-index.html" xr:uid="{00000000-0004-0000-0000-000056000000}"/>
    <hyperlink ref="AE36" r:id="rId60" tooltip="https://www.sec.gov/Archives/edgar/data/814547/000081454715000019/0000814547-15-000019-index.html" xr:uid="{00000000-0004-0000-0000-000058000000}"/>
    <hyperlink ref="AE74" r:id="rId61" tooltip="https://www.sec.gov/Archives/edgar/data/814547/000081454715000019/0000814547-15-000019-index.html" xr:uid="{00000000-0004-0000-0000-000059000000}"/>
    <hyperlink ref="AF36" r:id="rId62" tooltip="https://www.sec.gov/Archives/edgar/data/814547/000081454716000035/0000814547-16-000035-index.html" xr:uid="{00000000-0004-0000-0000-00005B000000}"/>
    <hyperlink ref="AF74" r:id="rId63" tooltip="https://www.sec.gov/Archives/edgar/data/814547/000081454716000035/0000814547-16-000035-index.html" xr:uid="{00000000-0004-0000-0000-00005C000000}"/>
    <hyperlink ref="AG36" r:id="rId64" tooltip="https://www.sec.gov/Archives/edgar/data/814547/000081454717000014/0000814547-17-000014-index.html" xr:uid="{00000000-0004-0000-0000-00005E000000}"/>
    <hyperlink ref="AG74" r:id="rId65" tooltip="https://www.sec.gov/Archives/edgar/data/814547/000081454717000014/0000814547-17-000014-index.html" xr:uid="{00000000-0004-0000-0000-00005F000000}"/>
    <hyperlink ref="AH36" r:id="rId66" tooltip="https://www.sec.gov/Archives/edgar/data/814547/000081454718000010/0000814547-18-000010-index.html" xr:uid="{00000000-0004-0000-0000-000061000000}"/>
    <hyperlink ref="AH74" r:id="rId67" tooltip="https://www.sec.gov/Archives/edgar/data/814547/000081454718000010/0000814547-18-000010-index.html" xr:uid="{00000000-0004-0000-0000-000062000000}"/>
    <hyperlink ref="AI36" r:id="rId68" tooltip="https://www.sec.gov/Archives/edgar/data/814547/000081454719000016/0000814547-19-000016-index.html" xr:uid="{00000000-0004-0000-0000-000064000000}"/>
    <hyperlink ref="AI74" r:id="rId69" tooltip="https://www.sec.gov/Archives/edgar/data/814547/000081454719000016/0000814547-19-000016-index.html" xr:uid="{00000000-0004-0000-0000-000065000000}"/>
    <hyperlink ref="AJ36" r:id="rId70" tooltip="https://www.sec.gov/Archives/edgar/data/814547/000081454720000012/0000814547-20-000012-index.htm" xr:uid="{00000000-0004-0000-0000-000067000000}"/>
    <hyperlink ref="AJ74" r:id="rId71" tooltip="https://www.sec.gov/Archives/edgar/data/814547/000081454720000012/0000814547-20-000012-index.htm" xr:uid="{00000000-0004-0000-0000-000068000000}"/>
    <hyperlink ref="AK36" r:id="rId72" tooltip="https://www.sec.gov/Archives/edgar/data/814547/000081454721000019/0000814547-21-000019-index.htm" xr:uid="{00000000-0004-0000-0000-00006A000000}"/>
    <hyperlink ref="AK74" r:id="rId73" tooltip="https://www.sec.gov/Archives/edgar/data/814547/000081454721000019/0000814547-21-000019-index.htm" xr:uid="{00000000-0004-0000-0000-00006B000000}"/>
    <hyperlink ref="AL36" r:id="rId74" tooltip="https://www.sec.gov/Archives/edgar/data/814547/000081454722000016/0000814547-22-000016-index.htm" xr:uid="{00000000-0004-0000-0000-00006D000000}"/>
    <hyperlink ref="AL74" r:id="rId75" tooltip="https://www.sec.gov/Archives/edgar/data/814547/000081454722000016/0000814547-22-000016-index.htm" xr:uid="{00000000-0004-0000-0000-00006E000000}"/>
    <hyperlink ref="AM1" r:id="rId76" display="https://finbox.com/NYSE:FICO/explorer/revenue_proj" xr:uid="{919AB535-BB40-CC40-96F3-C266D9238AD5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2023-03-13T05:11:11Z</dcterms:created>
  <dcterms:modified xsi:type="dcterms:W3CDTF">2023-03-19T03:34:52Z</dcterms:modified>
</cp:coreProperties>
</file>