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EAFF58DC-1799-E142-BE5D-581C946BB20C}" xr6:coauthVersionLast="47" xr6:coauthVersionMax="47" xr10:uidLastSave="{00000000-0000-0000-0000-000000000000}"/>
  <bookViews>
    <workbookView xWindow="29200" yWindow="500" windowWidth="21980" windowHeight="28300" xr2:uid="{00000000-000D-0000-FFFF-FFFF00000000}"/>
  </bookViews>
  <sheets>
    <sheet name="Sheet 1" sheetId="1" r:id="rId1"/>
  </sheets>
  <definedNames>
    <definedName name="_xlchart.v1.10" hidden="1">'Sheet 1'!$B$19:$Q$19</definedName>
    <definedName name="_xlchart.v1.11" hidden="1">'Sheet 1'!$B$3:$Q$3</definedName>
    <definedName name="_xlchart.v1.6" hidden="1">'Sheet 1'!$A$106</definedName>
    <definedName name="_xlchart.v1.7" hidden="1">'Sheet 1'!$A$19</definedName>
    <definedName name="_xlchart.v1.8" hidden="1">'Sheet 1'!$A$3</definedName>
    <definedName name="_xlchart.v1.9" hidden="1">'Sheet 1'!$B$106:$Q$106</definedName>
    <definedName name="_xlchart.v2.0" hidden="1">'Sheet 1'!$A$106</definedName>
    <definedName name="_xlchart.v2.1" hidden="1">'Sheet 1'!$A$19</definedName>
    <definedName name="_xlchart.v2.2" hidden="1">'Sheet 1'!$A$3</definedName>
    <definedName name="_xlchart.v2.3" hidden="1">'Sheet 1'!$B$106:$Q$106</definedName>
    <definedName name="_xlchart.v2.4" hidden="1">'Sheet 1'!$B$19:$Q$19</definedName>
    <definedName name="_xlchart.v2.5" hidden="1">'Sheet 1'!$B$3:$Q$3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6" i="1" l="1"/>
  <c r="T106" i="1" s="1"/>
  <c r="U106" i="1" s="1"/>
  <c r="V106" i="1" s="1"/>
  <c r="R106" i="1"/>
  <c r="R108" i="1" s="1"/>
  <c r="S114" i="1"/>
  <c r="S111" i="1"/>
  <c r="Y97" i="1"/>
  <c r="Y90" i="1"/>
  <c r="Y89" i="1"/>
  <c r="Y91" i="1" s="1"/>
  <c r="Y88" i="1"/>
  <c r="Y87" i="1"/>
  <c r="Y86" i="1"/>
  <c r="Y99" i="1" s="1"/>
  <c r="Y85" i="1"/>
  <c r="W19" i="1"/>
  <c r="Z16" i="1"/>
  <c r="Y16" i="1"/>
  <c r="X16" i="1"/>
  <c r="W16" i="1"/>
  <c r="Z13" i="1"/>
  <c r="Y13" i="1"/>
  <c r="X13" i="1"/>
  <c r="W13" i="1"/>
  <c r="Z10" i="1"/>
  <c r="Y10" i="1"/>
  <c r="X10" i="1"/>
  <c r="W10" i="1"/>
  <c r="Z7" i="1"/>
  <c r="Y7" i="1"/>
  <c r="X7" i="1"/>
  <c r="W7" i="1"/>
  <c r="Z4" i="1"/>
  <c r="Y4" i="1"/>
  <c r="X4" i="1"/>
  <c r="W4" i="1"/>
  <c r="V4" i="1"/>
  <c r="U4" i="1"/>
  <c r="T4" i="1"/>
  <c r="S4" i="1"/>
  <c r="R4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S108" i="1" l="1"/>
  <c r="Y106" i="1"/>
  <c r="S112" i="1"/>
  <c r="Y103" i="1"/>
  <c r="Y102" i="1" s="1"/>
  <c r="Y92" i="1"/>
  <c r="Y100" i="1" l="1"/>
  <c r="Y105" i="1" s="1"/>
  <c r="Y108" i="1" s="1"/>
  <c r="T108" i="1"/>
  <c r="V107" i="1" l="1"/>
  <c r="V108" i="1" s="1"/>
  <c r="U108" i="1"/>
  <c r="S110" i="1"/>
  <c r="S113" i="1" s="1"/>
  <c r="S115" i="1" s="1"/>
  <c r="S118" i="1" l="1"/>
  <c r="S117" i="1"/>
</calcChain>
</file>

<file path=xl/sharedStrings.xml><?xml version="1.0" encoding="utf-8"?>
<sst xmlns="http://schemas.openxmlformats.org/spreadsheetml/2006/main" count="467" uniqueCount="161">
  <si>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</si>
  <si>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</si>
  <si>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</si>
  <si>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</si>
  <si>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</si>
  <si>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</si>
  <si>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</si>
  <si>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</si>
  <si>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</si>
  <si>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</si>
  <si>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</si>
  <si>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</si>
  <si>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</si>
  <si>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</si>
  <si>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</si>
  <si>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</si>
  <si>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</si>
  <si>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</si>
  <si>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</si>
  <si>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</si>
  <si>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</si>
  <si>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</si>
  <si>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</si>
  <si>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</si>
  <si>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</si>
  <si>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</si>
  <si>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</si>
  <si>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</si>
  <si>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</si>
  <si>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</si>
  <si>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</si>
  <si>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</si>
  <si>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</si>
  <si>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</si>
  <si>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</si>
  <si>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</si>
  <si>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</si>
  <si>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</si>
  <si>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</si>
  <si>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</si>
  <si>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</si>
  <si>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</si>
  <si>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</si>
  <si>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</si>
  <si>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</si>
  <si>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</si>
  <si>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</si>
  <si>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</si>
  <si>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</si>
  <si>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</si>
  <si>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</si>
  <si>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</si>
  <si>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</si>
  <si>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</si>
  <si>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</si>
  <si>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</si>
  <si>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</si>
  <si>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</si>
  <si>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</si>
  <si>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</si>
  <si>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</si>
  <si>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</si>
  <si>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</si>
  <si>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</si>
  <si>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</si>
  <si>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</si>
  <si>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</si>
  <si>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</si>
  <si>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</si>
  <si>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</si>
  <si>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</si>
  <si>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</si>
  <si>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</si>
  <si>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</si>
  <si>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</si>
  <si>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</si>
  <si>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</si>
  <si>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</si>
  <si>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</si>
  <si>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</si>
  <si>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</si>
  <si>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</si>
  <si>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</si>
  <si>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</si>
  <si>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</si>
  <si>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</si>
  <si>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</si>
  <si>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</si>
  <si>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</si>
  <si>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</si>
  <si>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</si>
  <si>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</si>
  <si>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</si>
  <si>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</si>
  <si>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</si>
  <si>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</si>
  <si>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</si>
  <si>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</si>
  <si>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</si>
  <si>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</si>
  <si>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</si>
  <si>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</si>
  <si>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</si>
  <si>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</si>
  <si>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</si>
  <si>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</si>
  <si>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</si>
  <si>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</si>
  <si>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</si>
  <si>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</si>
  <si>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</si>
  <si>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</si>
  <si>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</si>
  <si>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</si>
  <si>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</si>
  <si>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</si>
  <si>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</si>
  <si>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</si>
  <si>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</si>
  <si>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</si>
  <si>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</si>
  <si>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</si>
  <si>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</si>
  <si>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</si>
  <si>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</si>
  <si>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</si>
  <si>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Broadcom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</si>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</sst>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AVGO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84158415841584E-2"/>
          <c:y val="0.11771692657181285"/>
          <c:w val="0.85229042904290442"/>
          <c:h val="0.714408354728150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1'!$B$3:$Q$3</c:f>
              <c:numCache>
                <c:formatCode>#,###,,;\(#,###,,\);\ \-\ \-</c:formatCode>
                <c:ptCount val="16"/>
                <c:pt idx="0">
                  <c:v>1527000000</c:v>
                </c:pt>
                <c:pt idx="1">
                  <c:v>1699000000</c:v>
                </c:pt>
                <c:pt idx="2">
                  <c:v>1484000000</c:v>
                </c:pt>
                <c:pt idx="3">
                  <c:v>2093000000</c:v>
                </c:pt>
                <c:pt idx="4">
                  <c:v>2336000000</c:v>
                </c:pt>
                <c:pt idx="5">
                  <c:v>2364000000</c:v>
                </c:pt>
                <c:pt idx="6">
                  <c:v>2520000000</c:v>
                </c:pt>
                <c:pt idx="7">
                  <c:v>4269000000</c:v>
                </c:pt>
                <c:pt idx="8">
                  <c:v>6824000000</c:v>
                </c:pt>
                <c:pt idx="9">
                  <c:v>13240000000</c:v>
                </c:pt>
                <c:pt idx="10">
                  <c:v>17636000000</c:v>
                </c:pt>
                <c:pt idx="11">
                  <c:v>20848000000</c:v>
                </c:pt>
                <c:pt idx="12">
                  <c:v>22597000000</c:v>
                </c:pt>
                <c:pt idx="13">
                  <c:v>23888000000</c:v>
                </c:pt>
                <c:pt idx="14">
                  <c:v>27450000000</c:v>
                </c:pt>
                <c:pt idx="15">
                  <c:v>33203000000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1-7E47-A2C2-AEF6FBB02B95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1'!$B$19:$Q$19</c:f>
              <c:numCache>
                <c:formatCode>#,###,,;\(#,###,,\);\ \-\ \-</c:formatCode>
                <c:ptCount val="16"/>
                <c:pt idx="0">
                  <c:v>134000000</c:v>
                </c:pt>
                <c:pt idx="1">
                  <c:v>331000000</c:v>
                </c:pt>
                <c:pt idx="2">
                  <c:v>201000000</c:v>
                </c:pt>
                <c:pt idx="3">
                  <c:v>599000000</c:v>
                </c:pt>
                <c:pt idx="4">
                  <c:v>722000000</c:v>
                </c:pt>
                <c:pt idx="5">
                  <c:v>741000000</c:v>
                </c:pt>
                <c:pt idx="6">
                  <c:v>756000000</c:v>
                </c:pt>
                <c:pt idx="7">
                  <c:v>1031000000</c:v>
                </c:pt>
                <c:pt idx="8">
                  <c:v>2593000000</c:v>
                </c:pt>
                <c:pt idx="9">
                  <c:v>2530000000</c:v>
                </c:pt>
                <c:pt idx="10">
                  <c:v>6918000000</c:v>
                </c:pt>
                <c:pt idx="11">
                  <c:v>8884000000</c:v>
                </c:pt>
                <c:pt idx="12">
                  <c:v>9466000000</c:v>
                </c:pt>
                <c:pt idx="13">
                  <c:v>11124000000</c:v>
                </c:pt>
                <c:pt idx="14">
                  <c:v>14691000000</c:v>
                </c:pt>
                <c:pt idx="15">
                  <c:v>19155000000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1-7E47-A2C2-AEF6FBB02B95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1'!$B$106:$Q$106</c:f>
              <c:numCache>
                <c:formatCode>#,###,,;\(#,###,,\);\ \-\ \-</c:formatCode>
                <c:ptCount val="16"/>
                <c:pt idx="0">
                  <c:v>109000000</c:v>
                </c:pt>
                <c:pt idx="1">
                  <c:v>137000000</c:v>
                </c:pt>
                <c:pt idx="2">
                  <c:v>81000000</c:v>
                </c:pt>
                <c:pt idx="3">
                  <c:v>431000000</c:v>
                </c:pt>
                <c:pt idx="4">
                  <c:v>614000000</c:v>
                </c:pt>
                <c:pt idx="5">
                  <c:v>452000000</c:v>
                </c:pt>
                <c:pt idx="6">
                  <c:v>486000000</c:v>
                </c:pt>
                <c:pt idx="7">
                  <c:v>766000000</c:v>
                </c:pt>
                <c:pt idx="8">
                  <c:v>1725000000</c:v>
                </c:pt>
                <c:pt idx="9">
                  <c:v>2688000000</c:v>
                </c:pt>
                <c:pt idx="10">
                  <c:v>5482000000</c:v>
                </c:pt>
                <c:pt idx="11">
                  <c:v>8245000000</c:v>
                </c:pt>
                <c:pt idx="12">
                  <c:v>9265000000</c:v>
                </c:pt>
                <c:pt idx="13">
                  <c:v>11598000000</c:v>
                </c:pt>
                <c:pt idx="14">
                  <c:v>13321000000</c:v>
                </c:pt>
                <c:pt idx="15">
                  <c:v>16312000000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1-7E47-A2C2-AEF6FBB0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576880"/>
        <c:axId val="182328016"/>
      </c:barChart>
      <c:catAx>
        <c:axId val="1815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8016"/>
        <c:crosses val="autoZero"/>
        <c:auto val="1"/>
        <c:lblAlgn val="ctr"/>
        <c:lblOffset val="100"/>
        <c:noMultiLvlLbl val="0"/>
      </c:catAx>
      <c:valAx>
        <c:axId val="1823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72316207998755"/>
          <c:y val="0.91264182397574534"/>
          <c:w val="0.30384298519702846"/>
          <c:h val="4.862401822651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15875</xdr:colOff>
      <xdr:row>108</xdr:row>
      <xdr:rowOff>25399</xdr:rowOff>
    </xdr:from>
    <xdr:to>
      <xdr:col>25</xdr:col>
      <xdr:colOff>15875</xdr:colOff>
      <xdr:row>132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05A28-2C3A-C24E-C70B-62D4A5D08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26" Type="http://schemas.openxmlformats.org/officeDocument/2006/relationships/hyperlink" Target="https://www.sec.gov/Archives/edgar/data/1730168/000173016819000144/0001730168-19-000144-index.htm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sec.gov/" TargetMode="External"/><Relationship Id="rId34" Type="http://schemas.openxmlformats.org/officeDocument/2006/relationships/hyperlink" Target="https://finbox.com/NASDAQGS:AVGO/explorer/revenue_proj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1730168/000173016818000084/0001730168-18-000084-index.htm" TargetMode="External"/><Relationship Id="rId33" Type="http://schemas.openxmlformats.org/officeDocument/2006/relationships/hyperlink" Target="https://www.sec.gov/Archives/edgar/data/1730168/000173016822000118/0001730168-22-000118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0" Type="http://schemas.openxmlformats.org/officeDocument/2006/relationships/hyperlink" Target="https://sec.gov/" TargetMode="External"/><Relationship Id="rId29" Type="http://schemas.openxmlformats.org/officeDocument/2006/relationships/hyperlink" Target="https://www.sec.gov/Archives/edgar/data/1730168/000173016820000226/0001730168-20-000226-index.htm" TargetMode="External"/><Relationship Id="rId1" Type="http://schemas.openxmlformats.org/officeDocument/2006/relationships/hyperlink" Target="https://roic.ai/company/AVGO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1730168/000173016818000084/0001730168-18-000084-index.htm" TargetMode="External"/><Relationship Id="rId32" Type="http://schemas.openxmlformats.org/officeDocument/2006/relationships/hyperlink" Target="https://www.sec.gov/Archives/edgar/data/1730168/000173016822000118/0001730168-22-000118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sec.gov/" TargetMode="External"/><Relationship Id="rId28" Type="http://schemas.openxmlformats.org/officeDocument/2006/relationships/hyperlink" Target="https://www.sec.gov/Archives/edgar/data/1730168/000173016820000226/0001730168-20-000226-index.htm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sec.gov/" TargetMode="External"/><Relationship Id="rId31" Type="http://schemas.openxmlformats.org/officeDocument/2006/relationships/hyperlink" Target="https://www.sec.gov/Archives/edgar/data/1730168/000173016821000153/0001730168-21-000153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sec.gov/" TargetMode="External"/><Relationship Id="rId27" Type="http://schemas.openxmlformats.org/officeDocument/2006/relationships/hyperlink" Target="https://www.sec.gov/Archives/edgar/data/1730168/000173016819000144/0001730168-19-000144-index.htm" TargetMode="External"/><Relationship Id="rId30" Type="http://schemas.openxmlformats.org/officeDocument/2006/relationships/hyperlink" Target="https://www.sec.gov/Archives/edgar/data/1730168/000173016821000153/0001730168-21-000153-index.htm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8"/>
  <sheetViews>
    <sheetView tabSelected="1" zoomScale="70" zoomScaleNormal="70" workbookViewId="0">
      <pane xSplit="1" ySplit="1" topLeftCell="Q2" activePane="bottomRight" state="frozen"/>
      <selection pane="topRight"/>
      <selection pane="bottomLeft"/>
      <selection pane="bottomRight" activeCell="Z19" sqref="W3:Z19"/>
    </sheetView>
  </sheetViews>
  <sheetFormatPr baseColWidth="10" defaultRowHeight="16" x14ac:dyDescent="0.2"/>
  <cols>
    <col min="1" max="1" width="50" customWidth="1"/>
    <col min="2" max="17" width="15" customWidth="1"/>
    <col min="18" max="26" width="21" customWidth="1"/>
  </cols>
  <sheetData>
    <row r="1" spans="1:26" ht="22" thickBot="1" x14ac:dyDescent="0.3">
      <c r="A1" s="3" t="s">
        <v>126</v>
      </c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  <c r="K1" s="8">
        <v>2016</v>
      </c>
      <c r="L1" s="8">
        <v>2017</v>
      </c>
      <c r="M1" s="8">
        <v>2018</v>
      </c>
      <c r="N1" s="8">
        <v>2019</v>
      </c>
      <c r="O1" s="8">
        <v>2020</v>
      </c>
      <c r="P1" s="8">
        <v>2021</v>
      </c>
      <c r="Q1" s="8">
        <v>2022</v>
      </c>
      <c r="R1" s="27">
        <v>2023</v>
      </c>
      <c r="S1" s="27">
        <v>2024</v>
      </c>
      <c r="T1" s="27">
        <v>2025</v>
      </c>
      <c r="U1" s="27">
        <v>2026</v>
      </c>
      <c r="V1" s="27">
        <v>2027</v>
      </c>
    </row>
    <row r="2" spans="1:26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/>
      <c r="V2" s="9"/>
      <c r="W2" s="9"/>
      <c r="X2" s="9"/>
      <c r="Y2" s="9"/>
      <c r="Z2" s="9"/>
    </row>
    <row r="3" spans="1:26" ht="40" x14ac:dyDescent="0.25">
      <c r="A3" s="5" t="s">
        <v>1</v>
      </c>
      <c r="B3" s="1">
        <v>1527000000</v>
      </c>
      <c r="C3" s="1">
        <v>1699000000</v>
      </c>
      <c r="D3" s="1">
        <v>1484000000</v>
      </c>
      <c r="E3" s="1">
        <v>2093000000</v>
      </c>
      <c r="F3" s="1">
        <v>2336000000</v>
      </c>
      <c r="G3" s="1">
        <v>2364000000</v>
      </c>
      <c r="H3" s="1">
        <v>2520000000</v>
      </c>
      <c r="I3" s="1">
        <v>4269000000</v>
      </c>
      <c r="J3" s="1">
        <v>6824000000</v>
      </c>
      <c r="K3" s="1">
        <v>13240000000</v>
      </c>
      <c r="L3" s="1">
        <v>17636000000</v>
      </c>
      <c r="M3" s="1">
        <v>20848000000</v>
      </c>
      <c r="N3" s="1">
        <v>22597000000</v>
      </c>
      <c r="O3" s="1">
        <v>23888000000</v>
      </c>
      <c r="P3" s="1">
        <v>27450000000</v>
      </c>
      <c r="Q3" s="1">
        <v>33203000000</v>
      </c>
      <c r="R3" s="28">
        <v>35486000000</v>
      </c>
      <c r="S3" s="28">
        <v>36958000000</v>
      </c>
      <c r="T3" s="28">
        <v>39168000000</v>
      </c>
      <c r="U3" s="28">
        <v>41115000000</v>
      </c>
      <c r="V3" s="28">
        <v>43250000000</v>
      </c>
      <c r="W3" s="18" t="s">
        <v>109</v>
      </c>
      <c r="X3" s="19" t="s">
        <v>110</v>
      </c>
      <c r="Y3" s="19" t="s">
        <v>111</v>
      </c>
      <c r="Z3" s="19" t="s">
        <v>112</v>
      </c>
    </row>
    <row r="4" spans="1:26" ht="19" x14ac:dyDescent="0.25">
      <c r="A4" s="14" t="s">
        <v>94</v>
      </c>
      <c r="B4" s="1"/>
      <c r="C4" s="15">
        <f>(C3/B3)-1</f>
        <v>0.11263916175507527</v>
      </c>
      <c r="D4" s="15">
        <f>(D3/C3)-1</f>
        <v>-0.12654502648616839</v>
      </c>
      <c r="E4" s="15">
        <f>(E3/D3)-1</f>
        <v>0.41037735849056611</v>
      </c>
      <c r="F4" s="15">
        <f t="shared" ref="F4:AB4" si="0">(F3/E3)-1</f>
        <v>0.11610129001433345</v>
      </c>
      <c r="G4" s="15">
        <f t="shared" si="0"/>
        <v>1.1986301369863117E-2</v>
      </c>
      <c r="H4" s="16">
        <f t="shared" si="0"/>
        <v>6.5989847715736127E-2</v>
      </c>
      <c r="I4" s="16">
        <f t="shared" si="0"/>
        <v>0.69404761904761902</v>
      </c>
      <c r="J4" s="16">
        <f t="shared" si="0"/>
        <v>0.59850081986413683</v>
      </c>
      <c r="K4" s="16">
        <f t="shared" si="0"/>
        <v>0.94021101992966005</v>
      </c>
      <c r="L4" s="16">
        <f t="shared" si="0"/>
        <v>0.33202416918429001</v>
      </c>
      <c r="M4" s="16">
        <f t="shared" si="0"/>
        <v>0.182127466545702</v>
      </c>
      <c r="N4" s="16">
        <f t="shared" si="0"/>
        <v>8.3892939370683095E-2</v>
      </c>
      <c r="O4" s="16">
        <f t="shared" si="0"/>
        <v>5.7131477629773775E-2</v>
      </c>
      <c r="P4" s="16">
        <f t="shared" si="0"/>
        <v>0.14911252511721362</v>
      </c>
      <c r="Q4" s="16">
        <f t="shared" si="0"/>
        <v>0.20958105646630232</v>
      </c>
      <c r="R4" s="16">
        <f t="shared" si="0"/>
        <v>6.8758847092130315E-2</v>
      </c>
      <c r="S4" s="16">
        <f t="shared" si="0"/>
        <v>4.1481147494786708E-2</v>
      </c>
      <c r="T4" s="16">
        <f t="shared" si="0"/>
        <v>5.9797608095676136E-2</v>
      </c>
      <c r="U4" s="16">
        <f t="shared" si="0"/>
        <v>4.970894607843146E-2</v>
      </c>
      <c r="V4" s="16">
        <f t="shared" si="0"/>
        <v>5.1927520369694724E-2</v>
      </c>
      <c r="W4" s="17">
        <f>(Q4+P4+O4)/3</f>
        <v>0.13860835307109656</v>
      </c>
      <c r="X4" s="17">
        <f>(Q20+P20+O20)/3</f>
        <v>0.26655690743291277</v>
      </c>
      <c r="Y4" s="17">
        <f>(Q29+P29+O29)/3</f>
        <v>0.68960511635454347</v>
      </c>
      <c r="Z4" s="17">
        <f>(Q105+P105+O105)/3</f>
        <v>0.20830022280803587</v>
      </c>
    </row>
    <row r="5" spans="1:26" ht="19" x14ac:dyDescent="0.25">
      <c r="A5" s="5" t="s">
        <v>2</v>
      </c>
      <c r="B5" s="1">
        <v>1165000000</v>
      </c>
      <c r="C5" s="1">
        <v>1044000000</v>
      </c>
      <c r="D5" s="1">
        <v>924000000</v>
      </c>
      <c r="E5" s="1">
        <v>1127000000</v>
      </c>
      <c r="F5" s="1">
        <v>1189000000</v>
      </c>
      <c r="G5" s="1">
        <v>1222000000</v>
      </c>
      <c r="H5" s="1">
        <v>1322000000</v>
      </c>
      <c r="I5" s="1">
        <v>2392000000</v>
      </c>
      <c r="J5" s="1">
        <v>3271000000</v>
      </c>
      <c r="K5" s="1">
        <v>7300000000</v>
      </c>
      <c r="L5" s="1">
        <v>9127000000</v>
      </c>
      <c r="M5" s="1">
        <v>10095000000</v>
      </c>
      <c r="N5" s="1">
        <v>10037000000</v>
      </c>
      <c r="O5" s="1">
        <v>10372000000</v>
      </c>
      <c r="P5" s="1">
        <v>10606000000</v>
      </c>
      <c r="Q5" s="1">
        <v>11108000000</v>
      </c>
    </row>
    <row r="6" spans="1:26" ht="20" x14ac:dyDescent="0.25">
      <c r="A6" s="6" t="s">
        <v>3</v>
      </c>
      <c r="B6" s="10">
        <v>362000000</v>
      </c>
      <c r="C6" s="10">
        <v>655000000</v>
      </c>
      <c r="D6" s="10">
        <v>560000000</v>
      </c>
      <c r="E6" s="10">
        <v>966000000</v>
      </c>
      <c r="F6" s="10">
        <v>1147000000</v>
      </c>
      <c r="G6" s="10">
        <v>1142000000</v>
      </c>
      <c r="H6" s="10">
        <v>1198000000</v>
      </c>
      <c r="I6" s="10">
        <v>1877000000</v>
      </c>
      <c r="J6" s="10">
        <v>3553000000</v>
      </c>
      <c r="K6" s="10">
        <v>5940000000</v>
      </c>
      <c r="L6" s="10">
        <v>8509000000</v>
      </c>
      <c r="M6" s="10">
        <v>10753000000</v>
      </c>
      <c r="N6" s="10">
        <v>12560000000</v>
      </c>
      <c r="O6" s="10">
        <v>13516000000</v>
      </c>
      <c r="P6" s="10">
        <v>16844000000</v>
      </c>
      <c r="Q6" s="10">
        <v>22095000000</v>
      </c>
      <c r="W6" s="18" t="s">
        <v>113</v>
      </c>
      <c r="X6" s="19" t="s">
        <v>114</v>
      </c>
      <c r="Y6" s="19" t="s">
        <v>115</v>
      </c>
      <c r="Z6" s="19" t="s">
        <v>116</v>
      </c>
    </row>
    <row r="7" spans="1:26" ht="19" x14ac:dyDescent="0.25">
      <c r="A7" s="5" t="s">
        <v>4</v>
      </c>
      <c r="B7" s="2">
        <v>0.23710000000000001</v>
      </c>
      <c r="C7" s="2">
        <v>0.38550000000000001</v>
      </c>
      <c r="D7" s="2">
        <v>0.37740000000000001</v>
      </c>
      <c r="E7" s="2">
        <v>0.46150000000000002</v>
      </c>
      <c r="F7" s="2">
        <v>0.49099999999999999</v>
      </c>
      <c r="G7" s="2">
        <v>0.48309999999999997</v>
      </c>
      <c r="H7" s="2">
        <v>0.47539999999999999</v>
      </c>
      <c r="I7" s="2">
        <v>0.43969999999999998</v>
      </c>
      <c r="J7" s="2">
        <v>0.52070000000000005</v>
      </c>
      <c r="K7" s="2">
        <v>0.4486</v>
      </c>
      <c r="L7" s="2">
        <v>0.48249999999999998</v>
      </c>
      <c r="M7" s="2">
        <v>0.51580000000000004</v>
      </c>
      <c r="N7" s="2">
        <v>0.55579999999999996</v>
      </c>
      <c r="O7" s="2">
        <v>0.56579999999999997</v>
      </c>
      <c r="P7" s="2">
        <v>0.61360000000000003</v>
      </c>
      <c r="Q7" s="2">
        <v>0.66549999999999998</v>
      </c>
      <c r="W7" s="17">
        <f>Q7</f>
        <v>0.66549999999999998</v>
      </c>
      <c r="X7" s="20">
        <f>Q21</f>
        <v>0.57689999999999997</v>
      </c>
      <c r="Y7" s="20">
        <f>Q30</f>
        <v>0.34620000000000001</v>
      </c>
      <c r="Z7" s="20">
        <f>Q106/Q3</f>
        <v>0.49128090835165494</v>
      </c>
    </row>
    <row r="8" spans="1:26" ht="19" x14ac:dyDescent="0.25">
      <c r="A8" s="5" t="s">
        <v>5</v>
      </c>
      <c r="B8" s="1">
        <v>205000000</v>
      </c>
      <c r="C8" s="1">
        <v>265000000</v>
      </c>
      <c r="D8" s="1">
        <v>245000000</v>
      </c>
      <c r="E8" s="1">
        <v>280000000</v>
      </c>
      <c r="F8" s="1">
        <v>317000000</v>
      </c>
      <c r="G8" s="1">
        <v>335000000</v>
      </c>
      <c r="H8" s="1">
        <v>398000000</v>
      </c>
      <c r="I8" s="1">
        <v>695000000</v>
      </c>
      <c r="J8" s="1">
        <v>1049000000</v>
      </c>
      <c r="K8" s="1">
        <v>2674000000</v>
      </c>
      <c r="L8" s="1">
        <v>3292000000</v>
      </c>
      <c r="M8" s="1">
        <v>3768000000</v>
      </c>
      <c r="N8" s="1">
        <v>4696000000</v>
      </c>
      <c r="O8" s="1">
        <v>4968000000</v>
      </c>
      <c r="P8" s="1">
        <v>4854000000</v>
      </c>
      <c r="Q8" s="1">
        <v>4919000000</v>
      </c>
    </row>
    <row r="9" spans="1:26" ht="19" customHeight="1" x14ac:dyDescent="0.25">
      <c r="A9" s="14" t="s">
        <v>95</v>
      </c>
      <c r="B9" s="15">
        <f>B8/B3</f>
        <v>0.13425016371971185</v>
      </c>
      <c r="C9" s="15">
        <f t="shared" ref="C9:W9" si="1">C8/C3</f>
        <v>0.15597410241318421</v>
      </c>
      <c r="D9" s="15">
        <f t="shared" si="1"/>
        <v>0.1650943396226415</v>
      </c>
      <c r="E9" s="15">
        <f t="shared" si="1"/>
        <v>0.13377926421404682</v>
      </c>
      <c r="F9" s="15">
        <f t="shared" si="1"/>
        <v>0.13570205479452055</v>
      </c>
      <c r="G9" s="15">
        <f t="shared" si="1"/>
        <v>0.14170896785109982</v>
      </c>
      <c r="H9" s="15">
        <f t="shared" si="1"/>
        <v>0.15793650793650793</v>
      </c>
      <c r="I9" s="15">
        <f t="shared" si="1"/>
        <v>0.16280159287889434</v>
      </c>
      <c r="J9" s="15">
        <f t="shared" si="1"/>
        <v>0.1537221570926143</v>
      </c>
      <c r="K9" s="15">
        <f t="shared" si="1"/>
        <v>0.20196374622356494</v>
      </c>
      <c r="L9" s="15">
        <f t="shared" si="1"/>
        <v>0.1866636425493309</v>
      </c>
      <c r="M9" s="15">
        <f t="shared" si="1"/>
        <v>0.18073676132003069</v>
      </c>
      <c r="N9" s="15">
        <f t="shared" si="1"/>
        <v>0.20781519670752754</v>
      </c>
      <c r="O9" s="15">
        <f t="shared" si="1"/>
        <v>0.20797052913596786</v>
      </c>
      <c r="P9" s="15">
        <f t="shared" si="1"/>
        <v>0.17683060109289617</v>
      </c>
      <c r="Q9" s="15">
        <f t="shared" si="1"/>
        <v>0.14814926362075717</v>
      </c>
      <c r="W9" s="18" t="s">
        <v>96</v>
      </c>
      <c r="X9" s="19" t="s">
        <v>97</v>
      </c>
      <c r="Y9" s="19" t="s">
        <v>98</v>
      </c>
      <c r="Z9" s="19" t="s">
        <v>99</v>
      </c>
    </row>
    <row r="10" spans="1:26" ht="19" x14ac:dyDescent="0.25">
      <c r="A10" s="5" t="s">
        <v>6</v>
      </c>
      <c r="B10" s="1">
        <v>193000000</v>
      </c>
      <c r="C10" s="1">
        <v>196000000</v>
      </c>
      <c r="D10" s="1">
        <v>169000000</v>
      </c>
      <c r="E10" s="1">
        <v>196000000</v>
      </c>
      <c r="F10" s="1">
        <v>220000000</v>
      </c>
      <c r="G10" s="1">
        <v>199000000</v>
      </c>
      <c r="H10" s="1">
        <v>222000000</v>
      </c>
      <c r="I10" s="1">
        <v>407000000</v>
      </c>
      <c r="J10" s="1">
        <v>486000000</v>
      </c>
      <c r="K10" s="1">
        <v>806000000</v>
      </c>
      <c r="L10" s="1">
        <v>787000000</v>
      </c>
      <c r="M10" s="1">
        <v>1056000000</v>
      </c>
      <c r="N10" s="1">
        <v>1709000000</v>
      </c>
      <c r="O10" s="1" t="s">
        <v>92</v>
      </c>
      <c r="P10" s="1" t="s">
        <v>92</v>
      </c>
      <c r="Q10" s="1" t="s">
        <v>92</v>
      </c>
      <c r="W10" s="17">
        <f>Q9</f>
        <v>0.14814926362075717</v>
      </c>
      <c r="X10" s="20">
        <f>Q13</f>
        <v>4.1622744932686806E-2</v>
      </c>
      <c r="Y10" s="20">
        <f>Q80</f>
        <v>4.6170526759630154E-2</v>
      </c>
      <c r="Z10" s="20">
        <f>Q89</f>
        <v>1.2769930427973376E-2</v>
      </c>
    </row>
    <row r="11" spans="1:26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</row>
    <row r="12" spans="1:26" ht="20" x14ac:dyDescent="0.25">
      <c r="A12" s="5" t="s">
        <v>8</v>
      </c>
      <c r="B12" s="1">
        <v>193000000</v>
      </c>
      <c r="C12" s="1">
        <v>196000000</v>
      </c>
      <c r="D12" s="1">
        <v>169000000</v>
      </c>
      <c r="E12" s="1">
        <v>196000000</v>
      </c>
      <c r="F12" s="1">
        <v>220000000</v>
      </c>
      <c r="G12" s="1">
        <v>199000000</v>
      </c>
      <c r="H12" s="1">
        <v>222000000</v>
      </c>
      <c r="I12" s="1">
        <v>407000000</v>
      </c>
      <c r="J12" s="1">
        <v>486000000</v>
      </c>
      <c r="K12" s="1">
        <v>806000000</v>
      </c>
      <c r="L12" s="1">
        <v>787000000</v>
      </c>
      <c r="M12" s="1">
        <v>1056000000</v>
      </c>
      <c r="N12" s="1">
        <v>1709000000</v>
      </c>
      <c r="O12" s="1" t="s">
        <v>92</v>
      </c>
      <c r="P12" s="1">
        <v>1347000000</v>
      </c>
      <c r="Q12" s="1">
        <v>1382000000</v>
      </c>
      <c r="W12" s="18" t="s">
        <v>117</v>
      </c>
      <c r="X12" s="19" t="s">
        <v>118</v>
      </c>
      <c r="Y12" s="19" t="s">
        <v>119</v>
      </c>
      <c r="Z12" s="19" t="s">
        <v>120</v>
      </c>
    </row>
    <row r="13" spans="1:26" ht="19" x14ac:dyDescent="0.25">
      <c r="A13" s="14" t="s">
        <v>100</v>
      </c>
      <c r="B13" s="15">
        <f>B12/B3</f>
        <v>0.12639161755075312</v>
      </c>
      <c r="C13" s="15">
        <f t="shared" ref="C13:W13" si="2">C12/C3</f>
        <v>0.1153619776339023</v>
      </c>
      <c r="D13" s="15">
        <f t="shared" si="2"/>
        <v>0.11388140161725067</v>
      </c>
      <c r="E13" s="15">
        <f t="shared" si="2"/>
        <v>9.3645484949832769E-2</v>
      </c>
      <c r="F13" s="15">
        <f t="shared" si="2"/>
        <v>9.4178082191780824E-2</v>
      </c>
      <c r="G13" s="15">
        <f t="shared" si="2"/>
        <v>8.4179357021996609E-2</v>
      </c>
      <c r="H13" s="15">
        <f t="shared" si="2"/>
        <v>8.8095238095238101E-2</v>
      </c>
      <c r="I13" s="15">
        <f t="shared" si="2"/>
        <v>9.5338486765050356E-2</v>
      </c>
      <c r="J13" s="15">
        <f t="shared" si="2"/>
        <v>7.1219226260257909E-2</v>
      </c>
      <c r="K13" s="15">
        <f t="shared" si="2"/>
        <v>6.0876132930513596E-2</v>
      </c>
      <c r="L13" s="15">
        <f t="shared" si="2"/>
        <v>4.4624631435699703E-2</v>
      </c>
      <c r="M13" s="15">
        <f t="shared" si="2"/>
        <v>5.0652340752110517E-2</v>
      </c>
      <c r="N13" s="15">
        <f t="shared" si="2"/>
        <v>7.5629508341815282E-2</v>
      </c>
      <c r="O13" s="15" t="e">
        <f t="shared" si="2"/>
        <v>#VALUE!</v>
      </c>
      <c r="P13" s="15">
        <f t="shared" si="2"/>
        <v>4.907103825136612E-2</v>
      </c>
      <c r="Q13" s="15">
        <f t="shared" si="2"/>
        <v>4.1622744932686806E-2</v>
      </c>
      <c r="W13" s="17">
        <f>Q28/Q72</f>
        <v>0.50618697432735915</v>
      </c>
      <c r="X13" s="20">
        <f>Q28/Q54</f>
        <v>0.15693047004054664</v>
      </c>
      <c r="Y13" s="20">
        <f>Q22/(Q72+Q56+Q61)</f>
        <v>0.22860953972743636</v>
      </c>
      <c r="Z13" s="21">
        <f>Q67/Q72</f>
        <v>2.2255493416707033</v>
      </c>
    </row>
    <row r="14" spans="1:26" ht="19" x14ac:dyDescent="0.25">
      <c r="A14" s="5" t="s">
        <v>9</v>
      </c>
      <c r="B14" s="1">
        <v>28000000</v>
      </c>
      <c r="C14" s="1">
        <v>28000000</v>
      </c>
      <c r="D14" s="1">
        <v>75000000</v>
      </c>
      <c r="E14" s="1">
        <v>21000000</v>
      </c>
      <c r="F14" s="1">
        <v>22000000</v>
      </c>
      <c r="G14" s="1">
        <v>21000000</v>
      </c>
      <c r="H14" s="1">
        <v>24000000</v>
      </c>
      <c r="I14" s="1">
        <v>197000000</v>
      </c>
      <c r="J14" s="1">
        <v>249000000</v>
      </c>
      <c r="K14" s="1">
        <v>1873000000</v>
      </c>
      <c r="L14" s="1">
        <v>1764000000</v>
      </c>
      <c r="M14" s="1">
        <v>900000000</v>
      </c>
      <c r="N14" s="1">
        <v>2711000000</v>
      </c>
      <c r="O14" s="1">
        <v>4336000000</v>
      </c>
      <c r="P14" s="1">
        <v>1976000000</v>
      </c>
      <c r="Q14" s="1">
        <v>1569000000</v>
      </c>
    </row>
    <row r="15" spans="1:26" ht="20" x14ac:dyDescent="0.25">
      <c r="A15" s="5" t="s">
        <v>10</v>
      </c>
      <c r="B15" s="1">
        <v>426000000</v>
      </c>
      <c r="C15" s="1">
        <v>489000000</v>
      </c>
      <c r="D15" s="1">
        <v>489000000</v>
      </c>
      <c r="E15" s="1">
        <v>497000000</v>
      </c>
      <c r="F15" s="1">
        <v>559000000</v>
      </c>
      <c r="G15" s="1">
        <v>555000000</v>
      </c>
      <c r="H15" s="1">
        <v>644000000</v>
      </c>
      <c r="I15" s="1">
        <v>1299000000</v>
      </c>
      <c r="J15" s="1">
        <v>1784000000</v>
      </c>
      <c r="K15" s="1">
        <v>5353000000</v>
      </c>
      <c r="L15" s="1">
        <v>5843000000</v>
      </c>
      <c r="M15" s="1">
        <v>5724000000</v>
      </c>
      <c r="N15" s="1">
        <v>9116000000</v>
      </c>
      <c r="O15" s="1">
        <v>9304000000</v>
      </c>
      <c r="P15" s="1">
        <v>8177000000</v>
      </c>
      <c r="Q15" s="1">
        <v>7870000000</v>
      </c>
      <c r="W15" s="18" t="s">
        <v>121</v>
      </c>
      <c r="X15" s="19" t="s">
        <v>122</v>
      </c>
      <c r="Y15" s="19" t="s">
        <v>123</v>
      </c>
      <c r="Z15" s="19" t="s">
        <v>124</v>
      </c>
    </row>
    <row r="16" spans="1:26" ht="19" x14ac:dyDescent="0.25">
      <c r="A16" s="5" t="s">
        <v>11</v>
      </c>
      <c r="B16" s="1">
        <v>1591000000</v>
      </c>
      <c r="C16" s="1">
        <v>1533000000</v>
      </c>
      <c r="D16" s="1">
        <v>1413000000</v>
      </c>
      <c r="E16" s="1">
        <v>1624000000</v>
      </c>
      <c r="F16" s="1">
        <v>1748000000</v>
      </c>
      <c r="G16" s="1">
        <v>1777000000</v>
      </c>
      <c r="H16" s="1">
        <v>1966000000</v>
      </c>
      <c r="I16" s="1">
        <v>3691000000</v>
      </c>
      <c r="J16" s="1">
        <v>5055000000</v>
      </c>
      <c r="K16" s="1">
        <v>12653000000</v>
      </c>
      <c r="L16" s="1">
        <v>14970000000</v>
      </c>
      <c r="M16" s="1">
        <v>15819000000</v>
      </c>
      <c r="N16" s="1">
        <v>19153000000</v>
      </c>
      <c r="O16" s="1">
        <v>19676000000</v>
      </c>
      <c r="P16" s="1">
        <v>18783000000</v>
      </c>
      <c r="Q16" s="1">
        <v>18978000000</v>
      </c>
      <c r="W16" s="29">
        <f>(Q35+P35+O35+N35+M35)/5</f>
        <v>1.1400745487170974E-3</v>
      </c>
      <c r="X16" s="30">
        <f>Y101/Q3</f>
        <v>7.9925307954100537</v>
      </c>
      <c r="Y16" s="30">
        <f>Y101/Q28</f>
        <v>23.086211396259245</v>
      </c>
      <c r="Z16" s="31">
        <f>Y101/Q106</f>
        <v>16.268759195684158</v>
      </c>
    </row>
    <row r="17" spans="1:23" ht="19" x14ac:dyDescent="0.25">
      <c r="A17" s="5" t="s">
        <v>12</v>
      </c>
      <c r="B17" s="1">
        <v>109000000</v>
      </c>
      <c r="C17" s="1">
        <v>86000000</v>
      </c>
      <c r="D17" s="1">
        <v>77000000</v>
      </c>
      <c r="E17" s="1">
        <v>34000000</v>
      </c>
      <c r="F17" s="1">
        <v>4000000</v>
      </c>
      <c r="G17" s="1">
        <v>1000000</v>
      </c>
      <c r="H17" s="1">
        <v>1000000</v>
      </c>
      <c r="I17" s="1">
        <v>110000000</v>
      </c>
      <c r="J17" s="1">
        <v>191000000</v>
      </c>
      <c r="K17" s="1">
        <v>585000000</v>
      </c>
      <c r="L17" s="1">
        <v>454000000</v>
      </c>
      <c r="M17" s="1">
        <v>628000000</v>
      </c>
      <c r="N17" s="1">
        <v>1444000000</v>
      </c>
      <c r="O17" s="1">
        <v>1777000000</v>
      </c>
      <c r="P17" s="1">
        <v>1885000000</v>
      </c>
      <c r="Q17" s="1">
        <v>1737000000</v>
      </c>
    </row>
    <row r="18" spans="1:23" ht="20" x14ac:dyDescent="0.25">
      <c r="A18" s="5" t="s">
        <v>13</v>
      </c>
      <c r="B18" s="1">
        <v>176000000</v>
      </c>
      <c r="C18" s="1">
        <v>159000000</v>
      </c>
      <c r="D18" s="1">
        <v>160000000</v>
      </c>
      <c r="E18" s="1">
        <v>159000000</v>
      </c>
      <c r="F18" s="1">
        <v>157000000</v>
      </c>
      <c r="G18" s="1">
        <v>155000000</v>
      </c>
      <c r="H18" s="1">
        <v>187000000</v>
      </c>
      <c r="I18" s="1">
        <v>625000000</v>
      </c>
      <c r="J18" s="1">
        <v>962000000</v>
      </c>
      <c r="K18" s="1">
        <v>3042000000</v>
      </c>
      <c r="L18" s="1">
        <v>4737000000</v>
      </c>
      <c r="M18" s="1">
        <v>4081000000</v>
      </c>
      <c r="N18" s="1">
        <v>5808000000</v>
      </c>
      <c r="O18" s="1">
        <v>6905000000</v>
      </c>
      <c r="P18" s="1">
        <v>6041000000</v>
      </c>
      <c r="Q18" s="1">
        <v>4984000000</v>
      </c>
      <c r="W18" s="18" t="s">
        <v>125</v>
      </c>
    </row>
    <row r="19" spans="1:23" ht="19" x14ac:dyDescent="0.25">
      <c r="A19" s="6" t="s">
        <v>14</v>
      </c>
      <c r="B19" s="10">
        <v>134000000</v>
      </c>
      <c r="C19" s="10">
        <v>331000000</v>
      </c>
      <c r="D19" s="10">
        <v>201000000</v>
      </c>
      <c r="E19" s="10">
        <v>599000000</v>
      </c>
      <c r="F19" s="10">
        <v>722000000</v>
      </c>
      <c r="G19" s="10">
        <v>741000000</v>
      </c>
      <c r="H19" s="10">
        <v>756000000</v>
      </c>
      <c r="I19" s="10">
        <v>1031000000</v>
      </c>
      <c r="J19" s="10">
        <v>2593000000</v>
      </c>
      <c r="K19" s="10">
        <v>2530000000</v>
      </c>
      <c r="L19" s="10">
        <v>6918000000</v>
      </c>
      <c r="M19" s="10">
        <v>8884000000</v>
      </c>
      <c r="N19" s="10">
        <v>9466000000</v>
      </c>
      <c r="O19" s="10">
        <v>11124000000</v>
      </c>
      <c r="P19" s="10">
        <v>14691000000</v>
      </c>
      <c r="Q19" s="10">
        <v>19155000000</v>
      </c>
      <c r="W19" s="32">
        <f>Q40-Q56-Q61</f>
        <v>-27099000000</v>
      </c>
    </row>
    <row r="20" spans="1:23" ht="19" customHeight="1" x14ac:dyDescent="0.25">
      <c r="A20" s="14" t="s">
        <v>101</v>
      </c>
      <c r="B20" s="1"/>
      <c r="C20" s="15">
        <f>(C19/B19)-1</f>
        <v>1.4701492537313432</v>
      </c>
      <c r="D20" s="15">
        <f>(D19/C19)-1</f>
        <v>-0.39274924471299089</v>
      </c>
      <c r="E20" s="15">
        <f>(E19/D19)-1</f>
        <v>1.9800995024875623</v>
      </c>
      <c r="F20" s="15">
        <f t="shared" ref="F20:W20" si="3">(F19/E19)-1</f>
        <v>0.20534223706176968</v>
      </c>
      <c r="G20" s="15">
        <f t="shared" si="3"/>
        <v>2.6315789473684292E-2</v>
      </c>
      <c r="H20" s="15">
        <f t="shared" si="3"/>
        <v>2.0242914979757165E-2</v>
      </c>
      <c r="I20" s="15">
        <f t="shared" si="3"/>
        <v>0.36375661375661372</v>
      </c>
      <c r="J20" s="15">
        <f t="shared" si="3"/>
        <v>1.5150339476236665</v>
      </c>
      <c r="K20" s="15">
        <f t="shared" si="3"/>
        <v>-2.4296182028538338E-2</v>
      </c>
      <c r="L20" s="15">
        <f t="shared" si="3"/>
        <v>1.7343873517786563</v>
      </c>
      <c r="M20" s="15">
        <f t="shared" si="3"/>
        <v>0.28418618097716108</v>
      </c>
      <c r="N20" s="15">
        <f t="shared" si="3"/>
        <v>6.5511031067087E-2</v>
      </c>
      <c r="O20" s="15">
        <f t="shared" si="3"/>
        <v>0.17515317980139455</v>
      </c>
      <c r="P20" s="15">
        <f t="shared" si="3"/>
        <v>0.32065803667745407</v>
      </c>
      <c r="Q20" s="15">
        <f t="shared" si="3"/>
        <v>0.30385950581988963</v>
      </c>
    </row>
    <row r="21" spans="1:23" ht="19" x14ac:dyDescent="0.25">
      <c r="A21" s="5" t="s">
        <v>15</v>
      </c>
      <c r="B21" s="2">
        <v>8.7800000000000003E-2</v>
      </c>
      <c r="C21" s="2">
        <v>0.1948</v>
      </c>
      <c r="D21" s="2">
        <v>0.13539999999999999</v>
      </c>
      <c r="E21" s="2">
        <v>0.28620000000000001</v>
      </c>
      <c r="F21" s="2">
        <v>0.30909999999999999</v>
      </c>
      <c r="G21" s="2">
        <v>0.3135</v>
      </c>
      <c r="H21" s="2">
        <v>0.3</v>
      </c>
      <c r="I21" s="2">
        <v>0.24149999999999999</v>
      </c>
      <c r="J21" s="2">
        <v>0.38</v>
      </c>
      <c r="K21" s="2">
        <v>0.19109999999999999</v>
      </c>
      <c r="L21" s="2">
        <v>0.39229999999999998</v>
      </c>
      <c r="M21" s="2">
        <v>0.42609999999999998</v>
      </c>
      <c r="N21" s="2">
        <v>0.41889999999999999</v>
      </c>
      <c r="O21" s="2">
        <v>0.4657</v>
      </c>
      <c r="P21" s="2">
        <v>0.53520000000000001</v>
      </c>
      <c r="Q21" s="2">
        <v>0.57689999999999997</v>
      </c>
    </row>
    <row r="22" spans="1:23" ht="19" x14ac:dyDescent="0.25">
      <c r="A22" s="6" t="s">
        <v>16</v>
      </c>
      <c r="B22" s="10">
        <v>-105000000</v>
      </c>
      <c r="C22" s="10">
        <v>160000000</v>
      </c>
      <c r="D22" s="10">
        <v>48000000</v>
      </c>
      <c r="E22" s="10">
        <v>466000000</v>
      </c>
      <c r="F22" s="10">
        <v>584000000</v>
      </c>
      <c r="G22" s="10">
        <v>582000000</v>
      </c>
      <c r="H22" s="10">
        <v>552000000</v>
      </c>
      <c r="I22" s="10">
        <v>438000000</v>
      </c>
      <c r="J22" s="10">
        <v>1632000000</v>
      </c>
      <c r="K22" s="10">
        <v>-409000000</v>
      </c>
      <c r="L22" s="10">
        <v>2383000000</v>
      </c>
      <c r="M22" s="10">
        <v>5135000000</v>
      </c>
      <c r="N22" s="10">
        <v>3444000000</v>
      </c>
      <c r="O22" s="10">
        <v>4014000000</v>
      </c>
      <c r="P22" s="10">
        <v>8519000000</v>
      </c>
      <c r="Q22" s="10">
        <v>14225000000</v>
      </c>
    </row>
    <row r="23" spans="1:23" ht="19" x14ac:dyDescent="0.25">
      <c r="A23" s="5" t="s">
        <v>17</v>
      </c>
      <c r="B23" s="2">
        <v>-6.88E-2</v>
      </c>
      <c r="C23" s="2">
        <v>9.4200000000000006E-2</v>
      </c>
      <c r="D23" s="2">
        <v>3.2300000000000002E-2</v>
      </c>
      <c r="E23" s="2">
        <v>0.22259999999999999</v>
      </c>
      <c r="F23" s="2">
        <v>0.25</v>
      </c>
      <c r="G23" s="2">
        <v>0.2462</v>
      </c>
      <c r="H23" s="2">
        <v>0.219</v>
      </c>
      <c r="I23" s="2">
        <v>0.1026</v>
      </c>
      <c r="J23" s="2">
        <v>0.2392</v>
      </c>
      <c r="K23" s="2">
        <v>-3.09E-2</v>
      </c>
      <c r="L23" s="2">
        <v>0.1351</v>
      </c>
      <c r="M23" s="2">
        <v>0.24629999999999999</v>
      </c>
      <c r="N23" s="2">
        <v>0.15240000000000001</v>
      </c>
      <c r="O23" s="2">
        <v>0.16800000000000001</v>
      </c>
      <c r="P23" s="2">
        <v>0.31030000000000002</v>
      </c>
      <c r="Q23" s="2">
        <v>0.4284</v>
      </c>
    </row>
    <row r="24" spans="1:23" ht="19" x14ac:dyDescent="0.25">
      <c r="A24" s="5" t="s">
        <v>18</v>
      </c>
      <c r="B24" s="1">
        <v>-107000000</v>
      </c>
      <c r="C24" s="1">
        <v>-100000000</v>
      </c>
      <c r="D24" s="1">
        <v>-84000000</v>
      </c>
      <c r="E24" s="1">
        <v>-60000000</v>
      </c>
      <c r="F24" s="1">
        <v>-23000000</v>
      </c>
      <c r="G24" s="1">
        <v>3000000</v>
      </c>
      <c r="H24" s="1">
        <v>16000000</v>
      </c>
      <c r="I24" s="1">
        <v>-96000000</v>
      </c>
      <c r="J24" s="1">
        <v>-165000000</v>
      </c>
      <c r="K24" s="1">
        <v>-698000000</v>
      </c>
      <c r="L24" s="1">
        <v>-558000000</v>
      </c>
      <c r="M24" s="1">
        <v>-590000000</v>
      </c>
      <c r="N24" s="1">
        <v>-1218000000</v>
      </c>
      <c r="O24" s="1">
        <v>-1571000000</v>
      </c>
      <c r="P24" s="1">
        <v>-1754000000</v>
      </c>
      <c r="Q24" s="1">
        <v>-1791000000</v>
      </c>
    </row>
    <row r="25" spans="1:23" ht="19" x14ac:dyDescent="0.25">
      <c r="A25" s="6" t="s">
        <v>19</v>
      </c>
      <c r="B25" s="10">
        <v>-212000000</v>
      </c>
      <c r="C25" s="10">
        <v>60000000</v>
      </c>
      <c r="D25" s="10">
        <v>-36000000</v>
      </c>
      <c r="E25" s="10">
        <v>406000000</v>
      </c>
      <c r="F25" s="10">
        <v>561000000</v>
      </c>
      <c r="G25" s="10">
        <v>585000000</v>
      </c>
      <c r="H25" s="10">
        <v>568000000</v>
      </c>
      <c r="I25" s="10">
        <v>342000000</v>
      </c>
      <c r="J25" s="10">
        <v>1467000000</v>
      </c>
      <c r="K25" s="10">
        <v>-1107000000</v>
      </c>
      <c r="L25" s="10">
        <v>1825000000</v>
      </c>
      <c r="M25" s="10">
        <v>4545000000</v>
      </c>
      <c r="N25" s="10">
        <v>2226000000</v>
      </c>
      <c r="O25" s="10">
        <v>2443000000</v>
      </c>
      <c r="P25" s="10">
        <v>6765000000</v>
      </c>
      <c r="Q25" s="10">
        <v>12434000000</v>
      </c>
    </row>
    <row r="26" spans="1:23" ht="19" x14ac:dyDescent="0.25">
      <c r="A26" s="5" t="s">
        <v>20</v>
      </c>
      <c r="B26" s="2">
        <v>-0.13880000000000001</v>
      </c>
      <c r="C26" s="2">
        <v>3.5299999999999998E-2</v>
      </c>
      <c r="D26" s="2">
        <v>-2.4299999999999999E-2</v>
      </c>
      <c r="E26" s="2">
        <v>0.19400000000000001</v>
      </c>
      <c r="F26" s="2">
        <v>0.2402</v>
      </c>
      <c r="G26" s="2">
        <v>0.2475</v>
      </c>
      <c r="H26" s="2">
        <v>0.22539999999999999</v>
      </c>
      <c r="I26" s="2">
        <v>8.0100000000000005E-2</v>
      </c>
      <c r="J26" s="2">
        <v>0.215</v>
      </c>
      <c r="K26" s="2">
        <v>-8.3599999999999994E-2</v>
      </c>
      <c r="L26" s="2">
        <v>0.10349999999999999</v>
      </c>
      <c r="M26" s="2">
        <v>0.218</v>
      </c>
      <c r="N26" s="2">
        <v>9.8500000000000004E-2</v>
      </c>
      <c r="O26" s="2">
        <v>0.1023</v>
      </c>
      <c r="P26" s="2">
        <v>0.24640000000000001</v>
      </c>
      <c r="Q26" s="2">
        <v>0.3745</v>
      </c>
    </row>
    <row r="27" spans="1:23" ht="19" x14ac:dyDescent="0.25">
      <c r="A27" s="5" t="s">
        <v>21</v>
      </c>
      <c r="B27" s="1">
        <v>8000000</v>
      </c>
      <c r="C27" s="1">
        <v>3000000</v>
      </c>
      <c r="D27" s="1">
        <v>8000000</v>
      </c>
      <c r="E27" s="1">
        <v>-9000000</v>
      </c>
      <c r="F27" s="1">
        <v>9000000</v>
      </c>
      <c r="G27" s="1">
        <v>22000000</v>
      </c>
      <c r="H27" s="1">
        <v>16000000</v>
      </c>
      <c r="I27" s="1">
        <v>33000000</v>
      </c>
      <c r="J27" s="1">
        <v>76000000</v>
      </c>
      <c r="K27" s="1">
        <v>642000000</v>
      </c>
      <c r="L27" s="1">
        <v>35000000</v>
      </c>
      <c r="M27" s="1">
        <v>-8084000000</v>
      </c>
      <c r="N27" s="1">
        <v>-510000000</v>
      </c>
      <c r="O27" s="1">
        <v>-518000000</v>
      </c>
      <c r="P27" s="1">
        <v>29000000</v>
      </c>
      <c r="Q27" s="1">
        <v>939000000</v>
      </c>
    </row>
    <row r="28" spans="1:23" ht="19" x14ac:dyDescent="0.25">
      <c r="A28" s="7" t="s">
        <v>22</v>
      </c>
      <c r="B28" s="11">
        <v>-159000000</v>
      </c>
      <c r="C28" s="11">
        <v>83000000</v>
      </c>
      <c r="D28" s="11">
        <v>-44000000</v>
      </c>
      <c r="E28" s="11">
        <v>415000000</v>
      </c>
      <c r="F28" s="11">
        <v>552000000</v>
      </c>
      <c r="G28" s="11">
        <v>563000000</v>
      </c>
      <c r="H28" s="11">
        <v>552000000</v>
      </c>
      <c r="I28" s="11">
        <v>263000000</v>
      </c>
      <c r="J28" s="11">
        <v>1364000000</v>
      </c>
      <c r="K28" s="11">
        <v>-1739000000</v>
      </c>
      <c r="L28" s="11">
        <v>1692000000</v>
      </c>
      <c r="M28" s="11">
        <v>12259000000</v>
      </c>
      <c r="N28" s="11">
        <v>2724000000</v>
      </c>
      <c r="O28" s="11">
        <v>2960000000</v>
      </c>
      <c r="P28" s="11">
        <v>6736000000</v>
      </c>
      <c r="Q28" s="11">
        <v>11495000000</v>
      </c>
    </row>
    <row r="29" spans="1:23" ht="20" customHeight="1" x14ac:dyDescent="0.25">
      <c r="A29" s="14" t="s">
        <v>102</v>
      </c>
      <c r="B29" s="1"/>
      <c r="C29" s="15">
        <f>(C28/B28)-1</f>
        <v>-1.5220125786163523</v>
      </c>
      <c r="D29" s="15">
        <f>(D28/C28)-1</f>
        <v>-1.5301204819277108</v>
      </c>
      <c r="E29" s="15">
        <f>(E28/D28)-1</f>
        <v>-10.431818181818182</v>
      </c>
      <c r="F29" s="15">
        <f t="shared" ref="F29:W29" si="4">(F28/E28)-1</f>
        <v>0.33012048192771082</v>
      </c>
      <c r="G29" s="15">
        <f t="shared" si="4"/>
        <v>1.9927536231884035E-2</v>
      </c>
      <c r="H29" s="15">
        <f t="shared" si="4"/>
        <v>-1.9538188277087087E-2</v>
      </c>
      <c r="I29" s="15">
        <f t="shared" si="4"/>
        <v>-0.52355072463768115</v>
      </c>
      <c r="J29" s="15">
        <f t="shared" si="4"/>
        <v>4.1863117870722437</v>
      </c>
      <c r="K29" s="15">
        <f t="shared" si="4"/>
        <v>-2.2749266862170088</v>
      </c>
      <c r="L29" s="15">
        <f t="shared" si="4"/>
        <v>-1.972972972972973</v>
      </c>
      <c r="M29" s="15">
        <f t="shared" si="4"/>
        <v>6.2452718676122929</v>
      </c>
      <c r="N29" s="15">
        <f t="shared" si="4"/>
        <v>-0.77779590504935148</v>
      </c>
      <c r="O29" s="15">
        <f t="shared" si="4"/>
        <v>8.6637298091042592E-2</v>
      </c>
      <c r="P29" s="15">
        <f t="shared" si="4"/>
        <v>1.2756756756756755</v>
      </c>
      <c r="Q29" s="15">
        <f t="shared" si="4"/>
        <v>0.70650237529691218</v>
      </c>
    </row>
    <row r="30" spans="1:23" ht="19" x14ac:dyDescent="0.25">
      <c r="A30" s="5" t="s">
        <v>23</v>
      </c>
      <c r="B30" s="2">
        <v>-0.1041</v>
      </c>
      <c r="C30" s="2">
        <v>4.8899999999999999E-2</v>
      </c>
      <c r="D30" s="2">
        <v>-2.9600000000000001E-2</v>
      </c>
      <c r="E30" s="2">
        <v>0.1983</v>
      </c>
      <c r="F30" s="2">
        <v>0.23630000000000001</v>
      </c>
      <c r="G30" s="2">
        <v>0.2382</v>
      </c>
      <c r="H30" s="2">
        <v>0.219</v>
      </c>
      <c r="I30" s="2">
        <v>6.1600000000000002E-2</v>
      </c>
      <c r="J30" s="2">
        <v>0.19989999999999999</v>
      </c>
      <c r="K30" s="2">
        <v>-0.1313</v>
      </c>
      <c r="L30" s="2">
        <v>9.5899999999999999E-2</v>
      </c>
      <c r="M30" s="2">
        <v>0.58799999999999997</v>
      </c>
      <c r="N30" s="2">
        <v>0.1205</v>
      </c>
      <c r="O30" s="2">
        <v>0.1239</v>
      </c>
      <c r="P30" s="2">
        <v>0.24540000000000001</v>
      </c>
      <c r="Q30" s="2">
        <v>0.34620000000000001</v>
      </c>
    </row>
    <row r="31" spans="1:23" ht="19" x14ac:dyDescent="0.25">
      <c r="A31" s="5" t="s">
        <v>24</v>
      </c>
      <c r="B31" s="12">
        <v>-0.74</v>
      </c>
      <c r="C31" s="12">
        <v>0.39</v>
      </c>
      <c r="D31" s="12">
        <v>-0.2</v>
      </c>
      <c r="E31" s="12">
        <v>1.74</v>
      </c>
      <c r="F31" s="12">
        <v>2.25</v>
      </c>
      <c r="G31" s="12">
        <v>2.2999999999999998</v>
      </c>
      <c r="H31" s="12">
        <v>2.23</v>
      </c>
      <c r="I31" s="12">
        <v>1.05</v>
      </c>
      <c r="J31" s="12">
        <v>5.17</v>
      </c>
      <c r="K31" s="12">
        <v>-4.75</v>
      </c>
      <c r="L31" s="12">
        <v>4.43</v>
      </c>
      <c r="M31" s="12">
        <v>29.33</v>
      </c>
      <c r="N31" s="12">
        <v>6.77</v>
      </c>
      <c r="O31" s="12">
        <v>6.62</v>
      </c>
      <c r="P31" s="12">
        <v>15.7</v>
      </c>
      <c r="Q31" s="12">
        <v>28.11</v>
      </c>
    </row>
    <row r="32" spans="1:23" ht="19" x14ac:dyDescent="0.25">
      <c r="A32" s="5" t="s">
        <v>25</v>
      </c>
      <c r="B32" s="12">
        <v>-0.74</v>
      </c>
      <c r="C32" s="12">
        <v>0.38</v>
      </c>
      <c r="D32" s="12">
        <v>-0.2</v>
      </c>
      <c r="E32" s="12">
        <v>1.69</v>
      </c>
      <c r="F32" s="12">
        <v>2.19</v>
      </c>
      <c r="G32" s="12">
        <v>2.25</v>
      </c>
      <c r="H32" s="12">
        <v>2.19</v>
      </c>
      <c r="I32" s="12">
        <v>0.99</v>
      </c>
      <c r="J32" s="12">
        <v>4.8499999999999996</v>
      </c>
      <c r="K32" s="12">
        <v>-4.8600000000000003</v>
      </c>
      <c r="L32" s="12">
        <v>4.2699999999999996</v>
      </c>
      <c r="M32" s="12">
        <v>28.44</v>
      </c>
      <c r="N32" s="12">
        <v>6.43</v>
      </c>
      <c r="O32" s="12">
        <v>6.33</v>
      </c>
      <c r="P32" s="12">
        <v>15</v>
      </c>
      <c r="Q32" s="12">
        <v>27.17</v>
      </c>
    </row>
    <row r="33" spans="1:17" ht="19" x14ac:dyDescent="0.25">
      <c r="A33" s="5" t="s">
        <v>26</v>
      </c>
      <c r="B33" s="1">
        <v>214000000</v>
      </c>
      <c r="C33" s="1">
        <v>214000000</v>
      </c>
      <c r="D33" s="1">
        <v>219000000</v>
      </c>
      <c r="E33" s="1">
        <v>238000000</v>
      </c>
      <c r="F33" s="1">
        <v>245000000</v>
      </c>
      <c r="G33" s="1">
        <v>245000000</v>
      </c>
      <c r="H33" s="1">
        <v>247000000</v>
      </c>
      <c r="I33" s="1">
        <v>251000000</v>
      </c>
      <c r="J33" s="1">
        <v>264000000</v>
      </c>
      <c r="K33" s="1">
        <v>366000000</v>
      </c>
      <c r="L33" s="1">
        <v>405000000</v>
      </c>
      <c r="M33" s="1">
        <v>418000000</v>
      </c>
      <c r="N33" s="1">
        <v>398000000</v>
      </c>
      <c r="O33" s="1">
        <v>402000000</v>
      </c>
      <c r="P33" s="1">
        <v>410000000</v>
      </c>
      <c r="Q33" s="1">
        <v>409000000</v>
      </c>
    </row>
    <row r="34" spans="1:17" ht="19" x14ac:dyDescent="0.25">
      <c r="A34" s="5" t="s">
        <v>27</v>
      </c>
      <c r="B34" s="1">
        <v>214000000</v>
      </c>
      <c r="C34" s="1">
        <v>219000000</v>
      </c>
      <c r="D34" s="1">
        <v>219000000</v>
      </c>
      <c r="E34" s="1">
        <v>246000000</v>
      </c>
      <c r="F34" s="1">
        <v>252000000</v>
      </c>
      <c r="G34" s="1">
        <v>250000000</v>
      </c>
      <c r="H34" s="1">
        <v>252000000</v>
      </c>
      <c r="I34" s="1">
        <v>267000000</v>
      </c>
      <c r="J34" s="1">
        <v>281000000</v>
      </c>
      <c r="K34" s="1">
        <v>383000000</v>
      </c>
      <c r="L34" s="1">
        <v>421000000</v>
      </c>
      <c r="M34" s="1">
        <v>431000000</v>
      </c>
      <c r="N34" s="1">
        <v>419000000</v>
      </c>
      <c r="O34" s="1">
        <v>421000000</v>
      </c>
      <c r="P34" s="1">
        <v>429000000</v>
      </c>
      <c r="Q34" s="1">
        <v>423000000</v>
      </c>
    </row>
    <row r="35" spans="1:17" ht="20" customHeight="1" x14ac:dyDescent="0.25">
      <c r="A35" s="14" t="s">
        <v>103</v>
      </c>
      <c r="B35" s="1"/>
      <c r="C35" s="22">
        <f>(C34-B34)/B34</f>
        <v>2.336448598130841E-2</v>
      </c>
      <c r="D35" s="22">
        <f t="shared" ref="D35:W35" si="5">(D34-C34)/C34</f>
        <v>0</v>
      </c>
      <c r="E35" s="22">
        <f t="shared" si="5"/>
        <v>0.12328767123287671</v>
      </c>
      <c r="F35" s="22">
        <f t="shared" si="5"/>
        <v>2.4390243902439025E-2</v>
      </c>
      <c r="G35" s="22">
        <f t="shared" si="5"/>
        <v>-7.9365079365079361E-3</v>
      </c>
      <c r="H35" s="22">
        <f t="shared" si="5"/>
        <v>8.0000000000000002E-3</v>
      </c>
      <c r="I35" s="22">
        <f t="shared" si="5"/>
        <v>5.9523809523809521E-2</v>
      </c>
      <c r="J35" s="22">
        <f t="shared" si="5"/>
        <v>5.2434456928838954E-2</v>
      </c>
      <c r="K35" s="22">
        <f t="shared" si="5"/>
        <v>0.36298932384341637</v>
      </c>
      <c r="L35" s="22">
        <f t="shared" si="5"/>
        <v>9.921671018276762E-2</v>
      </c>
      <c r="M35" s="22">
        <f t="shared" si="5"/>
        <v>2.3752969121140142E-2</v>
      </c>
      <c r="N35" s="22">
        <f t="shared" si="5"/>
        <v>-2.7842227378190254E-2</v>
      </c>
      <c r="O35" s="22">
        <f t="shared" si="5"/>
        <v>4.7732696897374704E-3</v>
      </c>
      <c r="P35" s="22">
        <f t="shared" si="5"/>
        <v>1.9002375296912115E-2</v>
      </c>
      <c r="Q35" s="22">
        <f t="shared" si="5"/>
        <v>-1.3986013986013986E-2</v>
      </c>
    </row>
    <row r="36" spans="1:17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</row>
    <row r="37" spans="1:17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</row>
    <row r="38" spans="1:17" ht="19" x14ac:dyDescent="0.25">
      <c r="A38" s="5" t="s">
        <v>30</v>
      </c>
      <c r="B38" s="1">
        <v>309000000</v>
      </c>
      <c r="C38" s="1">
        <v>213000000</v>
      </c>
      <c r="D38" s="1">
        <v>472000000</v>
      </c>
      <c r="E38" s="1">
        <v>561000000</v>
      </c>
      <c r="F38" s="1">
        <v>829000000</v>
      </c>
      <c r="G38" s="1">
        <v>1084000000</v>
      </c>
      <c r="H38" s="1">
        <v>985000000</v>
      </c>
      <c r="I38" s="1">
        <v>1604000000</v>
      </c>
      <c r="J38" s="1">
        <v>1822000000</v>
      </c>
      <c r="K38" s="1">
        <v>3097000000</v>
      </c>
      <c r="L38" s="1">
        <v>11204000000</v>
      </c>
      <c r="M38" s="1">
        <v>4292000000</v>
      </c>
      <c r="N38" s="1">
        <v>5055000000</v>
      </c>
      <c r="O38" s="1">
        <v>7618000000</v>
      </c>
      <c r="P38" s="1">
        <v>12163000000</v>
      </c>
      <c r="Q38" s="1">
        <v>12416000000</v>
      </c>
    </row>
    <row r="39" spans="1:17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>
        <v>14000000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 t="s">
        <v>92</v>
      </c>
      <c r="O39" s="1" t="s">
        <v>92</v>
      </c>
      <c r="P39" s="1" t="s">
        <v>92</v>
      </c>
      <c r="Q39" s="1" t="s">
        <v>92</v>
      </c>
    </row>
    <row r="40" spans="1:17" ht="19" x14ac:dyDescent="0.25">
      <c r="A40" s="5" t="s">
        <v>32</v>
      </c>
      <c r="B40" s="1">
        <v>309000000</v>
      </c>
      <c r="C40" s="1">
        <v>213000000</v>
      </c>
      <c r="D40" s="1">
        <v>472000000</v>
      </c>
      <c r="E40" s="1">
        <v>561000000</v>
      </c>
      <c r="F40" s="1">
        <v>829000000</v>
      </c>
      <c r="G40" s="1">
        <v>1084000000</v>
      </c>
      <c r="H40" s="1">
        <v>999000000</v>
      </c>
      <c r="I40" s="1">
        <v>1604000000</v>
      </c>
      <c r="J40" s="1">
        <v>1822000000</v>
      </c>
      <c r="K40" s="1">
        <v>3097000000</v>
      </c>
      <c r="L40" s="1">
        <v>11204000000</v>
      </c>
      <c r="M40" s="1">
        <v>4292000000</v>
      </c>
      <c r="N40" s="1">
        <v>5055000000</v>
      </c>
      <c r="O40" s="1">
        <v>7618000000</v>
      </c>
      <c r="P40" s="1">
        <v>12163000000</v>
      </c>
      <c r="Q40" s="1">
        <v>12416000000</v>
      </c>
    </row>
    <row r="41" spans="1:17" ht="19" x14ac:dyDescent="0.25">
      <c r="A41" s="5" t="s">
        <v>33</v>
      </c>
      <c r="B41" s="1">
        <v>218000000</v>
      </c>
      <c r="C41" s="1">
        <v>184000000</v>
      </c>
      <c r="D41" s="1">
        <v>186000000</v>
      </c>
      <c r="E41" s="1">
        <v>285000000</v>
      </c>
      <c r="F41" s="1">
        <v>328000000</v>
      </c>
      <c r="G41" s="1">
        <v>341000000</v>
      </c>
      <c r="H41" s="1">
        <v>437000000</v>
      </c>
      <c r="I41" s="1">
        <v>782000000</v>
      </c>
      <c r="J41" s="1">
        <v>1019000000</v>
      </c>
      <c r="K41" s="1">
        <v>2181000000</v>
      </c>
      <c r="L41" s="1">
        <v>2448000000</v>
      </c>
      <c r="M41" s="1">
        <v>3390000000</v>
      </c>
      <c r="N41" s="1">
        <v>3259000000</v>
      </c>
      <c r="O41" s="1">
        <v>2297000000</v>
      </c>
      <c r="P41" s="1">
        <v>2071000000</v>
      </c>
      <c r="Q41" s="1">
        <v>2958000000</v>
      </c>
    </row>
    <row r="42" spans="1:17" ht="19" x14ac:dyDescent="0.25">
      <c r="A42" s="5" t="s">
        <v>34</v>
      </c>
      <c r="B42" s="1">
        <v>140000000</v>
      </c>
      <c r="C42" s="1">
        <v>188000000</v>
      </c>
      <c r="D42" s="1">
        <v>162000000</v>
      </c>
      <c r="E42" s="1">
        <v>189000000</v>
      </c>
      <c r="F42" s="1">
        <v>194000000</v>
      </c>
      <c r="G42" s="1">
        <v>194000000</v>
      </c>
      <c r="H42" s="1">
        <v>285000000</v>
      </c>
      <c r="I42" s="1">
        <v>519000000</v>
      </c>
      <c r="J42" s="1">
        <v>524000000</v>
      </c>
      <c r="K42" s="1">
        <v>1400000000</v>
      </c>
      <c r="L42" s="1">
        <v>1447000000</v>
      </c>
      <c r="M42" s="1">
        <v>1124000000</v>
      </c>
      <c r="N42" s="1">
        <v>874000000</v>
      </c>
      <c r="O42" s="1">
        <v>1003000000</v>
      </c>
      <c r="P42" s="1">
        <v>1297000000</v>
      </c>
      <c r="Q42" s="1">
        <v>1925000000</v>
      </c>
    </row>
    <row r="43" spans="1:17" ht="19" x14ac:dyDescent="0.25">
      <c r="A43" s="5" t="s">
        <v>35</v>
      </c>
      <c r="B43" s="1">
        <v>50000000</v>
      </c>
      <c r="C43" s="1">
        <v>34000000</v>
      </c>
      <c r="D43" s="1">
        <v>44000000</v>
      </c>
      <c r="E43" s="1">
        <v>52000000</v>
      </c>
      <c r="F43" s="1">
        <v>42000000</v>
      </c>
      <c r="G43" s="1">
        <v>72000000</v>
      </c>
      <c r="H43" s="1">
        <v>97000000</v>
      </c>
      <c r="I43" s="1">
        <v>930000000</v>
      </c>
      <c r="J43" s="1">
        <v>410000000</v>
      </c>
      <c r="K43" s="1">
        <v>447000000</v>
      </c>
      <c r="L43" s="1">
        <v>724000000</v>
      </c>
      <c r="M43" s="1">
        <v>301000000</v>
      </c>
      <c r="N43" s="1">
        <v>729000000</v>
      </c>
      <c r="O43" s="1">
        <v>977000000</v>
      </c>
      <c r="P43" s="1">
        <v>1055000000</v>
      </c>
      <c r="Q43" s="1">
        <v>1205000000</v>
      </c>
    </row>
    <row r="44" spans="1:17" ht="19" x14ac:dyDescent="0.25">
      <c r="A44" s="6" t="s">
        <v>36</v>
      </c>
      <c r="B44" s="10">
        <v>717000000</v>
      </c>
      <c r="C44" s="10">
        <v>619000000</v>
      </c>
      <c r="D44" s="10">
        <v>864000000</v>
      </c>
      <c r="E44" s="10">
        <v>1087000000</v>
      </c>
      <c r="F44" s="10">
        <v>1393000000</v>
      </c>
      <c r="G44" s="10">
        <v>1691000000</v>
      </c>
      <c r="H44" s="10">
        <v>1818000000</v>
      </c>
      <c r="I44" s="10">
        <v>3835000000</v>
      </c>
      <c r="J44" s="10">
        <v>3775000000</v>
      </c>
      <c r="K44" s="10">
        <v>7125000000</v>
      </c>
      <c r="L44" s="10">
        <v>15823000000</v>
      </c>
      <c r="M44" s="10">
        <v>9107000000</v>
      </c>
      <c r="N44" s="10">
        <v>9917000000</v>
      </c>
      <c r="O44" s="10">
        <v>11895000000</v>
      </c>
      <c r="P44" s="10">
        <v>16586000000</v>
      </c>
      <c r="Q44" s="10">
        <v>18504000000</v>
      </c>
    </row>
    <row r="45" spans="1:17" ht="19" x14ac:dyDescent="0.25">
      <c r="A45" s="5" t="s">
        <v>37</v>
      </c>
      <c r="B45" s="1">
        <v>292000000</v>
      </c>
      <c r="C45" s="1">
        <v>299000000</v>
      </c>
      <c r="D45" s="1">
        <v>264000000</v>
      </c>
      <c r="E45" s="1">
        <v>281000000</v>
      </c>
      <c r="F45" s="1">
        <v>316000000</v>
      </c>
      <c r="G45" s="1">
        <v>503000000</v>
      </c>
      <c r="H45" s="1">
        <v>661000000</v>
      </c>
      <c r="I45" s="1">
        <v>1158000000</v>
      </c>
      <c r="J45" s="1">
        <v>1460000000</v>
      </c>
      <c r="K45" s="1">
        <v>2509000000</v>
      </c>
      <c r="L45" s="1">
        <v>2599000000</v>
      </c>
      <c r="M45" s="1">
        <v>2635000000</v>
      </c>
      <c r="N45" s="1">
        <v>2565000000</v>
      </c>
      <c r="O45" s="1">
        <v>2509000000</v>
      </c>
      <c r="P45" s="1">
        <v>2348000000</v>
      </c>
      <c r="Q45" s="1">
        <v>2223000000</v>
      </c>
    </row>
    <row r="46" spans="1:17" ht="19" x14ac:dyDescent="0.25">
      <c r="A46" s="5" t="s">
        <v>38</v>
      </c>
      <c r="B46" s="1">
        <v>122000000</v>
      </c>
      <c r="C46" s="1">
        <v>169000000</v>
      </c>
      <c r="D46" s="1">
        <v>171000000</v>
      </c>
      <c r="E46" s="1">
        <v>172000000</v>
      </c>
      <c r="F46" s="1">
        <v>177000000</v>
      </c>
      <c r="G46" s="1">
        <v>180000000</v>
      </c>
      <c r="H46" s="1">
        <v>391000000</v>
      </c>
      <c r="I46" s="1">
        <v>1596000000</v>
      </c>
      <c r="J46" s="1">
        <v>1674000000</v>
      </c>
      <c r="K46" s="1">
        <v>24732000000</v>
      </c>
      <c r="L46" s="1">
        <v>24706000000</v>
      </c>
      <c r="M46" s="1">
        <v>26913000000</v>
      </c>
      <c r="N46" s="1">
        <v>36714000000</v>
      </c>
      <c r="O46" s="1">
        <v>43447000000</v>
      </c>
      <c r="P46" s="1">
        <v>43450000000</v>
      </c>
      <c r="Q46" s="1">
        <v>43614000000</v>
      </c>
    </row>
    <row r="47" spans="1:17" ht="19" x14ac:dyDescent="0.25">
      <c r="A47" s="5" t="s">
        <v>39</v>
      </c>
      <c r="B47" s="1">
        <v>777000000</v>
      </c>
      <c r="C47" s="1">
        <v>721000000</v>
      </c>
      <c r="D47" s="1">
        <v>647000000</v>
      </c>
      <c r="E47" s="1">
        <v>573000000</v>
      </c>
      <c r="F47" s="1">
        <v>499000000</v>
      </c>
      <c r="G47" s="1">
        <v>422000000</v>
      </c>
      <c r="H47" s="1">
        <v>492000000</v>
      </c>
      <c r="I47" s="1">
        <v>3617000000</v>
      </c>
      <c r="J47" s="1">
        <v>3277000000</v>
      </c>
      <c r="K47" s="1">
        <v>15068000000</v>
      </c>
      <c r="L47" s="1">
        <v>10832000000</v>
      </c>
      <c r="M47" s="1">
        <v>10762000000</v>
      </c>
      <c r="N47" s="1">
        <v>17554000000</v>
      </c>
      <c r="O47" s="1">
        <v>16782000000</v>
      </c>
      <c r="P47" s="1">
        <v>11374000000</v>
      </c>
      <c r="Q47" s="1">
        <v>7111000000</v>
      </c>
    </row>
    <row r="48" spans="1:17" ht="19" x14ac:dyDescent="0.25">
      <c r="A48" s="5" t="s">
        <v>40</v>
      </c>
      <c r="B48" s="1">
        <v>899000000</v>
      </c>
      <c r="C48" s="1">
        <v>890000000</v>
      </c>
      <c r="D48" s="1">
        <v>818000000</v>
      </c>
      <c r="E48" s="1">
        <v>745000000</v>
      </c>
      <c r="F48" s="1">
        <v>676000000</v>
      </c>
      <c r="G48" s="1">
        <v>602000000</v>
      </c>
      <c r="H48" s="1">
        <v>883000000</v>
      </c>
      <c r="I48" s="1">
        <v>5213000000</v>
      </c>
      <c r="J48" s="1">
        <v>4951000000</v>
      </c>
      <c r="K48" s="1">
        <v>39800000000</v>
      </c>
      <c r="L48" s="1">
        <v>35538000000</v>
      </c>
      <c r="M48" s="1">
        <v>37675000000</v>
      </c>
      <c r="N48" s="1">
        <v>54268000000</v>
      </c>
      <c r="O48" s="1">
        <v>60229000000</v>
      </c>
      <c r="P48" s="1">
        <v>54824000000</v>
      </c>
      <c r="Q48" s="1">
        <v>50725000000</v>
      </c>
    </row>
    <row r="49" spans="1:17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</row>
    <row r="50" spans="1:17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>
        <v>169000000</v>
      </c>
      <c r="N50" s="1" t="s">
        <v>92</v>
      </c>
      <c r="O50" s="1" t="s">
        <v>92</v>
      </c>
      <c r="P50" s="1" t="s">
        <v>92</v>
      </c>
      <c r="Q50" s="1" t="s">
        <v>92</v>
      </c>
    </row>
    <row r="51" spans="1:17" ht="19" x14ac:dyDescent="0.25">
      <c r="A51" s="5" t="s">
        <v>43</v>
      </c>
      <c r="B51" s="1">
        <v>43000000</v>
      </c>
      <c r="C51" s="1">
        <v>63000000</v>
      </c>
      <c r="D51" s="1">
        <v>24000000</v>
      </c>
      <c r="E51" s="1">
        <v>44000000</v>
      </c>
      <c r="F51" s="1">
        <v>61000000</v>
      </c>
      <c r="G51" s="1">
        <v>66000000</v>
      </c>
      <c r="H51" s="1">
        <v>53000000</v>
      </c>
      <c r="I51" s="1">
        <v>285000000</v>
      </c>
      <c r="J51" s="1">
        <v>406000000</v>
      </c>
      <c r="K51" s="1">
        <v>532000000</v>
      </c>
      <c r="L51" s="1">
        <v>458000000</v>
      </c>
      <c r="M51" s="1">
        <v>538000000</v>
      </c>
      <c r="N51" s="1">
        <v>743000000</v>
      </c>
      <c r="O51" s="1">
        <v>1300000000</v>
      </c>
      <c r="P51" s="1">
        <v>1812000000</v>
      </c>
      <c r="Q51" s="1">
        <v>1797000000</v>
      </c>
    </row>
    <row r="52" spans="1:17" ht="19" x14ac:dyDescent="0.25">
      <c r="A52" s="5" t="s">
        <v>44</v>
      </c>
      <c r="B52" s="1">
        <v>1234000000</v>
      </c>
      <c r="C52" s="1">
        <v>1252000000</v>
      </c>
      <c r="D52" s="1">
        <v>1106000000</v>
      </c>
      <c r="E52" s="1">
        <v>1070000000</v>
      </c>
      <c r="F52" s="1">
        <v>1053000000</v>
      </c>
      <c r="G52" s="1">
        <v>1171000000</v>
      </c>
      <c r="H52" s="1">
        <v>1597000000</v>
      </c>
      <c r="I52" s="1">
        <v>6656000000</v>
      </c>
      <c r="J52" s="1">
        <v>6817000000</v>
      </c>
      <c r="K52" s="1">
        <v>42841000000</v>
      </c>
      <c r="L52" s="1">
        <v>38595000000</v>
      </c>
      <c r="M52" s="1">
        <v>41017000000</v>
      </c>
      <c r="N52" s="1">
        <v>57576000000</v>
      </c>
      <c r="O52" s="1">
        <v>64038000000</v>
      </c>
      <c r="P52" s="1">
        <v>58984000000</v>
      </c>
      <c r="Q52" s="1">
        <v>54745000000</v>
      </c>
    </row>
    <row r="53" spans="1:17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</row>
    <row r="54" spans="1:17" ht="19" x14ac:dyDescent="0.25">
      <c r="A54" s="7" t="s">
        <v>46</v>
      </c>
      <c r="B54" s="11">
        <v>1951000000</v>
      </c>
      <c r="C54" s="11">
        <v>1871000000</v>
      </c>
      <c r="D54" s="11">
        <v>1970000000</v>
      </c>
      <c r="E54" s="11">
        <v>2157000000</v>
      </c>
      <c r="F54" s="11">
        <v>2446000000</v>
      </c>
      <c r="G54" s="11">
        <v>2862000000</v>
      </c>
      <c r="H54" s="11">
        <v>3415000000</v>
      </c>
      <c r="I54" s="11">
        <v>10491000000</v>
      </c>
      <c r="J54" s="11">
        <v>10592000000</v>
      </c>
      <c r="K54" s="11">
        <v>49966000000</v>
      </c>
      <c r="L54" s="11">
        <v>54418000000</v>
      </c>
      <c r="M54" s="11">
        <v>50124000000</v>
      </c>
      <c r="N54" s="11">
        <v>67493000000</v>
      </c>
      <c r="O54" s="11">
        <v>75933000000</v>
      </c>
      <c r="P54" s="11">
        <v>75570000000</v>
      </c>
      <c r="Q54" s="11">
        <v>73249000000</v>
      </c>
    </row>
    <row r="55" spans="1:17" ht="19" x14ac:dyDescent="0.25">
      <c r="A55" s="5" t="s">
        <v>47</v>
      </c>
      <c r="B55" s="1">
        <v>194000000</v>
      </c>
      <c r="C55" s="1">
        <v>174000000</v>
      </c>
      <c r="D55" s="1">
        <v>154000000</v>
      </c>
      <c r="E55" s="1">
        <v>198000000</v>
      </c>
      <c r="F55" s="1">
        <v>221000000</v>
      </c>
      <c r="G55" s="1">
        <v>248000000</v>
      </c>
      <c r="H55" s="1">
        <v>278000000</v>
      </c>
      <c r="I55" s="1">
        <v>515000000</v>
      </c>
      <c r="J55" s="1">
        <v>617000000</v>
      </c>
      <c r="K55" s="1">
        <v>1261000000</v>
      </c>
      <c r="L55" s="1">
        <v>1105000000</v>
      </c>
      <c r="M55" s="1">
        <v>811000000</v>
      </c>
      <c r="N55" s="1">
        <v>855000000</v>
      </c>
      <c r="O55" s="1">
        <v>836000000</v>
      </c>
      <c r="P55" s="1">
        <v>1086000000</v>
      </c>
      <c r="Q55" s="1">
        <v>998000000</v>
      </c>
    </row>
    <row r="56" spans="1:17" ht="19" x14ac:dyDescent="0.25">
      <c r="A56" s="5" t="s">
        <v>48</v>
      </c>
      <c r="B56" s="1">
        <v>2000000</v>
      </c>
      <c r="C56" s="1">
        <v>2000000</v>
      </c>
      <c r="D56" s="1">
        <v>366000000</v>
      </c>
      <c r="E56" s="1">
        <v>232000000</v>
      </c>
      <c r="F56" s="1">
        <v>2000000</v>
      </c>
      <c r="G56" s="1">
        <v>1000000</v>
      </c>
      <c r="H56" s="1">
        <v>1000000</v>
      </c>
      <c r="I56" s="1">
        <v>46000000</v>
      </c>
      <c r="J56" s="1">
        <v>46000000</v>
      </c>
      <c r="K56" s="1">
        <v>454000000</v>
      </c>
      <c r="L56" s="1">
        <v>117000000</v>
      </c>
      <c r="M56" s="1" t="s">
        <v>92</v>
      </c>
      <c r="N56" s="1">
        <v>2787000000</v>
      </c>
      <c r="O56" s="1">
        <v>827000000</v>
      </c>
      <c r="P56" s="1">
        <v>290000000</v>
      </c>
      <c r="Q56" s="1">
        <v>440000000</v>
      </c>
    </row>
    <row r="57" spans="1:17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>
        <v>10000000</v>
      </c>
      <c r="G57" s="1">
        <v>16000000</v>
      </c>
      <c r="H57" s="1">
        <v>15000000</v>
      </c>
      <c r="I57" s="1">
        <v>57000000</v>
      </c>
      <c r="J57" s="1">
        <v>79000000</v>
      </c>
      <c r="K57" s="1" t="s">
        <v>92</v>
      </c>
      <c r="L57" s="1">
        <v>123000000</v>
      </c>
      <c r="M57" s="1">
        <v>162000000</v>
      </c>
      <c r="N57" s="1">
        <v>229000000</v>
      </c>
      <c r="O57" s="1">
        <v>440000000</v>
      </c>
      <c r="P57" s="1">
        <v>541000000</v>
      </c>
      <c r="Q57" s="1" t="s">
        <v>92</v>
      </c>
    </row>
    <row r="58" spans="1:17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>
        <v>10000000</v>
      </c>
      <c r="G58" s="1">
        <v>8000000</v>
      </c>
      <c r="H58" s="1">
        <v>11000000</v>
      </c>
      <c r="I58" s="1" t="s">
        <v>92</v>
      </c>
      <c r="J58" s="1" t="s">
        <v>92</v>
      </c>
      <c r="K58" s="1" t="s">
        <v>92</v>
      </c>
      <c r="L58" s="1" t="s">
        <v>92</v>
      </c>
      <c r="M58" s="1">
        <v>164000000</v>
      </c>
      <c r="N58" s="1">
        <v>1501000000</v>
      </c>
      <c r="O58" s="1">
        <v>2620000000</v>
      </c>
      <c r="P58" s="1">
        <v>2619000000</v>
      </c>
      <c r="Q58" s="1" t="s">
        <v>92</v>
      </c>
    </row>
    <row r="59" spans="1:17" ht="19" x14ac:dyDescent="0.25">
      <c r="A59" s="5" t="s">
        <v>51</v>
      </c>
      <c r="B59" s="1">
        <v>125000000</v>
      </c>
      <c r="C59" s="1">
        <v>152000000</v>
      </c>
      <c r="D59" s="1">
        <v>113000000</v>
      </c>
      <c r="E59" s="1">
        <v>135000000</v>
      </c>
      <c r="F59" s="1">
        <v>107000000</v>
      </c>
      <c r="G59" s="1">
        <v>73000000</v>
      </c>
      <c r="H59" s="1">
        <v>118000000</v>
      </c>
      <c r="I59" s="1">
        <v>398000000</v>
      </c>
      <c r="J59" s="1">
        <v>377000000</v>
      </c>
      <c r="K59" s="1">
        <v>1363000000</v>
      </c>
      <c r="L59" s="1">
        <v>1184000000</v>
      </c>
      <c r="M59" s="1">
        <v>1201000000</v>
      </c>
      <c r="N59" s="1">
        <v>1527000000</v>
      </c>
      <c r="O59" s="1">
        <v>1648000000</v>
      </c>
      <c r="P59" s="1">
        <v>1745000000</v>
      </c>
      <c r="Q59" s="1">
        <v>5614000000</v>
      </c>
    </row>
    <row r="60" spans="1:17" ht="19" x14ac:dyDescent="0.25">
      <c r="A60" s="6" t="s">
        <v>52</v>
      </c>
      <c r="B60" s="10">
        <v>321000000</v>
      </c>
      <c r="C60" s="10">
        <v>328000000</v>
      </c>
      <c r="D60" s="10">
        <v>633000000</v>
      </c>
      <c r="E60" s="10">
        <v>565000000</v>
      </c>
      <c r="F60" s="10">
        <v>350000000</v>
      </c>
      <c r="G60" s="10">
        <v>346000000</v>
      </c>
      <c r="H60" s="10">
        <v>423000000</v>
      </c>
      <c r="I60" s="10">
        <v>1016000000</v>
      </c>
      <c r="J60" s="10">
        <v>1119000000</v>
      </c>
      <c r="K60" s="10">
        <v>3078000000</v>
      </c>
      <c r="L60" s="10">
        <v>2529000000</v>
      </c>
      <c r="M60" s="10">
        <v>2338000000</v>
      </c>
      <c r="N60" s="10">
        <v>6899000000</v>
      </c>
      <c r="O60" s="10">
        <v>6371000000</v>
      </c>
      <c r="P60" s="10">
        <v>6281000000</v>
      </c>
      <c r="Q60" s="10">
        <v>7052000000</v>
      </c>
    </row>
    <row r="61" spans="1:17" ht="19" x14ac:dyDescent="0.25">
      <c r="A61" s="5" t="s">
        <v>53</v>
      </c>
      <c r="B61" s="1">
        <v>903000000</v>
      </c>
      <c r="C61" s="1">
        <v>703000000</v>
      </c>
      <c r="D61" s="1">
        <v>230000000</v>
      </c>
      <c r="E61" s="1" t="s">
        <v>92</v>
      </c>
      <c r="F61" s="1" t="s">
        <v>92</v>
      </c>
      <c r="G61" s="1" t="s">
        <v>92</v>
      </c>
      <c r="H61" s="1" t="s">
        <v>92</v>
      </c>
      <c r="I61" s="1">
        <v>5463000000</v>
      </c>
      <c r="J61" s="1">
        <v>3903000000</v>
      </c>
      <c r="K61" s="1">
        <v>13188000000</v>
      </c>
      <c r="L61" s="1">
        <v>17431000000</v>
      </c>
      <c r="M61" s="1">
        <v>17493000000</v>
      </c>
      <c r="N61" s="1">
        <v>30040000000</v>
      </c>
      <c r="O61" s="1">
        <v>40235000000</v>
      </c>
      <c r="P61" s="1">
        <v>39440000000</v>
      </c>
      <c r="Q61" s="1">
        <v>39075000000</v>
      </c>
    </row>
    <row r="62" spans="1:17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>
        <v>823000000</v>
      </c>
      <c r="P62" s="1">
        <v>566000000</v>
      </c>
      <c r="Q62" s="1" t="s">
        <v>92</v>
      </c>
    </row>
    <row r="63" spans="1:17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>
        <v>10287000000</v>
      </c>
      <c r="L63" s="1">
        <v>10019000000</v>
      </c>
      <c r="M63" s="1">
        <v>846000000</v>
      </c>
      <c r="N63" s="1">
        <v>1481000000</v>
      </c>
      <c r="O63" s="1" t="s">
        <v>92</v>
      </c>
      <c r="P63" s="1" t="s">
        <v>92</v>
      </c>
      <c r="Q63" s="1" t="s">
        <v>92</v>
      </c>
    </row>
    <row r="64" spans="1:17" ht="19" x14ac:dyDescent="0.25">
      <c r="A64" s="5" t="s">
        <v>55</v>
      </c>
      <c r="B64" s="1">
        <v>34000000</v>
      </c>
      <c r="C64" s="1">
        <v>60000000</v>
      </c>
      <c r="D64" s="1">
        <v>67000000</v>
      </c>
      <c r="E64" s="1">
        <v>87000000</v>
      </c>
      <c r="F64" s="1">
        <v>90000000</v>
      </c>
      <c r="G64" s="1">
        <v>97000000</v>
      </c>
      <c r="H64" s="1">
        <v>106000000</v>
      </c>
      <c r="I64" s="1">
        <v>769000000</v>
      </c>
      <c r="J64" s="1">
        <v>856000000</v>
      </c>
      <c r="K64" s="1">
        <v>1537000000</v>
      </c>
      <c r="L64" s="1">
        <v>1253000000</v>
      </c>
      <c r="M64" s="1">
        <v>2790000000</v>
      </c>
      <c r="N64" s="1">
        <v>4132000000</v>
      </c>
      <c r="O64" s="1">
        <v>4603000000</v>
      </c>
      <c r="P64" s="1">
        <v>4294000000</v>
      </c>
      <c r="Q64" s="1">
        <v>4413000000</v>
      </c>
    </row>
    <row r="65" spans="1:17" ht="19" x14ac:dyDescent="0.25">
      <c r="A65" s="5" t="s">
        <v>56</v>
      </c>
      <c r="B65" s="1">
        <v>937000000</v>
      </c>
      <c r="C65" s="1">
        <v>763000000</v>
      </c>
      <c r="D65" s="1">
        <v>297000000</v>
      </c>
      <c r="E65" s="1">
        <v>87000000</v>
      </c>
      <c r="F65" s="1">
        <v>90000000</v>
      </c>
      <c r="G65" s="1">
        <v>97000000</v>
      </c>
      <c r="H65" s="1">
        <v>106000000</v>
      </c>
      <c r="I65" s="1">
        <v>6232000000</v>
      </c>
      <c r="J65" s="1">
        <v>4759000000</v>
      </c>
      <c r="K65" s="1">
        <v>25012000000</v>
      </c>
      <c r="L65" s="1">
        <v>28703000000</v>
      </c>
      <c r="M65" s="1">
        <v>21129000000</v>
      </c>
      <c r="N65" s="1">
        <v>35653000000</v>
      </c>
      <c r="O65" s="1">
        <v>45661000000</v>
      </c>
      <c r="P65" s="1">
        <v>44300000000</v>
      </c>
      <c r="Q65" s="1">
        <v>43488000000</v>
      </c>
    </row>
    <row r="66" spans="1:17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</row>
    <row r="67" spans="1:17" ht="19" x14ac:dyDescent="0.25">
      <c r="A67" s="6" t="s">
        <v>58</v>
      </c>
      <c r="B67" s="10">
        <v>1258000000</v>
      </c>
      <c r="C67" s="10">
        <v>1091000000</v>
      </c>
      <c r="D67" s="10">
        <v>930000000</v>
      </c>
      <c r="E67" s="10">
        <v>652000000</v>
      </c>
      <c r="F67" s="10">
        <v>440000000</v>
      </c>
      <c r="G67" s="10">
        <v>443000000</v>
      </c>
      <c r="H67" s="10">
        <v>529000000</v>
      </c>
      <c r="I67" s="10">
        <v>7248000000</v>
      </c>
      <c r="J67" s="10">
        <v>5878000000</v>
      </c>
      <c r="K67" s="10">
        <v>28090000000</v>
      </c>
      <c r="L67" s="10">
        <v>31232000000</v>
      </c>
      <c r="M67" s="10">
        <v>23467000000</v>
      </c>
      <c r="N67" s="10">
        <v>42552000000</v>
      </c>
      <c r="O67" s="10">
        <v>52032000000</v>
      </c>
      <c r="P67" s="10">
        <v>50581000000</v>
      </c>
      <c r="Q67" s="10">
        <v>50540000000</v>
      </c>
    </row>
    <row r="68" spans="1:17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>
        <v>1587000000</v>
      </c>
      <c r="I68" s="1">
        <v>2009000000</v>
      </c>
      <c r="J68" s="1">
        <v>2547000000</v>
      </c>
      <c r="K68" s="1">
        <v>19241000000</v>
      </c>
      <c r="L68" s="1">
        <v>20505000000</v>
      </c>
      <c r="M68" s="1">
        <v>23285000000</v>
      </c>
      <c r="N68" s="1" t="s">
        <v>92</v>
      </c>
      <c r="O68" s="1" t="s">
        <v>92</v>
      </c>
      <c r="P68" s="1" t="s">
        <v>92</v>
      </c>
      <c r="Q68" s="1" t="s">
        <v>92</v>
      </c>
    </row>
    <row r="69" spans="1:17" ht="19" x14ac:dyDescent="0.25">
      <c r="A69" s="5" t="s">
        <v>60</v>
      </c>
      <c r="B69" s="1">
        <v>-386000000</v>
      </c>
      <c r="C69" s="1">
        <v>-312000000</v>
      </c>
      <c r="D69" s="1">
        <v>-356000000</v>
      </c>
      <c r="E69" s="1">
        <v>59000000</v>
      </c>
      <c r="F69" s="1">
        <v>525000000</v>
      </c>
      <c r="G69" s="1">
        <v>951000000</v>
      </c>
      <c r="H69" s="1">
        <v>1305000000</v>
      </c>
      <c r="I69" s="1">
        <v>1284000000</v>
      </c>
      <c r="J69" s="1">
        <v>2240000000</v>
      </c>
      <c r="K69" s="1">
        <v>-215000000</v>
      </c>
      <c r="L69" s="1">
        <v>-129000000</v>
      </c>
      <c r="M69" s="1">
        <v>3487000000</v>
      </c>
      <c r="N69" s="1" t="s">
        <v>92</v>
      </c>
      <c r="O69" s="1" t="s">
        <v>92</v>
      </c>
      <c r="P69" s="1">
        <v>748000000</v>
      </c>
      <c r="Q69" s="1">
        <v>1604000000</v>
      </c>
    </row>
    <row r="70" spans="1:17" ht="19" x14ac:dyDescent="0.25">
      <c r="A70" s="5" t="s">
        <v>61</v>
      </c>
      <c r="B70" s="1">
        <v>4000000</v>
      </c>
      <c r="C70" s="1">
        <v>8000000</v>
      </c>
      <c r="D70" s="1">
        <v>3000000</v>
      </c>
      <c r="E70" s="1">
        <v>-4000000</v>
      </c>
      <c r="F70" s="1">
        <v>2000000</v>
      </c>
      <c r="G70" s="1">
        <v>-11000000</v>
      </c>
      <c r="H70" s="1">
        <v>-6000000</v>
      </c>
      <c r="I70" s="1">
        <v>-50000000</v>
      </c>
      <c r="J70" s="1">
        <v>-73000000</v>
      </c>
      <c r="K70" s="1">
        <v>-134000000</v>
      </c>
      <c r="L70" s="1">
        <v>-91000000</v>
      </c>
      <c r="M70" s="1">
        <v>-115000000</v>
      </c>
      <c r="N70" s="1">
        <v>-140000000</v>
      </c>
      <c r="O70" s="1">
        <v>-108000000</v>
      </c>
      <c r="P70" s="1">
        <v>-116000000</v>
      </c>
      <c r="Q70" s="1">
        <v>-54000000</v>
      </c>
    </row>
    <row r="71" spans="1:17" ht="19" x14ac:dyDescent="0.25">
      <c r="A71" s="5" t="s">
        <v>62</v>
      </c>
      <c r="B71" s="1">
        <v>1075000000</v>
      </c>
      <c r="C71" s="1">
        <v>1084000000</v>
      </c>
      <c r="D71" s="1">
        <v>1393000000</v>
      </c>
      <c r="E71" s="1">
        <v>1450000000</v>
      </c>
      <c r="F71" s="1">
        <v>1479000000</v>
      </c>
      <c r="G71" s="1">
        <v>1479000000</v>
      </c>
      <c r="H71" s="1" t="s">
        <v>92</v>
      </c>
      <c r="I71" s="1" t="s">
        <v>92</v>
      </c>
      <c r="J71" s="1" t="s">
        <v>92</v>
      </c>
      <c r="K71" s="1" t="s">
        <v>92</v>
      </c>
      <c r="L71" s="1" t="s">
        <v>92</v>
      </c>
      <c r="M71" s="1" t="s">
        <v>92</v>
      </c>
      <c r="N71" s="1">
        <v>25081000000</v>
      </c>
      <c r="O71" s="1">
        <v>23982000000</v>
      </c>
      <c r="P71" s="1">
        <v>24330000000</v>
      </c>
      <c r="Q71" s="1">
        <v>21159000000</v>
      </c>
    </row>
    <row r="72" spans="1:17" ht="19" x14ac:dyDescent="0.25">
      <c r="A72" s="6" t="s">
        <v>63</v>
      </c>
      <c r="B72" s="10">
        <v>693000000</v>
      </c>
      <c r="C72" s="10">
        <v>780000000</v>
      </c>
      <c r="D72" s="10">
        <v>1040000000</v>
      </c>
      <c r="E72" s="10">
        <v>1505000000</v>
      </c>
      <c r="F72" s="10">
        <v>2006000000</v>
      </c>
      <c r="G72" s="10">
        <v>2419000000</v>
      </c>
      <c r="H72" s="10">
        <v>2886000000</v>
      </c>
      <c r="I72" s="10">
        <v>3243000000</v>
      </c>
      <c r="J72" s="10">
        <v>4714000000</v>
      </c>
      <c r="K72" s="10">
        <v>18892000000</v>
      </c>
      <c r="L72" s="10">
        <v>20285000000</v>
      </c>
      <c r="M72" s="10">
        <v>26657000000</v>
      </c>
      <c r="N72" s="10">
        <v>24970000000</v>
      </c>
      <c r="O72" s="10">
        <v>23901000000</v>
      </c>
      <c r="P72" s="10">
        <v>24989000000</v>
      </c>
      <c r="Q72" s="10">
        <v>22709000000</v>
      </c>
    </row>
    <row r="73" spans="1:17" ht="19" x14ac:dyDescent="0.25">
      <c r="A73" s="7" t="s">
        <v>64</v>
      </c>
      <c r="B73" s="11">
        <v>1951000000</v>
      </c>
      <c r="C73" s="11">
        <v>1871000000</v>
      </c>
      <c r="D73" s="11">
        <v>1970000000</v>
      </c>
      <c r="E73" s="11">
        <v>2157000000</v>
      </c>
      <c r="F73" s="11">
        <v>2446000000</v>
      </c>
      <c r="G73" s="11">
        <v>2862000000</v>
      </c>
      <c r="H73" s="11">
        <v>3415000000</v>
      </c>
      <c r="I73" s="11">
        <v>10491000000</v>
      </c>
      <c r="J73" s="11">
        <v>10592000000</v>
      </c>
      <c r="K73" s="11">
        <v>46982000000</v>
      </c>
      <c r="L73" s="11">
        <v>51517000000</v>
      </c>
      <c r="M73" s="11">
        <v>50124000000</v>
      </c>
      <c r="N73" s="11">
        <v>67522000000</v>
      </c>
      <c r="O73" s="11">
        <v>75933000000</v>
      </c>
      <c r="P73" s="11">
        <v>75570000000</v>
      </c>
      <c r="Q73" s="11">
        <v>73249000000</v>
      </c>
    </row>
    <row r="74" spans="1:17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</row>
    <row r="75" spans="1:17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</row>
    <row r="76" spans="1:17" ht="19" x14ac:dyDescent="0.25">
      <c r="A76" s="5" t="s">
        <v>66</v>
      </c>
      <c r="B76" s="1">
        <v>-159000000</v>
      </c>
      <c r="C76" s="1">
        <v>83000000</v>
      </c>
      <c r="D76" s="1">
        <v>-44000000</v>
      </c>
      <c r="E76" s="1">
        <v>415000000</v>
      </c>
      <c r="F76" s="1">
        <v>552000000</v>
      </c>
      <c r="G76" s="1">
        <v>563000000</v>
      </c>
      <c r="H76" s="1">
        <v>552000000</v>
      </c>
      <c r="I76" s="1">
        <v>263000000</v>
      </c>
      <c r="J76" s="1">
        <v>1364000000</v>
      </c>
      <c r="K76" s="1">
        <v>-1739000000</v>
      </c>
      <c r="L76" s="1">
        <v>1692000000</v>
      </c>
      <c r="M76" s="1">
        <v>12259000000</v>
      </c>
      <c r="N76" s="1">
        <v>2724000000</v>
      </c>
      <c r="O76" s="1">
        <v>2960000000</v>
      </c>
      <c r="P76" s="1">
        <v>6736000000</v>
      </c>
      <c r="Q76" s="1">
        <v>11495000000</v>
      </c>
    </row>
    <row r="77" spans="1:17" ht="19" x14ac:dyDescent="0.25">
      <c r="A77" s="5" t="s">
        <v>13</v>
      </c>
      <c r="B77" s="1">
        <v>176000000</v>
      </c>
      <c r="C77" s="1">
        <v>159000000</v>
      </c>
      <c r="D77" s="1">
        <v>160000000</v>
      </c>
      <c r="E77" s="1">
        <v>159000000</v>
      </c>
      <c r="F77" s="1">
        <v>157000000</v>
      </c>
      <c r="G77" s="1">
        <v>155000000</v>
      </c>
      <c r="H77" s="1">
        <v>187000000</v>
      </c>
      <c r="I77" s="1">
        <v>625000000</v>
      </c>
      <c r="J77" s="1">
        <v>962000000</v>
      </c>
      <c r="K77" s="1">
        <v>3042000000</v>
      </c>
      <c r="L77" s="1">
        <v>4737000000</v>
      </c>
      <c r="M77" s="1">
        <v>4081000000</v>
      </c>
      <c r="N77" s="1">
        <v>5808000000</v>
      </c>
      <c r="O77" s="1">
        <v>6905000000</v>
      </c>
      <c r="P77" s="1">
        <v>6041000000</v>
      </c>
      <c r="Q77" s="1">
        <v>4984000000</v>
      </c>
    </row>
    <row r="78" spans="1:17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>
        <v>13000000</v>
      </c>
      <c r="H78" s="1">
        <v>25000000</v>
      </c>
      <c r="I78" s="1">
        <v>-50000000</v>
      </c>
      <c r="J78" s="1">
        <v>-90000000</v>
      </c>
      <c r="K78" s="1">
        <v>365000000</v>
      </c>
      <c r="L78" s="1">
        <v>-173000000</v>
      </c>
      <c r="M78" s="1">
        <v>-8270000000</v>
      </c>
      <c r="N78" s="1">
        <v>-934000000</v>
      </c>
      <c r="O78" s="1">
        <v>-1142000000</v>
      </c>
      <c r="P78" s="1">
        <v>-809000000</v>
      </c>
      <c r="Q78" s="1" t="s">
        <v>92</v>
      </c>
    </row>
    <row r="79" spans="1:17" ht="19" x14ac:dyDescent="0.25">
      <c r="A79" s="5" t="s">
        <v>68</v>
      </c>
      <c r="B79" s="1">
        <v>12000000</v>
      </c>
      <c r="C79" s="1">
        <v>15000000</v>
      </c>
      <c r="D79" s="1">
        <v>12000000</v>
      </c>
      <c r="E79" s="1">
        <v>25000000</v>
      </c>
      <c r="F79" s="1">
        <v>38000000</v>
      </c>
      <c r="G79" s="1">
        <v>53000000</v>
      </c>
      <c r="H79" s="1">
        <v>77000000</v>
      </c>
      <c r="I79" s="1">
        <v>163000000</v>
      </c>
      <c r="J79" s="1">
        <v>232000000</v>
      </c>
      <c r="K79" s="1">
        <v>679000000</v>
      </c>
      <c r="L79" s="1">
        <v>921000000</v>
      </c>
      <c r="M79" s="1">
        <v>1227000000</v>
      </c>
      <c r="N79" s="1">
        <v>2185000000</v>
      </c>
      <c r="O79" s="1">
        <v>1976000000</v>
      </c>
      <c r="P79" s="1">
        <v>1704000000</v>
      </c>
      <c r="Q79" s="1">
        <v>1533000000</v>
      </c>
    </row>
    <row r="80" spans="1:17" ht="19" x14ac:dyDescent="0.25">
      <c r="A80" s="14" t="s">
        <v>104</v>
      </c>
      <c r="B80" s="15">
        <f t="shared" ref="B80:W80" si="6">B79/B3</f>
        <v>7.8585461689587421E-3</v>
      </c>
      <c r="C80" s="15">
        <f t="shared" si="6"/>
        <v>8.828722778104767E-3</v>
      </c>
      <c r="D80" s="15">
        <f t="shared" si="6"/>
        <v>8.0862533692722376E-3</v>
      </c>
      <c r="E80" s="15">
        <f t="shared" si="6"/>
        <v>1.1944577161968466E-2</v>
      </c>
      <c r="F80" s="15">
        <f t="shared" si="6"/>
        <v>1.6267123287671232E-2</v>
      </c>
      <c r="G80" s="15">
        <f t="shared" si="6"/>
        <v>2.2419627749576988E-2</v>
      </c>
      <c r="H80" s="15">
        <f t="shared" si="6"/>
        <v>3.0555555555555555E-2</v>
      </c>
      <c r="I80" s="15">
        <f t="shared" si="6"/>
        <v>3.8182244085265868E-2</v>
      </c>
      <c r="J80" s="15">
        <f t="shared" si="6"/>
        <v>3.399765533411489E-2</v>
      </c>
      <c r="K80" s="15">
        <f t="shared" si="6"/>
        <v>5.1283987915407857E-2</v>
      </c>
      <c r="L80" s="15">
        <f t="shared" si="6"/>
        <v>5.2222726241778178E-2</v>
      </c>
      <c r="M80" s="15">
        <f t="shared" si="6"/>
        <v>5.8854566385264775E-2</v>
      </c>
      <c r="N80" s="15">
        <f t="shared" si="6"/>
        <v>9.6694251449307433E-2</v>
      </c>
      <c r="O80" s="15">
        <f t="shared" si="6"/>
        <v>8.271935699933021E-2</v>
      </c>
      <c r="P80" s="15">
        <f t="shared" si="6"/>
        <v>6.2076502732240441E-2</v>
      </c>
      <c r="Q80" s="15">
        <f t="shared" si="6"/>
        <v>4.6170526759630154E-2</v>
      </c>
    </row>
    <row r="81" spans="1:25" ht="19" x14ac:dyDescent="0.25">
      <c r="A81" s="5" t="s">
        <v>69</v>
      </c>
      <c r="B81" s="1">
        <v>-3000000</v>
      </c>
      <c r="C81" s="1">
        <v>-34000000</v>
      </c>
      <c r="D81" s="1">
        <v>-6000000</v>
      </c>
      <c r="E81" s="1">
        <v>-99000000</v>
      </c>
      <c r="F81" s="1">
        <v>-35000000</v>
      </c>
      <c r="G81" s="1">
        <v>-87000000</v>
      </c>
      <c r="H81" s="1">
        <v>-91000000</v>
      </c>
      <c r="I81" s="1">
        <v>209000000</v>
      </c>
      <c r="J81" s="1">
        <v>-166000000</v>
      </c>
      <c r="K81" s="1">
        <v>483000000</v>
      </c>
      <c r="L81" s="1">
        <v>-625000000</v>
      </c>
      <c r="M81" s="1">
        <v>-826000000</v>
      </c>
      <c r="N81" s="1">
        <v>-184000000</v>
      </c>
      <c r="O81" s="1">
        <v>1093000000</v>
      </c>
      <c r="P81" s="1">
        <v>-127000000</v>
      </c>
      <c r="Q81" s="1">
        <v>-1276000000</v>
      </c>
    </row>
    <row r="82" spans="1:25" ht="19" x14ac:dyDescent="0.25">
      <c r="A82" s="5" t="s">
        <v>70</v>
      </c>
      <c r="B82" s="1">
        <v>-31000000</v>
      </c>
      <c r="C82" s="1">
        <v>38000000</v>
      </c>
      <c r="D82" s="1" t="s">
        <v>92</v>
      </c>
      <c r="E82" s="1">
        <v>-96000000</v>
      </c>
      <c r="F82" s="1">
        <v>-42000000</v>
      </c>
      <c r="G82" s="1">
        <v>-13000000</v>
      </c>
      <c r="H82" s="1">
        <v>-26000000</v>
      </c>
      <c r="I82" s="1">
        <v>-70000000</v>
      </c>
      <c r="J82" s="1">
        <v>-187000000</v>
      </c>
      <c r="K82" s="1">
        <v>-491000000</v>
      </c>
      <c r="L82" s="1">
        <v>-267000000</v>
      </c>
      <c r="M82" s="1">
        <v>-652000000</v>
      </c>
      <c r="N82" s="1">
        <v>486000000</v>
      </c>
      <c r="O82" s="1">
        <v>981000000</v>
      </c>
      <c r="P82" s="1">
        <v>210000000</v>
      </c>
      <c r="Q82" s="1">
        <v>-870000000</v>
      </c>
    </row>
    <row r="83" spans="1:25" ht="21" x14ac:dyDescent="0.25">
      <c r="A83" s="5" t="s">
        <v>34</v>
      </c>
      <c r="B83" s="1">
        <v>28000000</v>
      </c>
      <c r="C83" s="1">
        <v>-45000000</v>
      </c>
      <c r="D83" s="1">
        <v>27000000</v>
      </c>
      <c r="E83" s="1">
        <v>-26000000</v>
      </c>
      <c r="F83" s="1">
        <v>-5000000</v>
      </c>
      <c r="G83" s="1" t="s">
        <v>92</v>
      </c>
      <c r="H83" s="1">
        <v>-55000000</v>
      </c>
      <c r="I83" s="1">
        <v>193000000</v>
      </c>
      <c r="J83" s="1">
        <v>62000000</v>
      </c>
      <c r="K83" s="1">
        <v>996000000</v>
      </c>
      <c r="L83" s="1">
        <v>-39000000</v>
      </c>
      <c r="M83" s="1">
        <v>417000000</v>
      </c>
      <c r="N83" s="1">
        <v>250000000</v>
      </c>
      <c r="O83" s="1">
        <v>-31000000</v>
      </c>
      <c r="P83" s="1">
        <v>-294000000</v>
      </c>
      <c r="Q83" s="1">
        <v>-627000000</v>
      </c>
      <c r="X83" s="33" t="s">
        <v>127</v>
      </c>
      <c r="Y83" s="34"/>
    </row>
    <row r="84" spans="1:25" ht="19" x14ac:dyDescent="0.25">
      <c r="A84" s="5" t="s">
        <v>47</v>
      </c>
      <c r="B84" s="1">
        <v>29000000</v>
      </c>
      <c r="C84" s="1">
        <v>-29000000</v>
      </c>
      <c r="D84" s="1">
        <v>-16000000</v>
      </c>
      <c r="E84" s="1">
        <v>23000000</v>
      </c>
      <c r="F84" s="1">
        <v>25000000</v>
      </c>
      <c r="G84" s="1">
        <v>-2000000</v>
      </c>
      <c r="H84" s="1">
        <v>22000000</v>
      </c>
      <c r="I84" s="1">
        <v>13000000</v>
      </c>
      <c r="J84" s="1">
        <v>29000000</v>
      </c>
      <c r="K84" s="1">
        <v>33000000</v>
      </c>
      <c r="L84" s="1">
        <v>-97000000</v>
      </c>
      <c r="M84" s="1">
        <v>-325000000</v>
      </c>
      <c r="N84" s="1">
        <v>-42000000</v>
      </c>
      <c r="O84" s="1">
        <v>-3000000</v>
      </c>
      <c r="P84" s="1">
        <v>243000000</v>
      </c>
      <c r="Q84" s="1">
        <v>-79000000</v>
      </c>
      <c r="X84" s="35" t="s">
        <v>128</v>
      </c>
      <c r="Y84" s="36"/>
    </row>
    <row r="85" spans="1:25" ht="20" x14ac:dyDescent="0.25">
      <c r="A85" s="5" t="s">
        <v>71</v>
      </c>
      <c r="B85" s="1">
        <v>-3000000</v>
      </c>
      <c r="C85" s="1">
        <v>15000000</v>
      </c>
      <c r="D85" s="1">
        <v>22000000</v>
      </c>
      <c r="E85" s="1">
        <v>-27000000</v>
      </c>
      <c r="F85" s="1">
        <v>-13000000</v>
      </c>
      <c r="G85" s="1">
        <v>-72000000</v>
      </c>
      <c r="H85" s="1">
        <v>-32000000</v>
      </c>
      <c r="I85" s="1">
        <v>73000000</v>
      </c>
      <c r="J85" s="1">
        <v>-70000000</v>
      </c>
      <c r="K85" s="1">
        <v>-55000000</v>
      </c>
      <c r="L85" s="1">
        <v>-222000000</v>
      </c>
      <c r="M85" s="1">
        <v>-266000000</v>
      </c>
      <c r="N85" s="1">
        <v>-878000000</v>
      </c>
      <c r="O85" s="1">
        <v>146000000</v>
      </c>
      <c r="P85" s="1">
        <v>-286000000</v>
      </c>
      <c r="Q85" s="1" t="s">
        <v>92</v>
      </c>
      <c r="X85" s="23" t="s">
        <v>129</v>
      </c>
      <c r="Y85" s="24">
        <f>Q17</f>
        <v>1737000000</v>
      </c>
    </row>
    <row r="86" spans="1:25" ht="20" x14ac:dyDescent="0.25">
      <c r="A86" s="5" t="s">
        <v>72</v>
      </c>
      <c r="B86" s="1">
        <v>120000000</v>
      </c>
      <c r="C86" s="1">
        <v>-15000000</v>
      </c>
      <c r="D86" s="1">
        <v>17000000</v>
      </c>
      <c r="E86" s="1">
        <v>10000000</v>
      </c>
      <c r="F86" s="1">
        <v>14000000</v>
      </c>
      <c r="G86" s="1">
        <v>-4000000</v>
      </c>
      <c r="H86" s="1">
        <v>-28000000</v>
      </c>
      <c r="I86" s="1">
        <v>-35000000</v>
      </c>
      <c r="J86" s="1">
        <v>16000000</v>
      </c>
      <c r="K86" s="1">
        <v>581000000</v>
      </c>
      <c r="L86" s="1">
        <v>-1000000</v>
      </c>
      <c r="M86" s="1">
        <v>409000000</v>
      </c>
      <c r="N86" s="1">
        <v>98000000</v>
      </c>
      <c r="O86" s="1">
        <v>269000000</v>
      </c>
      <c r="P86" s="1">
        <v>219000000</v>
      </c>
      <c r="Q86" s="1" t="s">
        <v>92</v>
      </c>
      <c r="X86" s="23" t="s">
        <v>130</v>
      </c>
      <c r="Y86" s="24">
        <f>Q56</f>
        <v>440000000</v>
      </c>
    </row>
    <row r="87" spans="1:25" ht="20" x14ac:dyDescent="0.25">
      <c r="A87" s="6" t="s">
        <v>73</v>
      </c>
      <c r="B87" s="10">
        <v>146000000</v>
      </c>
      <c r="C87" s="10">
        <v>208000000</v>
      </c>
      <c r="D87" s="10">
        <v>139000000</v>
      </c>
      <c r="E87" s="10">
        <v>510000000</v>
      </c>
      <c r="F87" s="10">
        <v>726000000</v>
      </c>
      <c r="G87" s="10">
        <v>693000000</v>
      </c>
      <c r="H87" s="10">
        <v>722000000</v>
      </c>
      <c r="I87" s="10">
        <v>1175000000</v>
      </c>
      <c r="J87" s="10">
        <v>2318000000</v>
      </c>
      <c r="K87" s="10">
        <v>3411000000</v>
      </c>
      <c r="L87" s="10">
        <v>6551000000</v>
      </c>
      <c r="M87" s="10">
        <v>8880000000</v>
      </c>
      <c r="N87" s="10">
        <v>9697000000</v>
      </c>
      <c r="O87" s="10">
        <v>12061000000</v>
      </c>
      <c r="P87" s="10">
        <v>13764000000</v>
      </c>
      <c r="Q87" s="10">
        <v>16736000000</v>
      </c>
      <c r="X87" s="23" t="s">
        <v>131</v>
      </c>
      <c r="Y87" s="24">
        <f>Q61</f>
        <v>39075000000</v>
      </c>
    </row>
    <row r="88" spans="1:25" ht="20" x14ac:dyDescent="0.25">
      <c r="A88" s="5" t="s">
        <v>74</v>
      </c>
      <c r="B88" s="1">
        <v>-37000000</v>
      </c>
      <c r="C88" s="1">
        <v>-65000000</v>
      </c>
      <c r="D88" s="1">
        <v>-57000000</v>
      </c>
      <c r="E88" s="1">
        <v>-79000000</v>
      </c>
      <c r="F88" s="1">
        <v>-112000000</v>
      </c>
      <c r="G88" s="1">
        <v>-241000000</v>
      </c>
      <c r="H88" s="1">
        <v>-236000000</v>
      </c>
      <c r="I88" s="1">
        <v>-409000000</v>
      </c>
      <c r="J88" s="1">
        <v>-593000000</v>
      </c>
      <c r="K88" s="1">
        <v>-723000000</v>
      </c>
      <c r="L88" s="1">
        <v>-1069000000</v>
      </c>
      <c r="M88" s="1">
        <v>-635000000</v>
      </c>
      <c r="N88" s="1">
        <v>-432000000</v>
      </c>
      <c r="O88" s="1">
        <v>-463000000</v>
      </c>
      <c r="P88" s="1">
        <v>-443000000</v>
      </c>
      <c r="Q88" s="1">
        <v>-424000000</v>
      </c>
      <c r="X88" s="37" t="s">
        <v>132</v>
      </c>
      <c r="Y88" s="38">
        <f>Y85/(Y86+Y87)</f>
        <v>4.3957990636467166E-2</v>
      </c>
    </row>
    <row r="89" spans="1:25" ht="20" customHeight="1" x14ac:dyDescent="0.25">
      <c r="A89" s="14" t="s">
        <v>105</v>
      </c>
      <c r="B89" s="15">
        <f t="shared" ref="B89:W89" si="7">(-1*B88)/B3</f>
        <v>2.4230517354289455E-2</v>
      </c>
      <c r="C89" s="15">
        <f t="shared" si="7"/>
        <v>3.8257798705120659E-2</v>
      </c>
      <c r="D89" s="15">
        <f t="shared" si="7"/>
        <v>3.840970350404313E-2</v>
      </c>
      <c r="E89" s="15">
        <f t="shared" si="7"/>
        <v>3.7744863831820352E-2</v>
      </c>
      <c r="F89" s="15">
        <f t="shared" si="7"/>
        <v>4.7945205479452052E-2</v>
      </c>
      <c r="G89" s="15">
        <f t="shared" si="7"/>
        <v>0.10194585448392555</v>
      </c>
      <c r="H89" s="15">
        <f t="shared" si="7"/>
        <v>9.3650793650793651E-2</v>
      </c>
      <c r="I89" s="15">
        <f t="shared" si="7"/>
        <v>9.5806980557507609E-2</v>
      </c>
      <c r="J89" s="15">
        <f t="shared" si="7"/>
        <v>8.6899179366940207E-2</v>
      </c>
      <c r="K89" s="15">
        <f t="shared" si="7"/>
        <v>5.460725075528701E-2</v>
      </c>
      <c r="L89" s="15">
        <f t="shared" si="7"/>
        <v>6.061465184849172E-2</v>
      </c>
      <c r="M89" s="15">
        <f t="shared" si="7"/>
        <v>3.0458557175748274E-2</v>
      </c>
      <c r="N89" s="15">
        <f t="shared" si="7"/>
        <v>1.9117581979908836E-2</v>
      </c>
      <c r="O89" s="15">
        <f t="shared" si="7"/>
        <v>1.9382116543871401E-2</v>
      </c>
      <c r="P89" s="15">
        <f t="shared" si="7"/>
        <v>1.6138433515482695E-2</v>
      </c>
      <c r="Q89" s="15">
        <f t="shared" si="7"/>
        <v>1.2769930427973376E-2</v>
      </c>
      <c r="X89" s="23" t="s">
        <v>106</v>
      </c>
      <c r="Y89" s="24">
        <f>Q27</f>
        <v>939000000</v>
      </c>
    </row>
    <row r="90" spans="1:25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>
        <v>-414000000</v>
      </c>
      <c r="I90" s="1">
        <v>-5511000000</v>
      </c>
      <c r="J90" s="1">
        <v>256000000</v>
      </c>
      <c r="K90" s="1">
        <v>-9157000000</v>
      </c>
      <c r="L90" s="1">
        <v>-30000000</v>
      </c>
      <c r="M90" s="1">
        <v>-4027000000</v>
      </c>
      <c r="N90" s="1">
        <v>-15076000000</v>
      </c>
      <c r="O90" s="1">
        <v>-10654000000</v>
      </c>
      <c r="P90" s="1">
        <v>37000000</v>
      </c>
      <c r="Q90" s="1">
        <v>-246000000</v>
      </c>
      <c r="X90" s="23" t="s">
        <v>19</v>
      </c>
      <c r="Y90" s="24">
        <f>Q25</f>
        <v>12434000000</v>
      </c>
    </row>
    <row r="91" spans="1:25" ht="20" x14ac:dyDescent="0.25">
      <c r="A91" s="5" t="s">
        <v>76</v>
      </c>
      <c r="B91" s="1">
        <v>-27000000</v>
      </c>
      <c r="C91" s="1">
        <v>-78000000</v>
      </c>
      <c r="D91" s="1">
        <v>-7000000</v>
      </c>
      <c r="E91" s="1">
        <v>-9000000</v>
      </c>
      <c r="F91" s="1">
        <v>-9000000</v>
      </c>
      <c r="G91" s="1">
        <v>-4000000</v>
      </c>
      <c r="H91" s="1">
        <v>-15000000</v>
      </c>
      <c r="I91" s="1" t="s">
        <v>92</v>
      </c>
      <c r="J91" s="1">
        <v>-14000000</v>
      </c>
      <c r="K91" s="1">
        <v>-58000000</v>
      </c>
      <c r="L91" s="1">
        <v>-207000000</v>
      </c>
      <c r="M91" s="1">
        <v>-249000000</v>
      </c>
      <c r="N91" s="1">
        <v>-5000000</v>
      </c>
      <c r="O91" s="1" t="s">
        <v>92</v>
      </c>
      <c r="P91" s="1" t="s">
        <v>92</v>
      </c>
      <c r="Q91" s="1">
        <v>-200000000</v>
      </c>
      <c r="X91" s="37" t="s">
        <v>133</v>
      </c>
      <c r="Y91" s="38">
        <f>Y89/Y90</f>
        <v>7.5518738941611707E-2</v>
      </c>
    </row>
    <row r="92" spans="1:25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>
        <v>13000000</v>
      </c>
      <c r="I92" s="1">
        <v>35000000</v>
      </c>
      <c r="J92" s="1" t="s">
        <v>92</v>
      </c>
      <c r="K92" s="1">
        <v>104000000</v>
      </c>
      <c r="L92" s="1">
        <v>200000000</v>
      </c>
      <c r="M92" s="1">
        <v>54000000</v>
      </c>
      <c r="N92" s="1">
        <v>5000000</v>
      </c>
      <c r="O92" s="1" t="s">
        <v>92</v>
      </c>
      <c r="P92" s="1">
        <v>169000000</v>
      </c>
      <c r="Q92" s="1">
        <v>200000000</v>
      </c>
      <c r="X92" s="39" t="s">
        <v>134</v>
      </c>
      <c r="Y92" s="40">
        <f>Y88*(1-Y91)</f>
        <v>4.0638338617193993E-2</v>
      </c>
    </row>
    <row r="93" spans="1:25" ht="19" x14ac:dyDescent="0.25">
      <c r="A93" s="5" t="s">
        <v>78</v>
      </c>
      <c r="B93" s="1">
        <v>69000000</v>
      </c>
      <c r="C93" s="1">
        <v>49000000</v>
      </c>
      <c r="D93" s="1">
        <v>1000000</v>
      </c>
      <c r="E93" s="1">
        <v>2000000</v>
      </c>
      <c r="F93" s="1">
        <v>-1000000</v>
      </c>
      <c r="G93" s="1">
        <v>1000000</v>
      </c>
      <c r="H93" s="1" t="s">
        <v>92</v>
      </c>
      <c r="I93" s="1" t="s">
        <v>92</v>
      </c>
      <c r="J93" s="1">
        <v>110000000</v>
      </c>
      <c r="K93" s="1">
        <v>-6000000</v>
      </c>
      <c r="L93" s="1">
        <v>432000000</v>
      </c>
      <c r="M93" s="1">
        <v>183000000</v>
      </c>
      <c r="N93" s="1">
        <v>86000000</v>
      </c>
      <c r="O93" s="1">
        <v>8000000</v>
      </c>
      <c r="P93" s="1">
        <v>-8000000</v>
      </c>
      <c r="Q93" s="1">
        <v>3000000</v>
      </c>
      <c r="X93" s="35" t="s">
        <v>135</v>
      </c>
      <c r="Y93" s="36"/>
    </row>
    <row r="94" spans="1:25" ht="20" x14ac:dyDescent="0.25">
      <c r="A94" s="6" t="s">
        <v>79</v>
      </c>
      <c r="B94" s="10">
        <v>5000000</v>
      </c>
      <c r="C94" s="10">
        <v>-94000000</v>
      </c>
      <c r="D94" s="10">
        <v>-63000000</v>
      </c>
      <c r="E94" s="10">
        <v>-86000000</v>
      </c>
      <c r="F94" s="10">
        <v>-122000000</v>
      </c>
      <c r="G94" s="10">
        <v>-244000000</v>
      </c>
      <c r="H94" s="10">
        <v>-652000000</v>
      </c>
      <c r="I94" s="10">
        <v>-5885000000</v>
      </c>
      <c r="J94" s="10">
        <v>-241000000</v>
      </c>
      <c r="K94" s="10">
        <v>-9840000000</v>
      </c>
      <c r="L94" s="10">
        <v>-674000000</v>
      </c>
      <c r="M94" s="10">
        <v>-4674000000</v>
      </c>
      <c r="N94" s="10">
        <v>-15422000000</v>
      </c>
      <c r="O94" s="10">
        <v>-11109000000</v>
      </c>
      <c r="P94" s="10">
        <v>-245000000</v>
      </c>
      <c r="Q94" s="10">
        <v>-667000000</v>
      </c>
      <c r="X94" s="23" t="s">
        <v>136</v>
      </c>
      <c r="Y94" s="41">
        <v>4.095E-2</v>
      </c>
    </row>
    <row r="95" spans="1:25" ht="20" x14ac:dyDescent="0.25">
      <c r="A95" s="5" t="s">
        <v>80</v>
      </c>
      <c r="B95" s="1">
        <v>-108000000</v>
      </c>
      <c r="C95" s="1">
        <v>-202000000</v>
      </c>
      <c r="D95" s="1">
        <v>-115000000</v>
      </c>
      <c r="E95" s="1">
        <v>-366000000</v>
      </c>
      <c r="F95" s="1">
        <v>-233000000</v>
      </c>
      <c r="G95" s="1">
        <v>-2000000</v>
      </c>
      <c r="H95" s="1">
        <v>-2000000</v>
      </c>
      <c r="I95" s="1">
        <v>-13000000</v>
      </c>
      <c r="J95" s="1">
        <v>-1817000000</v>
      </c>
      <c r="K95" s="1">
        <v>-11317000000</v>
      </c>
      <c r="L95" s="1">
        <v>-13684000000</v>
      </c>
      <c r="M95" s="1">
        <v>-994000000</v>
      </c>
      <c r="N95" s="1">
        <v>-16800000000</v>
      </c>
      <c r="O95" s="1">
        <v>-20099000000</v>
      </c>
      <c r="P95" s="1">
        <v>-11495000000</v>
      </c>
      <c r="Q95" s="1">
        <v>-2361000000</v>
      </c>
      <c r="X95" s="42" t="s">
        <v>137</v>
      </c>
      <c r="Y95" s="43">
        <v>1.1200000000000001</v>
      </c>
    </row>
    <row r="96" spans="1:25" ht="20" x14ac:dyDescent="0.25">
      <c r="A96" s="5" t="s">
        <v>81</v>
      </c>
      <c r="B96" s="1" t="s">
        <v>92</v>
      </c>
      <c r="C96" s="1" t="s">
        <v>92</v>
      </c>
      <c r="D96" s="1">
        <v>304000000</v>
      </c>
      <c r="E96" s="1">
        <v>28000000</v>
      </c>
      <c r="F96" s="1">
        <v>70000000</v>
      </c>
      <c r="G96" s="1">
        <v>44000000</v>
      </c>
      <c r="H96" s="1">
        <v>101000000</v>
      </c>
      <c r="I96" s="1">
        <v>124000000</v>
      </c>
      <c r="J96" s="1">
        <v>241000000</v>
      </c>
      <c r="K96" s="1">
        <v>295000000</v>
      </c>
      <c r="L96" s="1">
        <v>257000000</v>
      </c>
      <c r="M96" s="1">
        <v>156000000</v>
      </c>
      <c r="N96" s="1">
        <v>253000000</v>
      </c>
      <c r="O96" s="1">
        <v>276000000</v>
      </c>
      <c r="P96" s="1">
        <v>170000000</v>
      </c>
      <c r="Q96" s="1">
        <v>114000000</v>
      </c>
      <c r="X96" s="23" t="s">
        <v>138</v>
      </c>
      <c r="Y96" s="41">
        <v>8.4000000000000005E-2</v>
      </c>
    </row>
    <row r="97" spans="1:25" ht="20" x14ac:dyDescent="0.25">
      <c r="A97" s="5" t="s">
        <v>82</v>
      </c>
      <c r="B97" s="1">
        <v>-2000000</v>
      </c>
      <c r="C97" s="1">
        <v>-5000000</v>
      </c>
      <c r="D97" s="1">
        <v>-6000000</v>
      </c>
      <c r="E97" s="1" t="s">
        <v>92</v>
      </c>
      <c r="F97" s="1">
        <v>-93000000</v>
      </c>
      <c r="G97" s="1">
        <v>-110000000</v>
      </c>
      <c r="H97" s="1">
        <v>-95000000</v>
      </c>
      <c r="I97" s="1">
        <v>-12000000</v>
      </c>
      <c r="J97" s="1" t="s">
        <v>92</v>
      </c>
      <c r="K97" s="1" t="s">
        <v>92</v>
      </c>
      <c r="L97" s="1" t="s">
        <v>92</v>
      </c>
      <c r="M97" s="1">
        <v>-7258000000</v>
      </c>
      <c r="N97" s="1">
        <v>-6407000000</v>
      </c>
      <c r="O97" s="1">
        <v>-765000000</v>
      </c>
      <c r="P97" s="1">
        <v>-1299000000</v>
      </c>
      <c r="Q97" s="1">
        <v>-8455000000</v>
      </c>
      <c r="X97" s="39" t="s">
        <v>139</v>
      </c>
      <c r="Y97" s="40">
        <f>(Y94)+((Y95)*(Y96-Y94))</f>
        <v>8.9166000000000009E-2</v>
      </c>
    </row>
    <row r="98" spans="1:25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>
        <v>-86000000</v>
      </c>
      <c r="G98" s="1">
        <v>-137000000</v>
      </c>
      <c r="H98" s="1">
        <v>-198000000</v>
      </c>
      <c r="I98" s="1">
        <v>-284000000</v>
      </c>
      <c r="J98" s="1">
        <v>-408000000</v>
      </c>
      <c r="K98" s="1">
        <v>-750000000</v>
      </c>
      <c r="L98" s="1">
        <v>-1745000000</v>
      </c>
      <c r="M98" s="1">
        <v>-2998000000</v>
      </c>
      <c r="N98" s="1">
        <v>-4235000000</v>
      </c>
      <c r="O98" s="1">
        <v>-5534000000</v>
      </c>
      <c r="P98" s="1">
        <v>-6212000000</v>
      </c>
      <c r="Q98" s="1">
        <v>-7032000000</v>
      </c>
      <c r="X98" s="35" t="s">
        <v>140</v>
      </c>
      <c r="Y98" s="36"/>
    </row>
    <row r="99" spans="1:25" ht="20" x14ac:dyDescent="0.25">
      <c r="A99" s="5" t="s">
        <v>84</v>
      </c>
      <c r="B99" s="1">
        <v>-4000000</v>
      </c>
      <c r="C99" s="1">
        <v>-3000000</v>
      </c>
      <c r="D99" s="1" t="s">
        <v>92</v>
      </c>
      <c r="E99" s="1">
        <v>3000000</v>
      </c>
      <c r="F99" s="1">
        <v>6000000</v>
      </c>
      <c r="G99" s="1">
        <v>11000000</v>
      </c>
      <c r="H99" s="1">
        <v>25000000</v>
      </c>
      <c r="I99" s="1">
        <v>5514000000</v>
      </c>
      <c r="J99" s="1">
        <v>125000000</v>
      </c>
      <c r="K99" s="1">
        <v>19476000000</v>
      </c>
      <c r="L99" s="1">
        <v>17402000000</v>
      </c>
      <c r="M99" s="1">
        <v>-24000000</v>
      </c>
      <c r="N99" s="1">
        <v>33677000000</v>
      </c>
      <c r="O99" s="1">
        <v>27733000000</v>
      </c>
      <c r="P99" s="1">
        <v>9862000000</v>
      </c>
      <c r="Q99" s="1">
        <v>1918000000</v>
      </c>
      <c r="X99" s="23" t="s">
        <v>141</v>
      </c>
      <c r="Y99" s="24">
        <f>Y86+Y87</f>
        <v>39515000000</v>
      </c>
    </row>
    <row r="100" spans="1:25" ht="20" x14ac:dyDescent="0.25">
      <c r="A100" s="6" t="s">
        <v>85</v>
      </c>
      <c r="B100" s="10">
        <v>-114000000</v>
      </c>
      <c r="C100" s="10">
        <v>-210000000</v>
      </c>
      <c r="D100" s="10">
        <v>183000000</v>
      </c>
      <c r="E100" s="10">
        <v>-335000000</v>
      </c>
      <c r="F100" s="10">
        <v>-336000000</v>
      </c>
      <c r="G100" s="10">
        <v>-194000000</v>
      </c>
      <c r="H100" s="10">
        <v>-169000000</v>
      </c>
      <c r="I100" s="10">
        <v>5329000000</v>
      </c>
      <c r="J100" s="10">
        <v>-1859000000</v>
      </c>
      <c r="K100" s="10">
        <v>7704000000</v>
      </c>
      <c r="L100" s="10">
        <v>2230000000</v>
      </c>
      <c r="M100" s="10">
        <v>-11118000000</v>
      </c>
      <c r="N100" s="10">
        <v>6488000000</v>
      </c>
      <c r="O100" s="10">
        <v>1611000000</v>
      </c>
      <c r="P100" s="10">
        <v>-8974000000</v>
      </c>
      <c r="Q100" s="10">
        <v>-15816000000</v>
      </c>
      <c r="X100" s="37" t="s">
        <v>142</v>
      </c>
      <c r="Y100" s="38">
        <f>Y99/Y103</f>
        <v>0.1296036944350604</v>
      </c>
    </row>
    <row r="101" spans="1:25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 t="s">
        <v>92</v>
      </c>
      <c r="L101" s="1" t="s">
        <v>92</v>
      </c>
      <c r="M101" s="1" t="s">
        <v>92</v>
      </c>
      <c r="N101" s="1" t="s">
        <v>92</v>
      </c>
      <c r="O101" s="1" t="s">
        <v>92</v>
      </c>
      <c r="P101" s="1" t="s">
        <v>92</v>
      </c>
      <c r="Q101" s="1" t="s">
        <v>92</v>
      </c>
      <c r="X101" s="42" t="s">
        <v>143</v>
      </c>
      <c r="Y101" s="44">
        <v>265376000000</v>
      </c>
    </row>
    <row r="102" spans="1:25" ht="20" x14ac:dyDescent="0.25">
      <c r="A102" s="6" t="s">
        <v>87</v>
      </c>
      <c r="B102" s="10">
        <v>37000000</v>
      </c>
      <c r="C102" s="10">
        <v>-96000000</v>
      </c>
      <c r="D102" s="10">
        <v>259000000</v>
      </c>
      <c r="E102" s="10">
        <v>89000000</v>
      </c>
      <c r="F102" s="10">
        <v>268000000</v>
      </c>
      <c r="G102" s="10">
        <v>255000000</v>
      </c>
      <c r="H102" s="10">
        <v>-99000000</v>
      </c>
      <c r="I102" s="10">
        <v>619000000</v>
      </c>
      <c r="J102" s="10">
        <v>218000000</v>
      </c>
      <c r="K102" s="10">
        <v>1275000000</v>
      </c>
      <c r="L102" s="10">
        <v>8107000000</v>
      </c>
      <c r="M102" s="10">
        <v>-6912000000</v>
      </c>
      <c r="N102" s="10">
        <v>763000000</v>
      </c>
      <c r="O102" s="10">
        <v>2563000000</v>
      </c>
      <c r="P102" s="10">
        <v>4545000000</v>
      </c>
      <c r="Q102" s="10">
        <v>253000000</v>
      </c>
      <c r="X102" s="37" t="s">
        <v>144</v>
      </c>
      <c r="Y102" s="38">
        <f>Y101/Y103</f>
        <v>0.87039630556493963</v>
      </c>
    </row>
    <row r="103" spans="1:25" ht="20" x14ac:dyDescent="0.25">
      <c r="A103" s="5" t="s">
        <v>88</v>
      </c>
      <c r="B103" s="1">
        <v>272000000</v>
      </c>
      <c r="C103" s="1">
        <v>309000000</v>
      </c>
      <c r="D103" s="1">
        <v>213000000</v>
      </c>
      <c r="E103" s="1">
        <v>472000000</v>
      </c>
      <c r="F103" s="1">
        <v>561000000</v>
      </c>
      <c r="G103" s="1">
        <v>829000000</v>
      </c>
      <c r="H103" s="1">
        <v>1084000000</v>
      </c>
      <c r="I103" s="1">
        <v>985000000</v>
      </c>
      <c r="J103" s="1">
        <v>1604000000</v>
      </c>
      <c r="K103" s="1">
        <v>1822000000</v>
      </c>
      <c r="L103" s="1">
        <v>3097000000</v>
      </c>
      <c r="M103" s="1">
        <v>11204000000</v>
      </c>
      <c r="N103" s="1">
        <v>4292000000</v>
      </c>
      <c r="O103" s="1">
        <v>5055000000</v>
      </c>
      <c r="P103" s="1">
        <v>7618000000</v>
      </c>
      <c r="Q103" s="1">
        <v>12163000000</v>
      </c>
      <c r="X103" s="39" t="s">
        <v>145</v>
      </c>
      <c r="Y103" s="45">
        <f>Y99+Y101</f>
        <v>304891000000</v>
      </c>
    </row>
    <row r="104" spans="1:25" ht="19" x14ac:dyDescent="0.25">
      <c r="A104" s="7" t="s">
        <v>89</v>
      </c>
      <c r="B104" s="11">
        <v>309000000</v>
      </c>
      <c r="C104" s="11">
        <v>213000000</v>
      </c>
      <c r="D104" s="11">
        <v>472000000</v>
      </c>
      <c r="E104" s="11">
        <v>561000000</v>
      </c>
      <c r="F104" s="11">
        <v>829000000</v>
      </c>
      <c r="G104" s="11">
        <v>1084000000</v>
      </c>
      <c r="H104" s="11">
        <v>985000000</v>
      </c>
      <c r="I104" s="11">
        <v>1604000000</v>
      </c>
      <c r="J104" s="11">
        <v>1822000000</v>
      </c>
      <c r="K104" s="11">
        <v>3097000000</v>
      </c>
      <c r="L104" s="11">
        <v>11204000000</v>
      </c>
      <c r="M104" s="11">
        <v>4292000000</v>
      </c>
      <c r="N104" s="11">
        <v>5055000000</v>
      </c>
      <c r="O104" s="11">
        <v>7618000000</v>
      </c>
      <c r="P104" s="11">
        <v>12163000000</v>
      </c>
      <c r="Q104" s="11">
        <v>12416000000</v>
      </c>
      <c r="X104" s="35" t="s">
        <v>146</v>
      </c>
      <c r="Y104" s="36"/>
    </row>
    <row r="105" spans="1:25" ht="20" x14ac:dyDescent="0.25">
      <c r="A105" s="14" t="s">
        <v>107</v>
      </c>
      <c r="B105" s="1"/>
      <c r="C105" s="15">
        <f>(C106/B106)-1</f>
        <v>0.25688073394495414</v>
      </c>
      <c r="D105" s="15">
        <f>(D106/C106)-1</f>
        <v>-0.40875912408759119</v>
      </c>
      <c r="E105" s="15">
        <f>(E106/D106)-1</f>
        <v>4.3209876543209873</v>
      </c>
      <c r="F105" s="15">
        <f>(F106/E106)-1</f>
        <v>0.42459396751740131</v>
      </c>
      <c r="G105" s="15">
        <f>(G106/F106)-1</f>
        <v>-0.26384364820846906</v>
      </c>
      <c r="H105" s="15">
        <f t="shared" ref="H105:W105" si="8">(H106/G106)-1</f>
        <v>7.5221238938053103E-2</v>
      </c>
      <c r="I105" s="15">
        <f t="shared" si="8"/>
        <v>0.5761316872427984</v>
      </c>
      <c r="J105" s="15">
        <f t="shared" si="8"/>
        <v>1.2519582245430811</v>
      </c>
      <c r="K105" s="15">
        <f t="shared" si="8"/>
        <v>0.55826086956521737</v>
      </c>
      <c r="L105" s="15">
        <f t="shared" si="8"/>
        <v>1.0394345238095237</v>
      </c>
      <c r="M105" s="15">
        <f t="shared" si="8"/>
        <v>0.50401313389273983</v>
      </c>
      <c r="N105" s="15">
        <f t="shared" si="8"/>
        <v>0.12371134020618557</v>
      </c>
      <c r="O105" s="15">
        <f t="shared" si="8"/>
        <v>0.25180787911494873</v>
      </c>
      <c r="P105" s="15">
        <f t="shared" si="8"/>
        <v>0.14856009656837377</v>
      </c>
      <c r="Q105" s="15">
        <f t="shared" si="8"/>
        <v>0.22453269274078513</v>
      </c>
      <c r="R105" s="15"/>
      <c r="S105" s="15"/>
      <c r="T105" s="15"/>
      <c r="U105" s="15"/>
      <c r="V105" s="15"/>
      <c r="W105" s="15"/>
      <c r="X105" s="25" t="s">
        <v>108</v>
      </c>
      <c r="Y105" s="26">
        <f>(Y100*Y92)+(Y102*Y97)</f>
        <v>8.2876635802494741E-2</v>
      </c>
    </row>
    <row r="106" spans="1:25" ht="19" x14ac:dyDescent="0.25">
      <c r="A106" s="5" t="s">
        <v>90</v>
      </c>
      <c r="B106" s="1">
        <v>109000000</v>
      </c>
      <c r="C106" s="1">
        <v>137000000</v>
      </c>
      <c r="D106" s="1">
        <v>81000000</v>
      </c>
      <c r="E106" s="1">
        <v>431000000</v>
      </c>
      <c r="F106" s="1">
        <v>614000000</v>
      </c>
      <c r="G106" s="1">
        <v>452000000</v>
      </c>
      <c r="H106" s="1">
        <v>486000000</v>
      </c>
      <c r="I106" s="1">
        <v>766000000</v>
      </c>
      <c r="J106" s="1">
        <v>1725000000</v>
      </c>
      <c r="K106" s="1">
        <v>2688000000</v>
      </c>
      <c r="L106" s="1">
        <v>5482000000</v>
      </c>
      <c r="M106" s="1">
        <v>8245000000</v>
      </c>
      <c r="N106" s="1">
        <v>9265000000</v>
      </c>
      <c r="O106" s="1">
        <v>11598000000</v>
      </c>
      <c r="P106" s="1">
        <v>13321000000</v>
      </c>
      <c r="Q106" s="1">
        <v>16312000000</v>
      </c>
      <c r="R106" s="46">
        <f>Q106*(1+$Y$106)</f>
        <v>17198309483.132061</v>
      </c>
      <c r="S106" s="46">
        <f t="shared" ref="S106:V106" si="9">R106*(1+$Y$106)</f>
        <v>18132776427.022446</v>
      </c>
      <c r="T106" s="46">
        <f t="shared" si="9"/>
        <v>19118017458.3358</v>
      </c>
      <c r="U106" s="46">
        <f t="shared" si="9"/>
        <v>20156791377.659447</v>
      </c>
      <c r="V106" s="46">
        <f t="shared" si="9"/>
        <v>21252006884.496994</v>
      </c>
      <c r="W106" s="47" t="s">
        <v>147</v>
      </c>
      <c r="X106" s="48" t="s">
        <v>148</v>
      </c>
      <c r="Y106" s="49">
        <f>(SUM(R4:V4)/5)</f>
        <v>5.4334813826143871E-2</v>
      </c>
    </row>
    <row r="107" spans="1:25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47"/>
      <c r="S107" s="47"/>
      <c r="T107" s="47"/>
      <c r="U107" s="47"/>
      <c r="V107" s="50">
        <f>V106*(1+Y107)/(Y108-Y107)</f>
        <v>376374797093.34558</v>
      </c>
      <c r="W107" s="51" t="s">
        <v>149</v>
      </c>
      <c r="X107" s="52" t="s">
        <v>150</v>
      </c>
      <c r="Y107" s="53">
        <v>2.5000000000000001E-2</v>
      </c>
    </row>
    <row r="108" spans="1:25" ht="19" x14ac:dyDescent="0.25">
      <c r="R108" s="50">
        <f t="shared" ref="R108:T108" si="10">R107+R106</f>
        <v>17198309483.132061</v>
      </c>
      <c r="S108" s="50">
        <f t="shared" si="10"/>
        <v>18132776427.022446</v>
      </c>
      <c r="T108" s="50">
        <f t="shared" si="10"/>
        <v>19118017458.3358</v>
      </c>
      <c r="U108" s="50">
        <f>U107+U106</f>
        <v>20156791377.659447</v>
      </c>
      <c r="V108" s="50">
        <f>V107+V106</f>
        <v>397626803977.84259</v>
      </c>
      <c r="W108" s="51" t="s">
        <v>145</v>
      </c>
      <c r="X108" s="54" t="s">
        <v>151</v>
      </c>
      <c r="Y108" s="55">
        <f>Y105</f>
        <v>8.2876635802494741E-2</v>
      </c>
    </row>
    <row r="109" spans="1:25" ht="19" x14ac:dyDescent="0.25">
      <c r="R109" s="56" t="s">
        <v>152</v>
      </c>
      <c r="S109" s="57"/>
    </row>
    <row r="110" spans="1:25" ht="20" x14ac:dyDescent="0.25">
      <c r="R110" s="58" t="s">
        <v>153</v>
      </c>
      <c r="S110" s="59">
        <f>NPV(Y108,R108,S108,T108,U108,V108)</f>
        <v>328103130763.12396</v>
      </c>
    </row>
    <row r="111" spans="1:25" ht="20" x14ac:dyDescent="0.25">
      <c r="R111" s="58" t="s">
        <v>154</v>
      </c>
      <c r="S111" s="59">
        <f>Q40</f>
        <v>12416000000</v>
      </c>
    </row>
    <row r="112" spans="1:25" ht="20" x14ac:dyDescent="0.25">
      <c r="R112" s="58" t="s">
        <v>141</v>
      </c>
      <c r="S112" s="59">
        <f>Y99</f>
        <v>39515000000</v>
      </c>
    </row>
    <row r="113" spans="18:19" ht="20" x14ac:dyDescent="0.25">
      <c r="R113" s="58" t="s">
        <v>155</v>
      </c>
      <c r="S113" s="59">
        <f>S110+S111-S112</f>
        <v>301004130763.12396</v>
      </c>
    </row>
    <row r="114" spans="18:19" ht="20" x14ac:dyDescent="0.25">
      <c r="R114" s="58" t="s">
        <v>156</v>
      </c>
      <c r="S114" s="60">
        <f>Q34*(1+(5*W16))</f>
        <v>425411257.6705367</v>
      </c>
    </row>
    <row r="115" spans="18:19" ht="20" x14ac:dyDescent="0.25">
      <c r="R115" s="61" t="s">
        <v>157</v>
      </c>
      <c r="S115" s="62">
        <f>S113/S114</f>
        <v>707.56033211570332</v>
      </c>
    </row>
    <row r="116" spans="18:19" ht="20" x14ac:dyDescent="0.25">
      <c r="R116" s="63" t="s">
        <v>158</v>
      </c>
      <c r="S116" s="64">
        <v>630.97</v>
      </c>
    </row>
    <row r="117" spans="18:19" ht="20" x14ac:dyDescent="0.25">
      <c r="R117" s="65" t="s">
        <v>159</v>
      </c>
      <c r="S117" s="66">
        <f>S115/S116-1</f>
        <v>0.12138506127978088</v>
      </c>
    </row>
    <row r="118" spans="18:19" ht="20" x14ac:dyDescent="0.25">
      <c r="R118" s="65" t="s">
        <v>160</v>
      </c>
      <c r="S118" s="67" t="str">
        <f>IF(S115&gt;S116,"BUY","SELL")</f>
        <v>BUY</v>
      </c>
    </row>
  </sheetData>
  <mergeCells count="6">
    <mergeCell ref="X83:Y83"/>
    <mergeCell ref="X84:Y84"/>
    <mergeCell ref="X93:Y93"/>
    <mergeCell ref="X98:Y98"/>
    <mergeCell ref="X104:Y104"/>
    <mergeCell ref="R109:S109"/>
  </mergeCells>
  <hyperlinks>
    <hyperlink ref="A1" r:id="rId1" tooltip="https://roic.ai/company/AVGO" display="ROIC.AI | AVGO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sec.gov" xr:uid="{00000000-0004-0000-0000-000019000000}"/>
    <hyperlink ref="J74" r:id="rId19" tooltip="https://sec.gov" xr:uid="{00000000-0004-0000-0000-00001A000000}"/>
    <hyperlink ref="K36" r:id="rId20" tooltip="https://sec.gov" xr:uid="{00000000-0004-0000-0000-00001C000000}"/>
    <hyperlink ref="K74" r:id="rId21" tooltip="https://sec.gov" xr:uid="{00000000-0004-0000-0000-00001D000000}"/>
    <hyperlink ref="L36" r:id="rId22" tooltip="https://sec.gov" xr:uid="{00000000-0004-0000-0000-00001F000000}"/>
    <hyperlink ref="L74" r:id="rId23" tooltip="https://sec.gov" xr:uid="{00000000-0004-0000-0000-000020000000}"/>
    <hyperlink ref="M36" r:id="rId24" tooltip="https://www.sec.gov/Archives/edgar/data/1730168/000173016818000084/0001730168-18-000084-index.htm" xr:uid="{00000000-0004-0000-0000-000022000000}"/>
    <hyperlink ref="M74" r:id="rId25" tooltip="https://www.sec.gov/Archives/edgar/data/1730168/000173016818000084/0001730168-18-000084-index.htm" xr:uid="{00000000-0004-0000-0000-000023000000}"/>
    <hyperlink ref="N36" r:id="rId26" tooltip="https://www.sec.gov/Archives/edgar/data/1730168/000173016819000144/0001730168-19-000144-index.htm" xr:uid="{00000000-0004-0000-0000-000025000000}"/>
    <hyperlink ref="N74" r:id="rId27" tooltip="https://www.sec.gov/Archives/edgar/data/1730168/000173016819000144/0001730168-19-000144-index.htm" xr:uid="{00000000-0004-0000-0000-000026000000}"/>
    <hyperlink ref="O36" r:id="rId28" tooltip="https://www.sec.gov/Archives/edgar/data/1730168/000173016820000226/0001730168-20-000226-index.htm" xr:uid="{00000000-0004-0000-0000-000028000000}"/>
    <hyperlink ref="O74" r:id="rId29" tooltip="https://www.sec.gov/Archives/edgar/data/1730168/000173016820000226/0001730168-20-000226-index.htm" xr:uid="{00000000-0004-0000-0000-000029000000}"/>
    <hyperlink ref="P36" r:id="rId30" tooltip="https://www.sec.gov/Archives/edgar/data/1730168/000173016821000153/0001730168-21-000153-index.htm" xr:uid="{00000000-0004-0000-0000-00002B000000}"/>
    <hyperlink ref="P74" r:id="rId31" tooltip="https://www.sec.gov/Archives/edgar/data/1730168/000173016821000153/0001730168-21-000153-index.htm" xr:uid="{00000000-0004-0000-0000-00002C000000}"/>
    <hyperlink ref="Q36" r:id="rId32" tooltip="https://www.sec.gov/Archives/edgar/data/1730168/000173016822000118/0001730168-22-000118-index.htm" xr:uid="{00000000-0004-0000-0000-00002E000000}"/>
    <hyperlink ref="Q74" r:id="rId33" tooltip="https://www.sec.gov/Archives/edgar/data/1730168/000173016822000118/0001730168-22-000118-index.htm" xr:uid="{00000000-0004-0000-0000-00002F000000}"/>
    <hyperlink ref="R1" r:id="rId34" display="https://finbox.com/NASDAQGS:AVGO/explorer/revenue_proj" xr:uid="{59F9CAFF-6105-EA40-B2E6-AF2EA71AB7AB}"/>
  </hyperlinks>
  <pageMargins left="0.7" right="0.7" top="0.75" bottom="0.75" header="0.3" footer="0.3"/>
  <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2023-03-13T07:39:56Z</dcterms:created>
  <dcterms:modified xsi:type="dcterms:W3CDTF">2023-03-19T03:21:43Z</dcterms:modified>
</cp:coreProperties>
</file>