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8_{A838B1F7-0F19-FF4A-931E-B3A51B254522}" xr6:coauthVersionLast="47" xr6:coauthVersionMax="47" xr10:uidLastSave="{00000000-0000-0000-0000-000000000000}"/>
  <bookViews>
    <workbookView xWindow="0" yWindow="500" windowWidth="28380" windowHeight="28300" xr2:uid="{00000000-000D-0000-FFFF-FFFF00000000}"/>
  </bookViews>
  <sheets>
    <sheet name="Sheet 1" sheetId="1" r:id="rId1"/>
  </sheets>
  <definedNames>
    <definedName name="_xlchart.v1.0" hidden="1">'Sheet 1'!$A$106</definedName>
    <definedName name="_xlchart.v1.1" hidden="1">'Sheet 1'!$A$19</definedName>
    <definedName name="_xlchart.v1.11" hidden="1">'Sheet 1'!$A$106</definedName>
    <definedName name="_xlchart.v1.12" hidden="1">'Sheet 1'!$A$19</definedName>
    <definedName name="_xlchart.v1.13" hidden="1">'Sheet 1'!$A$3</definedName>
    <definedName name="_xlchart.v1.14" hidden="1">'Sheet 1'!$B$106:$K$106</definedName>
    <definedName name="_xlchart.v1.15" hidden="1">'Sheet 1'!$B$19:$K$19</definedName>
    <definedName name="_xlchart.v1.16" hidden="1">'Sheet 1'!$B$3:$K$3</definedName>
    <definedName name="_xlchart.v1.2" hidden="1">'Sheet 1'!$B$106:$K$106</definedName>
    <definedName name="_xlchart.v1.3" hidden="1">'Sheet 1'!$B$19:$K$19</definedName>
    <definedName name="_xlchart.v1.4" hidden="1">'Sheet 1'!$B$3:$K$3</definedName>
    <definedName name="_xlchart.v2.10" hidden="1">'Sheet 1'!$B$3:$K$3</definedName>
    <definedName name="_xlchart.v2.5" hidden="1">'Sheet 1'!$A$106</definedName>
    <definedName name="_xlchart.v2.6" hidden="1">'Sheet 1'!$A$19</definedName>
    <definedName name="_xlchart.v2.7" hidden="1">'Sheet 1'!$A$3</definedName>
    <definedName name="_xlchart.v2.8" hidden="1">'Sheet 1'!$B$106:$K$106</definedName>
    <definedName name="_xlchart.v2.9" hidden="1">'Sheet 1'!$B$19:$K$19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1" i="1" l="1"/>
  <c r="S85" i="1"/>
  <c r="M114" i="1"/>
  <c r="M111" i="1"/>
  <c r="S97" i="1"/>
  <c r="S90" i="1"/>
  <c r="S89" i="1"/>
  <c r="S91" i="1" s="1"/>
  <c r="S87" i="1"/>
  <c r="S86" i="1"/>
  <c r="S99" i="1" s="1"/>
  <c r="S88" i="1"/>
  <c r="Q19" i="1"/>
  <c r="T16" i="1"/>
  <c r="S16" i="1"/>
  <c r="R16" i="1"/>
  <c r="Q16" i="1"/>
  <c r="T13" i="1"/>
  <c r="S13" i="1"/>
  <c r="R13" i="1"/>
  <c r="Q13" i="1"/>
  <c r="T10" i="1"/>
  <c r="S10" i="1"/>
  <c r="R10" i="1"/>
  <c r="Q10" i="1"/>
  <c r="T7" i="1"/>
  <c r="S7" i="1"/>
  <c r="R7" i="1"/>
  <c r="Q7" i="1"/>
  <c r="T4" i="1"/>
  <c r="S4" i="1"/>
  <c r="R4" i="1"/>
  <c r="Q4" i="1"/>
  <c r="P4" i="1"/>
  <c r="O4" i="1"/>
  <c r="N4" i="1"/>
  <c r="M4" i="1"/>
  <c r="L4" i="1"/>
  <c r="K105" i="1"/>
  <c r="J105" i="1"/>
  <c r="I105" i="1"/>
  <c r="H105" i="1"/>
  <c r="G105" i="1"/>
  <c r="F105" i="1"/>
  <c r="E105" i="1"/>
  <c r="D105" i="1"/>
  <c r="C105" i="1"/>
  <c r="J89" i="1"/>
  <c r="I89" i="1"/>
  <c r="H89" i="1"/>
  <c r="G89" i="1"/>
  <c r="F89" i="1"/>
  <c r="E89" i="1"/>
  <c r="D89" i="1"/>
  <c r="C89" i="1"/>
  <c r="B89" i="1"/>
  <c r="J80" i="1"/>
  <c r="I80" i="1"/>
  <c r="H80" i="1"/>
  <c r="G80" i="1"/>
  <c r="F80" i="1"/>
  <c r="E80" i="1"/>
  <c r="D80" i="1"/>
  <c r="C80" i="1"/>
  <c r="B80" i="1"/>
  <c r="K13" i="1"/>
  <c r="K9" i="1"/>
  <c r="K20" i="1"/>
  <c r="K29" i="1"/>
  <c r="K35" i="1"/>
  <c r="J35" i="1"/>
  <c r="I35" i="1"/>
  <c r="H35" i="1"/>
  <c r="G35" i="1"/>
  <c r="F35" i="1"/>
  <c r="E35" i="1"/>
  <c r="D35" i="1"/>
  <c r="C35" i="1"/>
  <c r="J29" i="1"/>
  <c r="I29" i="1"/>
  <c r="H29" i="1"/>
  <c r="G29" i="1"/>
  <c r="F29" i="1"/>
  <c r="E29" i="1"/>
  <c r="D29" i="1"/>
  <c r="C29" i="1"/>
  <c r="J20" i="1"/>
  <c r="I20" i="1"/>
  <c r="H20" i="1"/>
  <c r="G20" i="1"/>
  <c r="F20" i="1"/>
  <c r="E20" i="1"/>
  <c r="D20" i="1"/>
  <c r="C20" i="1"/>
  <c r="J13" i="1"/>
  <c r="I13" i="1"/>
  <c r="H13" i="1"/>
  <c r="G13" i="1"/>
  <c r="F13" i="1"/>
  <c r="E13" i="1"/>
  <c r="D13" i="1"/>
  <c r="C13" i="1"/>
  <c r="B13" i="1"/>
  <c r="J9" i="1"/>
  <c r="I9" i="1"/>
  <c r="H9" i="1"/>
  <c r="G9" i="1"/>
  <c r="F9" i="1"/>
  <c r="E9" i="1"/>
  <c r="D9" i="1"/>
  <c r="C9" i="1"/>
  <c r="B9" i="1"/>
  <c r="K4" i="1"/>
  <c r="J4" i="1"/>
  <c r="I4" i="1"/>
  <c r="H4" i="1"/>
  <c r="G4" i="1"/>
  <c r="F4" i="1"/>
  <c r="E4" i="1"/>
  <c r="D4" i="1"/>
  <c r="C4" i="1"/>
  <c r="S106" i="1" l="1"/>
  <c r="L106" i="1" s="1"/>
  <c r="M106" i="1" s="1"/>
  <c r="N106" i="1" s="1"/>
  <c r="O106" i="1" s="1"/>
  <c r="P106" i="1" s="1"/>
  <c r="M108" i="1"/>
  <c r="S92" i="1"/>
  <c r="S103" i="1"/>
  <c r="S102" i="1" s="1"/>
  <c r="M112" i="1"/>
  <c r="L108" i="1"/>
  <c r="S100" i="1" l="1"/>
  <c r="S105" i="1" s="1"/>
  <c r="S108" i="1" s="1"/>
  <c r="N108" i="1"/>
  <c r="P107" i="1" l="1"/>
  <c r="P108" i="1" s="1"/>
  <c r="O108" i="1"/>
  <c r="M110" i="1" s="1"/>
  <c r="M113" i="1" s="1"/>
  <c r="M115" i="1" s="1"/>
  <c r="M118" i="1" l="1"/>
  <c r="M117" i="1"/>
</calcChain>
</file>

<file path=xl/sharedStrings.xml><?xml version="1.0" encoding="utf-8"?>
<sst xmlns="http://schemas.openxmlformats.org/spreadsheetml/2006/main" count="371" uniqueCount="161">
  <si>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</si>
  <si>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</si>
  <si>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</si>
  <si>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</si>
  <si>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</si>
  <si>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</si>
  <si>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</si>
  <si>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</si>
  <si>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</si>
  <si>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</si>
  <si>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</si>
  <si>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</si>
  <si>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</si>
  <si>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</si>
  <si>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</si>
  <si>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</si>
  <si>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</si>
  <si>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</si>
  <si>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</si>
  <si>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</si>
  <si>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</si>
  <si>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</si>
  <si>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</si>
  <si>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</si>
  <si>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</si>
  <si>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</si>
  <si>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</si>
  <si>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</si>
  <si>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</si>
  <si>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</si>
  <si>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</si>
  <si>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</si>
  <si>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</si>
  <si>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</si>
  <si>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</si>
  <si>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</si>
  <si>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</si>
  <si>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</si>
  <si>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</si>
  <si>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</si>
  <si>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</si>
  <si>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</si>
  <si>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</si>
  <si>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</si>
  <si>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</si>
  <si>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</si>
  <si>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</si>
  <si>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</si>
  <si>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</si>
  <si>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</si>
  <si>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</si>
  <si>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</si>
  <si>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</si>
  <si>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</si>
  <si>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</si>
  <si>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</si>
  <si>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</si>
  <si>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</si>
  <si>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</si>
  <si>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</si>
  <si>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</si>
  <si>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</si>
  <si>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</si>
  <si>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</si>
  <si>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</si>
  <si>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</si>
  <si>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</si>
  <si>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</si>
  <si>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</si>
  <si>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</si>
  <si>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</si>
  <si>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</si>
  <si>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</si>
  <si>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</si>
  <si>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</si>
  <si>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</si>
  <si>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</si>
  <si>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</si>
  <si>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</si>
  <si>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</si>
  <si>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</si>
  <si>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</si>
  <si>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</si>
  <si>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</si>
  <si>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</si>
  <si>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</si>
  <si>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</si>
  <si>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</si>
  <si>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</si>
  <si>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</si>
  <si>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</si>
  <si>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</si>
  <si>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</si>
  <si>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</si>
  <si>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</si>
  <si>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</si>
  <si>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</si>
  <si>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</si>
  <si>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</si>
  <si>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</si>
  <si>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</si>
  <si>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</si>
  <si>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</si>
  <si>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</si>
  <si>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</si>
  <si>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</si>
  <si>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</si>
  <si>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</si>
  <si>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</si>
  <si>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</si>
  <si>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</si>
  <si>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</si>
  <si>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</si>
  <si>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</si>
  <si>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</si>
  <si>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</si>
  <si>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</si>
  <si>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</si>
  <si>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</si>
  <si>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</si>
  <si>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</si>
  <si>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</si>
  <si>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</si>
  <si>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</si>
  <si>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</si>
  <si>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</si>
  <si>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</si>
  <si>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</si>
  <si>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</si>
  <si>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</si>
  <si>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</si>
  <si>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</si>
  <si>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</si>
  <si>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</si>
  <si>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</si>
  <si>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</si>
  <si>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</si>
  <si>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</si>
  <si>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</si>
  <si>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</si>
  <si>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</si>
  <si>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</si>
  <si>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</si>
  <si>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</si>
  <si>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</si>
  <si>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</si>
  <si>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</si>
  <si>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</si>
  <si>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</si>
  <si>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</si>
  <si>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</si>
  <si>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</si>
  <si>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</si>
  <si>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</si>
  <si>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</si>
  <si>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</si>
  <si>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</si>
  <si>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</si>
  <si>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</si>
  <si>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</si>
  <si>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Pure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</si>
</sst>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8" borderId="0" xfId="0" applyNumberFormat="1" applyFont="1" applyFill="1"/>
    <xf numFmtId="0" fontId="0" fillId="8" borderId="0" xfId="0" applyFill="1"/>
    <xf numFmtId="9" fontId="16" fillId="8" borderId="9" xfId="0" applyNumberFormat="1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164" fontId="1" fillId="8" borderId="0" xfId="0" applyNumberFormat="1" applyFont="1" applyFill="1"/>
    <xf numFmtId="0" fontId="0" fillId="8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8" borderId="11" xfId="0" applyFont="1" applyFill="1" applyBorder="1"/>
    <xf numFmtId="10" fontId="1" fillId="8" borderId="8" xfId="0" applyNumberFormat="1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4" fontId="1" fillId="8" borderId="9" xfId="0" applyNumberFormat="1" applyFont="1" applyFill="1" applyBorder="1" applyAlignment="1">
      <alignment wrapText="1"/>
    </xf>
    <xf numFmtId="164" fontId="1" fillId="8" borderId="10" xfId="0" applyNumberFormat="1" applyFont="1" applyFill="1" applyBorder="1"/>
    <xf numFmtId="164" fontId="1" fillId="8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PSTG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85408519797133E-2"/>
          <c:y val="0.11483992864316538"/>
          <c:w val="0.85974607680552928"/>
          <c:h val="0.759661559486194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1'!$B$3:$K$3</c:f>
              <c:numCache>
                <c:formatCode>#,###,,;\(#,###,,\);\ \-\ \-</c:formatCode>
                <c:ptCount val="10"/>
                <c:pt idx="0">
                  <c:v>42733000</c:v>
                </c:pt>
                <c:pt idx="1">
                  <c:v>174451000</c:v>
                </c:pt>
                <c:pt idx="2">
                  <c:v>440333000</c:v>
                </c:pt>
                <c:pt idx="3">
                  <c:v>727977000</c:v>
                </c:pt>
                <c:pt idx="4">
                  <c:v>1023019000</c:v>
                </c:pt>
                <c:pt idx="5">
                  <c:v>1359824000</c:v>
                </c:pt>
                <c:pt idx="6">
                  <c:v>1643440000</c:v>
                </c:pt>
                <c:pt idx="7">
                  <c:v>1684179000</c:v>
                </c:pt>
                <c:pt idx="8">
                  <c:v>2180848000</c:v>
                </c:pt>
                <c:pt idx="9">
                  <c:v>2753434000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E-6A42-B3A2-BE3C9959128B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1'!$B$19:$K$19</c:f>
              <c:numCache>
                <c:formatCode>#,###,,;\(#,###,,\);\ \-\ \-</c:formatCode>
                <c:ptCount val="10"/>
                <c:pt idx="0">
                  <c:v>-73839000</c:v>
                </c:pt>
                <c:pt idx="1">
                  <c:v>-166502000</c:v>
                </c:pt>
                <c:pt idx="2">
                  <c:v>-179929000</c:v>
                </c:pt>
                <c:pt idx="3">
                  <c:v>-192976000</c:v>
                </c:pt>
                <c:pt idx="4">
                  <c:v>-111969000</c:v>
                </c:pt>
                <c:pt idx="5">
                  <c:v>-106395000</c:v>
                </c:pt>
                <c:pt idx="6">
                  <c:v>-78894000</c:v>
                </c:pt>
                <c:pt idx="7">
                  <c:v>-168715000</c:v>
                </c:pt>
                <c:pt idx="8">
                  <c:v>-8668000</c:v>
                </c:pt>
                <c:pt idx="9">
                  <c:v>192240000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E-6A42-B3A2-BE3C9959128B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1'!$B$106:$K$106</c:f>
              <c:numCache>
                <c:formatCode>#,###,,;\(#,###,,\);\ \-\ \-</c:formatCode>
                <c:ptCount val="10"/>
                <c:pt idx="0">
                  <c:v>-79502000</c:v>
                </c:pt>
                <c:pt idx="1">
                  <c:v>-195047000</c:v>
                </c:pt>
                <c:pt idx="2">
                  <c:v>-47211000</c:v>
                </c:pt>
                <c:pt idx="3">
                  <c:v>-92135000</c:v>
                </c:pt>
                <c:pt idx="4">
                  <c:v>7696000</c:v>
                </c:pt>
                <c:pt idx="5">
                  <c:v>64177000</c:v>
                </c:pt>
                <c:pt idx="6">
                  <c:v>92727000</c:v>
                </c:pt>
                <c:pt idx="7">
                  <c:v>92666000</c:v>
                </c:pt>
                <c:pt idx="8">
                  <c:v>307840000</c:v>
                </c:pt>
                <c:pt idx="9">
                  <c:v>609095000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6E-6A42-B3A2-BE3C9959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2632288"/>
        <c:axId val="62340128"/>
      </c:barChart>
      <c:catAx>
        <c:axId val="6263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0128"/>
        <c:crosses val="autoZero"/>
        <c:auto val="1"/>
        <c:lblAlgn val="ctr"/>
        <c:lblOffset val="100"/>
        <c:noMultiLvlLbl val="0"/>
      </c:catAx>
      <c:valAx>
        <c:axId val="6234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3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76207784497749"/>
          <c:y val="0.90099358430516507"/>
          <c:w val="0.30230426559018847"/>
          <c:h val="4.77542316529012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</xdr:colOff>
      <xdr:row>107</xdr:row>
      <xdr:rowOff>231774</xdr:rowOff>
    </xdr:from>
    <xdr:to>
      <xdr:col>19</xdr:col>
      <xdr:colOff>31749</xdr:colOff>
      <xdr:row>132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2CDFC6-274D-278B-BB98-4923D9163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1474432/000162828022008643/0001628280-22-008643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www.sec.gov/Archives/edgar/data/1474432/000162828021005538/0001628280-21-005538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74432/000162828021005538/0001628280-21-005538-index.htm" TargetMode="External"/><Relationship Id="rId20" Type="http://schemas.openxmlformats.org/officeDocument/2006/relationships/hyperlink" Target="https://sec.gov/" TargetMode="External"/><Relationship Id="rId1" Type="http://schemas.openxmlformats.org/officeDocument/2006/relationships/hyperlink" Target="https://roic.ai/company/PSTG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74432/000162828022008643/0001628280-22-008643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finbox.com/NYSE:PSTG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RowHeight="16" x14ac:dyDescent="0.2"/>
  <cols>
    <col min="1" max="1" width="50" customWidth="1"/>
    <col min="2" max="11" width="15" customWidth="1"/>
    <col min="12" max="20" width="21" customWidth="1"/>
  </cols>
  <sheetData>
    <row r="1" spans="1:38" ht="22" thickBot="1" x14ac:dyDescent="0.3">
      <c r="A1" s="3" t="s">
        <v>160</v>
      </c>
      <c r="B1" s="8">
        <v>2014</v>
      </c>
      <c r="C1" s="8">
        <v>2015</v>
      </c>
      <c r="D1" s="8">
        <v>2016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28">
        <v>2024</v>
      </c>
      <c r="M1" s="28">
        <v>2025</v>
      </c>
      <c r="N1" s="28">
        <v>2026</v>
      </c>
      <c r="O1" s="28">
        <v>2027</v>
      </c>
      <c r="P1" s="28">
        <v>2028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/>
      <c r="P2" s="9"/>
      <c r="Q2" s="9"/>
      <c r="R2" s="9"/>
      <c r="S2" s="9"/>
      <c r="T2" s="9"/>
    </row>
    <row r="3" spans="1:38" ht="40" x14ac:dyDescent="0.25">
      <c r="A3" s="5" t="s">
        <v>1</v>
      </c>
      <c r="B3" s="1">
        <v>42733000</v>
      </c>
      <c r="C3" s="1">
        <v>174451000</v>
      </c>
      <c r="D3" s="1">
        <v>440333000</v>
      </c>
      <c r="E3" s="1">
        <v>727977000</v>
      </c>
      <c r="F3" s="1">
        <v>1023019000</v>
      </c>
      <c r="G3" s="1">
        <v>1359824000</v>
      </c>
      <c r="H3" s="1">
        <v>1643440000</v>
      </c>
      <c r="I3" s="1">
        <v>1684179000</v>
      </c>
      <c r="J3" s="1">
        <v>2180848000</v>
      </c>
      <c r="K3" s="1">
        <v>2753434000</v>
      </c>
      <c r="L3" s="29">
        <v>2930000000</v>
      </c>
      <c r="M3" s="29">
        <v>3400000000</v>
      </c>
      <c r="N3" s="29">
        <v>3637000000</v>
      </c>
      <c r="O3" s="29">
        <v>4565000000</v>
      </c>
      <c r="P3" s="29">
        <v>5357000000</v>
      </c>
      <c r="Q3" s="19" t="s">
        <v>109</v>
      </c>
      <c r="R3" s="20" t="s">
        <v>110</v>
      </c>
      <c r="S3" s="20" t="s">
        <v>111</v>
      </c>
      <c r="T3" s="20" t="s">
        <v>112</v>
      </c>
    </row>
    <row r="4" spans="1:38" ht="19" x14ac:dyDescent="0.25">
      <c r="A4" s="14" t="s">
        <v>94</v>
      </c>
      <c r="B4" s="1"/>
      <c r="C4" s="15">
        <f>(C3/B3)-1</f>
        <v>3.0823485362600334</v>
      </c>
      <c r="D4" s="15">
        <f>(D3/C3)-1</f>
        <v>1.5241070558494934</v>
      </c>
      <c r="E4" s="15">
        <f>(E3/D3)-1</f>
        <v>0.65324197823011221</v>
      </c>
      <c r="F4" s="15">
        <f t="shared" ref="F4:P4" si="0">(F3/E3)-1</f>
        <v>0.40529027702798293</v>
      </c>
      <c r="G4" s="15">
        <f t="shared" si="0"/>
        <v>0.32922653440454175</v>
      </c>
      <c r="H4" s="16">
        <f t="shared" si="0"/>
        <v>0.20856816764522468</v>
      </c>
      <c r="I4" s="16">
        <f t="shared" si="0"/>
        <v>2.4788857518376117E-2</v>
      </c>
      <c r="J4" s="16">
        <f t="shared" si="0"/>
        <v>0.29490273896064489</v>
      </c>
      <c r="K4" s="16">
        <f t="shared" si="0"/>
        <v>0.26255199812183161</v>
      </c>
      <c r="L4" s="16">
        <f t="shared" si="0"/>
        <v>6.412574261812698E-2</v>
      </c>
      <c r="M4" s="16">
        <f t="shared" si="0"/>
        <v>0.16040955631399312</v>
      </c>
      <c r="N4" s="16">
        <f t="shared" si="0"/>
        <v>6.9705882352941284E-2</v>
      </c>
      <c r="O4" s="16">
        <f t="shared" si="0"/>
        <v>0.25515534781413263</v>
      </c>
      <c r="P4" s="16">
        <f t="shared" si="0"/>
        <v>0.17349397590361448</v>
      </c>
      <c r="Q4" s="17">
        <f>(K4+J4+I4)/3</f>
        <v>0.19408119820028422</v>
      </c>
      <c r="R4" s="17">
        <f>(K20+J20+I20)/3</f>
        <v>-7.6627491886862389</v>
      </c>
      <c r="S4" s="17">
        <f>(K29+J29+I29)/3</f>
        <v>-0.53291149193152765</v>
      </c>
      <c r="T4" s="17">
        <f>(K105+J105+I105)/3</f>
        <v>1.0999964868815539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24129000</v>
      </c>
      <c r="C5" s="1">
        <v>77552000</v>
      </c>
      <c r="D5" s="1">
        <v>167893000</v>
      </c>
      <c r="E5" s="1">
        <v>252279000</v>
      </c>
      <c r="F5" s="1">
        <v>353781000</v>
      </c>
      <c r="G5" s="1">
        <v>457528000</v>
      </c>
      <c r="H5" s="1">
        <v>509886000</v>
      </c>
      <c r="I5" s="1">
        <v>535255000</v>
      </c>
      <c r="J5" s="1">
        <v>708329000</v>
      </c>
      <c r="K5" s="1">
        <v>855788000</v>
      </c>
    </row>
    <row r="6" spans="1:38" ht="20" x14ac:dyDescent="0.25">
      <c r="A6" s="6" t="s">
        <v>3</v>
      </c>
      <c r="B6" s="10">
        <v>18604000</v>
      </c>
      <c r="C6" s="10">
        <v>96899000</v>
      </c>
      <c r="D6" s="10">
        <v>272440000</v>
      </c>
      <c r="E6" s="10">
        <v>475698000</v>
      </c>
      <c r="F6" s="10">
        <v>669238000</v>
      </c>
      <c r="G6" s="10">
        <v>902296000</v>
      </c>
      <c r="H6" s="10">
        <v>1133554000</v>
      </c>
      <c r="I6" s="10">
        <v>1148924000</v>
      </c>
      <c r="J6" s="10">
        <v>1472519000</v>
      </c>
      <c r="K6" s="10">
        <v>1897646000</v>
      </c>
      <c r="Q6" s="19" t="s">
        <v>113</v>
      </c>
      <c r="R6" s="20" t="s">
        <v>114</v>
      </c>
      <c r="S6" s="20" t="s">
        <v>115</v>
      </c>
      <c r="T6" s="20" t="s">
        <v>116</v>
      </c>
    </row>
    <row r="7" spans="1:38" ht="19" x14ac:dyDescent="0.25">
      <c r="A7" s="5" t="s">
        <v>4</v>
      </c>
      <c r="B7" s="2">
        <v>0.43540000000000001</v>
      </c>
      <c r="C7" s="2">
        <v>0.55549999999999999</v>
      </c>
      <c r="D7" s="2">
        <v>0.61870000000000003</v>
      </c>
      <c r="E7" s="2">
        <v>0.65349999999999997</v>
      </c>
      <c r="F7" s="2">
        <v>0.6542</v>
      </c>
      <c r="G7" s="2">
        <v>0.66349999999999998</v>
      </c>
      <c r="H7" s="2">
        <v>0.68969999999999998</v>
      </c>
      <c r="I7" s="2">
        <v>0.68220000000000003</v>
      </c>
      <c r="J7" s="2">
        <v>0.67520000000000002</v>
      </c>
      <c r="K7" s="2">
        <v>0.68920000000000003</v>
      </c>
      <c r="Q7" s="17">
        <f>K7</f>
        <v>0.68920000000000003</v>
      </c>
      <c r="R7" s="21">
        <f>K21</f>
        <v>6.9800000000000001E-2</v>
      </c>
      <c r="S7" s="21">
        <f>K30</f>
        <v>2.6499999999999999E-2</v>
      </c>
      <c r="T7" s="21">
        <f>K106/K3</f>
        <v>0.2212128563822485</v>
      </c>
    </row>
    <row r="8" spans="1:38" ht="19" x14ac:dyDescent="0.25">
      <c r="A8" s="5" t="s">
        <v>5</v>
      </c>
      <c r="B8" s="1">
        <v>36081000</v>
      </c>
      <c r="C8" s="1">
        <v>92707000</v>
      </c>
      <c r="D8" s="1">
        <v>166645000</v>
      </c>
      <c r="E8" s="1">
        <v>245817000</v>
      </c>
      <c r="F8" s="1">
        <v>279196000</v>
      </c>
      <c r="G8" s="1">
        <v>349936000</v>
      </c>
      <c r="H8" s="1">
        <v>433662000</v>
      </c>
      <c r="I8" s="1">
        <v>480467000</v>
      </c>
      <c r="J8" s="1">
        <v>581935000</v>
      </c>
      <c r="K8" s="1">
        <v>692528000</v>
      </c>
    </row>
    <row r="9" spans="1:38" ht="19" customHeight="1" x14ac:dyDescent="0.25">
      <c r="A9" s="14" t="s">
        <v>95</v>
      </c>
      <c r="B9" s="15">
        <f>B8/B3</f>
        <v>0.84433575924929216</v>
      </c>
      <c r="C9" s="15">
        <f t="shared" ref="C9:K9" si="1">C8/C3</f>
        <v>0.53142143065961212</v>
      </c>
      <c r="D9" s="15">
        <f t="shared" si="1"/>
        <v>0.37845221684497871</v>
      </c>
      <c r="E9" s="15">
        <f t="shared" si="1"/>
        <v>0.33767138247499578</v>
      </c>
      <c r="F9" s="15">
        <f t="shared" si="1"/>
        <v>0.27291379729995241</v>
      </c>
      <c r="G9" s="15">
        <f t="shared" si="1"/>
        <v>0.25733918507100917</v>
      </c>
      <c r="H9" s="15">
        <f t="shared" si="1"/>
        <v>0.26387455580976488</v>
      </c>
      <c r="I9" s="15">
        <f t="shared" si="1"/>
        <v>0.28528262138406901</v>
      </c>
      <c r="J9" s="15">
        <f t="shared" si="1"/>
        <v>0.26683886268093882</v>
      </c>
      <c r="K9" s="15">
        <f t="shared" si="1"/>
        <v>0.25151429088185878</v>
      </c>
      <c r="L9" s="15"/>
      <c r="M9" s="15"/>
      <c r="Q9" s="19" t="s">
        <v>96</v>
      </c>
      <c r="R9" s="20" t="s">
        <v>97</v>
      </c>
      <c r="S9" s="20" t="s">
        <v>98</v>
      </c>
      <c r="T9" s="20" t="s">
        <v>99</v>
      </c>
    </row>
    <row r="10" spans="1:38" ht="19" x14ac:dyDescent="0.25">
      <c r="A10" s="5" t="s">
        <v>6</v>
      </c>
      <c r="B10" s="1">
        <v>5902000</v>
      </c>
      <c r="C10" s="1">
        <v>32354000</v>
      </c>
      <c r="D10" s="1">
        <v>75402000</v>
      </c>
      <c r="E10" s="1">
        <v>84652000</v>
      </c>
      <c r="F10" s="1">
        <v>95170000</v>
      </c>
      <c r="G10" s="1">
        <v>137506000</v>
      </c>
      <c r="H10" s="1">
        <v>163153000</v>
      </c>
      <c r="I10" s="1">
        <v>182477000</v>
      </c>
      <c r="J10" s="1">
        <v>189981000</v>
      </c>
      <c r="K10" s="1">
        <v>237996000</v>
      </c>
      <c r="Q10" s="17">
        <f>K9</f>
        <v>0.25151429088185878</v>
      </c>
      <c r="R10" s="21">
        <f>K13</f>
        <v>0.40734769745706634</v>
      </c>
      <c r="S10" s="21">
        <f>K80</f>
        <v>0</v>
      </c>
      <c r="T10" s="21">
        <f>K89</f>
        <v>0</v>
      </c>
    </row>
    <row r="11" spans="1:38" ht="19" x14ac:dyDescent="0.25">
      <c r="A11" s="5" t="s">
        <v>7</v>
      </c>
      <c r="B11" s="1">
        <v>54750000</v>
      </c>
      <c r="C11" s="1">
        <v>152320000</v>
      </c>
      <c r="D11" s="1">
        <v>240574000</v>
      </c>
      <c r="E11" s="1">
        <v>360035000</v>
      </c>
      <c r="F11" s="1">
        <v>480030000</v>
      </c>
      <c r="G11" s="1">
        <v>584111000</v>
      </c>
      <c r="H11" s="1">
        <v>728022000</v>
      </c>
      <c r="I11" s="1">
        <v>716014000</v>
      </c>
      <c r="J11" s="1">
        <v>799001000</v>
      </c>
      <c r="K11" s="1">
        <v>883609000</v>
      </c>
    </row>
    <row r="12" spans="1:38" ht="20" x14ac:dyDescent="0.25">
      <c r="A12" s="5" t="s">
        <v>8</v>
      </c>
      <c r="B12" s="1">
        <v>60652000</v>
      </c>
      <c r="C12" s="1">
        <v>184674000</v>
      </c>
      <c r="D12" s="1">
        <v>315976000</v>
      </c>
      <c r="E12" s="1">
        <v>444687000</v>
      </c>
      <c r="F12" s="1">
        <v>575200000</v>
      </c>
      <c r="G12" s="1">
        <v>721617000</v>
      </c>
      <c r="H12" s="1">
        <v>891175000</v>
      </c>
      <c r="I12" s="1">
        <v>898491000</v>
      </c>
      <c r="J12" s="1">
        <v>988982000</v>
      </c>
      <c r="K12" s="1">
        <v>1121605000</v>
      </c>
      <c r="Q12" s="19" t="s">
        <v>117</v>
      </c>
      <c r="R12" s="20" t="s">
        <v>118</v>
      </c>
      <c r="S12" s="20" t="s">
        <v>119</v>
      </c>
      <c r="T12" s="20" t="s">
        <v>120</v>
      </c>
    </row>
    <row r="13" spans="1:38" ht="19" x14ac:dyDescent="0.25">
      <c r="A13" s="14" t="s">
        <v>100</v>
      </c>
      <c r="B13" s="15">
        <f>B12/B3</f>
        <v>1.4193246437179696</v>
      </c>
      <c r="C13" s="15">
        <f t="shared" ref="C13:K13" si="2">C12/C3</f>
        <v>1.0586009825108482</v>
      </c>
      <c r="D13" s="15">
        <f t="shared" si="2"/>
        <v>0.71758419196380918</v>
      </c>
      <c r="E13" s="15">
        <f t="shared" si="2"/>
        <v>0.61085309013883682</v>
      </c>
      <c r="F13" s="15">
        <f t="shared" si="2"/>
        <v>0.56225739697894173</v>
      </c>
      <c r="G13" s="15">
        <f t="shared" si="2"/>
        <v>0.53066941015896174</v>
      </c>
      <c r="H13" s="15">
        <f t="shared" si="2"/>
        <v>0.54226196271235949</v>
      </c>
      <c r="I13" s="15">
        <f t="shared" si="2"/>
        <v>0.53348901749754629</v>
      </c>
      <c r="J13" s="15">
        <f t="shared" si="2"/>
        <v>0.45348506635950786</v>
      </c>
      <c r="K13" s="15">
        <f t="shared" si="2"/>
        <v>0.40734769745706634</v>
      </c>
      <c r="L13" s="15"/>
      <c r="M13" s="15"/>
      <c r="Q13" s="17">
        <f>K28/K72</f>
        <v>7.763327465144125E-2</v>
      </c>
      <c r="R13" s="21">
        <f>K28/K54</f>
        <v>2.0610068869462796E-2</v>
      </c>
      <c r="S13" s="21">
        <f>K22/(K72+K56+K61)</f>
        <v>4.9359927987096312E-2</v>
      </c>
      <c r="T13" s="22">
        <f>K67/K72</f>
        <v>2.7667644462104497</v>
      </c>
    </row>
    <row r="14" spans="1:38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</row>
    <row r="15" spans="1:38" ht="20" x14ac:dyDescent="0.25">
      <c r="A15" s="5" t="s">
        <v>10</v>
      </c>
      <c r="B15" s="1">
        <v>96733000</v>
      </c>
      <c r="C15" s="1">
        <v>277381000</v>
      </c>
      <c r="D15" s="1">
        <v>482621000</v>
      </c>
      <c r="E15" s="1">
        <v>690504000</v>
      </c>
      <c r="F15" s="1">
        <v>854396000</v>
      </c>
      <c r="G15" s="1">
        <v>1071553000</v>
      </c>
      <c r="H15" s="1">
        <v>1324837000</v>
      </c>
      <c r="I15" s="1">
        <v>1378958000</v>
      </c>
      <c r="J15" s="1">
        <v>1570917000</v>
      </c>
      <c r="K15" s="1">
        <v>1814133000</v>
      </c>
      <c r="Q15" s="19" t="s">
        <v>121</v>
      </c>
      <c r="R15" s="20" t="s">
        <v>122</v>
      </c>
      <c r="S15" s="20" t="s">
        <v>123</v>
      </c>
      <c r="T15" s="20" t="s">
        <v>124</v>
      </c>
    </row>
    <row r="16" spans="1:38" ht="19" x14ac:dyDescent="0.25">
      <c r="A16" s="5" t="s">
        <v>11</v>
      </c>
      <c r="B16" s="1">
        <v>120862000</v>
      </c>
      <c r="C16" s="1">
        <v>354933000</v>
      </c>
      <c r="D16" s="1">
        <v>650514000</v>
      </c>
      <c r="E16" s="1">
        <v>942783000</v>
      </c>
      <c r="F16" s="1">
        <v>1208177000</v>
      </c>
      <c r="G16" s="1">
        <v>1529081000</v>
      </c>
      <c r="H16" s="1">
        <v>1834723000</v>
      </c>
      <c r="I16" s="1">
        <v>1914213000</v>
      </c>
      <c r="J16" s="1">
        <v>2279246000</v>
      </c>
      <c r="K16" s="1">
        <v>2669921000</v>
      </c>
      <c r="Q16" s="30">
        <f>(K35+J35+I35+H35+G35)/5</f>
        <v>7.4260390000195048E-2</v>
      </c>
      <c r="R16" s="31">
        <f>S101/K3</f>
        <v>2.6428815798744405</v>
      </c>
      <c r="S16" s="31">
        <f>S101/K28</f>
        <v>99.588071875299363</v>
      </c>
      <c r="T16" s="32">
        <f>S101/K106</f>
        <v>11.947233190224841</v>
      </c>
    </row>
    <row r="17" spans="1:17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>
        <v>26062000</v>
      </c>
      <c r="I17" s="1">
        <v>31403000</v>
      </c>
      <c r="J17" s="1">
        <v>36677000</v>
      </c>
      <c r="K17" s="1">
        <v>36677000</v>
      </c>
    </row>
    <row r="18" spans="1:17" ht="20" x14ac:dyDescent="0.25">
      <c r="A18" s="5" t="s">
        <v>13</v>
      </c>
      <c r="B18" s="1">
        <v>4431000</v>
      </c>
      <c r="C18" s="1">
        <v>15392000</v>
      </c>
      <c r="D18" s="1">
        <v>32254000</v>
      </c>
      <c r="E18" s="1">
        <v>50203000</v>
      </c>
      <c r="F18" s="1">
        <v>61744000</v>
      </c>
      <c r="G18" s="1">
        <v>70878000</v>
      </c>
      <c r="H18" s="1">
        <v>89710000</v>
      </c>
      <c r="I18" s="1">
        <v>70042000</v>
      </c>
      <c r="J18" s="1">
        <v>83151000</v>
      </c>
      <c r="K18" s="1">
        <v>100432000</v>
      </c>
      <c r="Q18" s="19" t="s">
        <v>125</v>
      </c>
    </row>
    <row r="19" spans="1:17" ht="19" x14ac:dyDescent="0.25">
      <c r="A19" s="6" t="s">
        <v>14</v>
      </c>
      <c r="B19" s="10">
        <v>-73839000</v>
      </c>
      <c r="C19" s="10">
        <v>-166502000</v>
      </c>
      <c r="D19" s="10">
        <v>-179929000</v>
      </c>
      <c r="E19" s="10">
        <v>-192976000</v>
      </c>
      <c r="F19" s="10">
        <v>-111969000</v>
      </c>
      <c r="G19" s="10">
        <v>-106395000</v>
      </c>
      <c r="H19" s="10">
        <v>-78894000</v>
      </c>
      <c r="I19" s="10">
        <v>-168715000</v>
      </c>
      <c r="J19" s="10">
        <v>-8668000</v>
      </c>
      <c r="K19" s="10">
        <v>192240000</v>
      </c>
      <c r="Q19" s="33">
        <f>K40-K56-K61</f>
        <v>831520000</v>
      </c>
    </row>
    <row r="20" spans="1:17" ht="19" customHeight="1" x14ac:dyDescent="0.25">
      <c r="A20" s="14" t="s">
        <v>101</v>
      </c>
      <c r="B20" s="1"/>
      <c r="C20" s="15">
        <f>(C19/B19)-1</f>
        <v>1.2549330299706116</v>
      </c>
      <c r="D20" s="15">
        <f>(D19/C19)-1</f>
        <v>8.0641673973886219E-2</v>
      </c>
      <c r="E20" s="15">
        <f>(E19/D19)-1</f>
        <v>7.2511935263353866E-2</v>
      </c>
      <c r="F20" s="15">
        <f t="shared" ref="F20:K20" si="3">(F19/E19)-1</f>
        <v>-0.4197775889229749</v>
      </c>
      <c r="G20" s="15">
        <f t="shared" si="3"/>
        <v>-4.978163598853258E-2</v>
      </c>
      <c r="H20" s="15">
        <f t="shared" si="3"/>
        <v>-0.25848019173833359</v>
      </c>
      <c r="I20" s="15">
        <f t="shared" si="3"/>
        <v>1.1385022942175578</v>
      </c>
      <c r="J20" s="15">
        <f t="shared" si="3"/>
        <v>-0.94862341819043949</v>
      </c>
      <c r="K20" s="15">
        <f t="shared" si="3"/>
        <v>-23.178126442085834</v>
      </c>
    </row>
    <row r="21" spans="1:17" ht="19" x14ac:dyDescent="0.25">
      <c r="A21" s="5" t="s">
        <v>15</v>
      </c>
      <c r="B21" s="2">
        <v>-1.7279</v>
      </c>
      <c r="C21" s="2">
        <v>-0.95440000000000003</v>
      </c>
      <c r="D21" s="2">
        <v>-0.40860000000000002</v>
      </c>
      <c r="E21" s="2">
        <v>-0.2651</v>
      </c>
      <c r="F21" s="2">
        <v>-0.1094</v>
      </c>
      <c r="G21" s="2">
        <v>-7.8200000000000006E-2</v>
      </c>
      <c r="H21" s="2">
        <v>-4.8000000000000001E-2</v>
      </c>
      <c r="I21" s="2">
        <v>-0.1002</v>
      </c>
      <c r="J21" s="2">
        <v>-4.0000000000000001E-3</v>
      </c>
      <c r="K21" s="2">
        <v>6.9800000000000001E-2</v>
      </c>
    </row>
    <row r="22" spans="1:17" ht="19" x14ac:dyDescent="0.25">
      <c r="A22" s="6" t="s">
        <v>16</v>
      </c>
      <c r="B22" s="10">
        <v>-78129000</v>
      </c>
      <c r="C22" s="10">
        <v>-180482000</v>
      </c>
      <c r="D22" s="10">
        <v>-210181000</v>
      </c>
      <c r="E22" s="10">
        <v>-244806000</v>
      </c>
      <c r="F22" s="10">
        <v>-185158000</v>
      </c>
      <c r="G22" s="10">
        <v>-169257000</v>
      </c>
      <c r="H22" s="10">
        <v>-191283000</v>
      </c>
      <c r="I22" s="10">
        <v>-261033000</v>
      </c>
      <c r="J22" s="10">
        <v>-98398000</v>
      </c>
      <c r="K22" s="10">
        <v>83513000</v>
      </c>
    </row>
    <row r="23" spans="1:17" ht="19" x14ac:dyDescent="0.25">
      <c r="A23" s="5" t="s">
        <v>17</v>
      </c>
      <c r="B23" s="2">
        <v>-1.8283</v>
      </c>
      <c r="C23" s="2">
        <v>-1.0346</v>
      </c>
      <c r="D23" s="2">
        <v>-0.4773</v>
      </c>
      <c r="E23" s="2">
        <v>-0.33629999999999999</v>
      </c>
      <c r="F23" s="2">
        <v>-0.18099999999999999</v>
      </c>
      <c r="G23" s="2">
        <v>-0.1245</v>
      </c>
      <c r="H23" s="2">
        <v>-0.1164</v>
      </c>
      <c r="I23" s="2">
        <v>-0.155</v>
      </c>
      <c r="J23" s="2">
        <v>-4.5100000000000001E-2</v>
      </c>
      <c r="K23" s="2">
        <v>3.0300000000000001E-2</v>
      </c>
    </row>
    <row r="24" spans="1:17" ht="19" x14ac:dyDescent="0.25">
      <c r="A24" s="5" t="s">
        <v>18</v>
      </c>
      <c r="B24" s="1">
        <v>-141000</v>
      </c>
      <c r="C24" s="1">
        <v>-1412000</v>
      </c>
      <c r="D24" s="1">
        <v>-2002000</v>
      </c>
      <c r="E24" s="1">
        <v>1627000</v>
      </c>
      <c r="F24" s="1">
        <v>11445000</v>
      </c>
      <c r="G24" s="1">
        <v>-8016000</v>
      </c>
      <c r="H24" s="1">
        <v>-3383000</v>
      </c>
      <c r="I24" s="1">
        <v>-9127000</v>
      </c>
      <c r="J24" s="1">
        <v>-30098000</v>
      </c>
      <c r="K24" s="1">
        <v>8295000</v>
      </c>
    </row>
    <row r="25" spans="1:17" ht="19" x14ac:dyDescent="0.25">
      <c r="A25" s="6" t="s">
        <v>19</v>
      </c>
      <c r="B25" s="10">
        <v>-78270000</v>
      </c>
      <c r="C25" s="10">
        <v>-181894000</v>
      </c>
      <c r="D25" s="10">
        <v>-212183000</v>
      </c>
      <c r="E25" s="10">
        <v>-243179000</v>
      </c>
      <c r="F25" s="10">
        <v>-173713000</v>
      </c>
      <c r="G25" s="10">
        <v>-177273000</v>
      </c>
      <c r="H25" s="10">
        <v>-194666000</v>
      </c>
      <c r="I25" s="10">
        <v>-270160000</v>
      </c>
      <c r="J25" s="10">
        <v>-128496000</v>
      </c>
      <c r="K25" s="10">
        <v>91808000</v>
      </c>
    </row>
    <row r="26" spans="1:17" ht="19" x14ac:dyDescent="0.25">
      <c r="A26" s="5" t="s">
        <v>20</v>
      </c>
      <c r="B26" s="2">
        <v>-1.8315999999999999</v>
      </c>
      <c r="C26" s="2">
        <v>-1.0427</v>
      </c>
      <c r="D26" s="2">
        <v>-0.4819</v>
      </c>
      <c r="E26" s="2">
        <v>-0.33400000000000002</v>
      </c>
      <c r="F26" s="2">
        <v>-0.16980000000000001</v>
      </c>
      <c r="G26" s="2">
        <v>-0.13039999999999999</v>
      </c>
      <c r="H26" s="2">
        <v>-0.11849999999999999</v>
      </c>
      <c r="I26" s="2">
        <v>-0.16039999999999999</v>
      </c>
      <c r="J26" s="2">
        <v>-5.8900000000000001E-2</v>
      </c>
      <c r="K26" s="2">
        <v>3.3300000000000003E-2</v>
      </c>
    </row>
    <row r="27" spans="1:17" ht="19" x14ac:dyDescent="0.25">
      <c r="A27" s="5" t="s">
        <v>21</v>
      </c>
      <c r="B27" s="1">
        <v>291000</v>
      </c>
      <c r="C27" s="1">
        <v>1337000</v>
      </c>
      <c r="D27" s="1">
        <v>1569000</v>
      </c>
      <c r="E27" s="1">
        <v>1887000</v>
      </c>
      <c r="F27" s="1">
        <v>3889000</v>
      </c>
      <c r="G27" s="1">
        <v>1089000</v>
      </c>
      <c r="H27" s="1">
        <v>6321000</v>
      </c>
      <c r="I27" s="1">
        <v>11916000</v>
      </c>
      <c r="J27" s="1">
        <v>14763000</v>
      </c>
      <c r="K27" s="1">
        <v>18737000</v>
      </c>
    </row>
    <row r="28" spans="1:17" ht="19" x14ac:dyDescent="0.25">
      <c r="A28" s="7" t="s">
        <v>22</v>
      </c>
      <c r="B28" s="11">
        <v>-78561000</v>
      </c>
      <c r="C28" s="11">
        <v>-183231000</v>
      </c>
      <c r="D28" s="11">
        <v>-213752000</v>
      </c>
      <c r="E28" s="11">
        <v>-245066000</v>
      </c>
      <c r="F28" s="11">
        <v>-177602000</v>
      </c>
      <c r="G28" s="11">
        <v>-178362000</v>
      </c>
      <c r="H28" s="11">
        <v>-200987000</v>
      </c>
      <c r="I28" s="11">
        <v>-282076000</v>
      </c>
      <c r="J28" s="11">
        <v>-143259000</v>
      </c>
      <c r="K28" s="11">
        <v>73071000</v>
      </c>
    </row>
    <row r="29" spans="1:17" ht="20" customHeight="1" x14ac:dyDescent="0.25">
      <c r="A29" s="14" t="s">
        <v>102</v>
      </c>
      <c r="B29" s="1"/>
      <c r="C29" s="15">
        <f>(C28/B28)-1</f>
        <v>1.332340474281132</v>
      </c>
      <c r="D29" s="15">
        <f>(D28/C28)-1</f>
        <v>0.16657115881046325</v>
      </c>
      <c r="E29" s="15">
        <f>(E28/D28)-1</f>
        <v>0.14649687488304197</v>
      </c>
      <c r="F29" s="15">
        <f t="shared" ref="F29:K29" si="4">(F28/E28)-1</f>
        <v>-0.27528910579190913</v>
      </c>
      <c r="G29" s="15">
        <f t="shared" si="4"/>
        <v>4.2792310897399322E-3</v>
      </c>
      <c r="H29" s="15">
        <f t="shared" si="4"/>
        <v>0.12684876823538649</v>
      </c>
      <c r="I29" s="15">
        <f t="shared" si="4"/>
        <v>0.40345395473339063</v>
      </c>
      <c r="J29" s="15">
        <f t="shared" si="4"/>
        <v>-0.4921262354826359</v>
      </c>
      <c r="K29" s="15">
        <f t="shared" si="4"/>
        <v>-1.5100621950453375</v>
      </c>
    </row>
    <row r="30" spans="1:17" ht="19" x14ac:dyDescent="0.25">
      <c r="A30" s="5" t="s">
        <v>23</v>
      </c>
      <c r="B30" s="2">
        <v>-1.8384</v>
      </c>
      <c r="C30" s="2">
        <v>-1.0503</v>
      </c>
      <c r="D30" s="2">
        <v>-0.4854</v>
      </c>
      <c r="E30" s="2">
        <v>-0.33660000000000001</v>
      </c>
      <c r="F30" s="2">
        <v>-0.1736</v>
      </c>
      <c r="G30" s="2">
        <v>-0.13120000000000001</v>
      </c>
      <c r="H30" s="2">
        <v>-0.12230000000000001</v>
      </c>
      <c r="I30" s="2">
        <v>-0.16750000000000001</v>
      </c>
      <c r="J30" s="2">
        <v>-6.5699999999999995E-2</v>
      </c>
      <c r="K30" s="2">
        <v>2.6499999999999999E-2</v>
      </c>
    </row>
    <row r="31" spans="1:17" ht="19" x14ac:dyDescent="0.25">
      <c r="A31" s="5" t="s">
        <v>24</v>
      </c>
      <c r="B31" s="12">
        <v>-0.51</v>
      </c>
      <c r="C31" s="12">
        <v>-1.26</v>
      </c>
      <c r="D31" s="12">
        <v>-2.59</v>
      </c>
      <c r="E31" s="12">
        <v>-1.26</v>
      </c>
      <c r="F31" s="12">
        <v>-0.84</v>
      </c>
      <c r="G31" s="12">
        <v>-0.77</v>
      </c>
      <c r="H31" s="12">
        <v>-0.79</v>
      </c>
      <c r="I31" s="12">
        <v>-1.05</v>
      </c>
      <c r="J31" s="12">
        <v>-0.5</v>
      </c>
      <c r="K31" s="12" t="s">
        <v>92</v>
      </c>
    </row>
    <row r="32" spans="1:17" ht="19" x14ac:dyDescent="0.25">
      <c r="A32" s="5" t="s">
        <v>25</v>
      </c>
      <c r="B32" s="12">
        <v>-0.51</v>
      </c>
      <c r="C32" s="12">
        <v>-1.26</v>
      </c>
      <c r="D32" s="12">
        <v>-2.59</v>
      </c>
      <c r="E32" s="12">
        <v>-1.26</v>
      </c>
      <c r="F32" s="12">
        <v>-0.84</v>
      </c>
      <c r="G32" s="12">
        <v>-0.77</v>
      </c>
      <c r="H32" s="12">
        <v>-0.79</v>
      </c>
      <c r="I32" s="12">
        <v>-1.05</v>
      </c>
      <c r="J32" s="12">
        <v>-0.5</v>
      </c>
      <c r="K32" s="12" t="s">
        <v>92</v>
      </c>
    </row>
    <row r="33" spans="1:11" ht="19" x14ac:dyDescent="0.25">
      <c r="A33" s="5" t="s">
        <v>26</v>
      </c>
      <c r="B33" s="1">
        <v>155435000</v>
      </c>
      <c r="C33" s="1">
        <v>145719000</v>
      </c>
      <c r="D33" s="1">
        <v>82460000</v>
      </c>
      <c r="E33" s="1">
        <v>194714000</v>
      </c>
      <c r="F33" s="1">
        <v>211609000</v>
      </c>
      <c r="G33" s="1">
        <v>232042000</v>
      </c>
      <c r="H33" s="1">
        <v>252820000</v>
      </c>
      <c r="I33" s="1">
        <v>267824000</v>
      </c>
      <c r="J33" s="1">
        <v>285882000</v>
      </c>
      <c r="K33" s="1">
        <v>302585000</v>
      </c>
    </row>
    <row r="34" spans="1:11" ht="19" x14ac:dyDescent="0.25">
      <c r="A34" s="5" t="s">
        <v>27</v>
      </c>
      <c r="B34" s="1">
        <v>155435000</v>
      </c>
      <c r="C34" s="1">
        <v>145719000</v>
      </c>
      <c r="D34" s="1">
        <v>82460000</v>
      </c>
      <c r="E34" s="1">
        <v>194714000</v>
      </c>
      <c r="F34" s="1">
        <v>211609000</v>
      </c>
      <c r="G34" s="1">
        <v>232042000</v>
      </c>
      <c r="H34" s="1">
        <v>252820000</v>
      </c>
      <c r="I34" s="1">
        <v>267824000</v>
      </c>
      <c r="J34" s="1">
        <v>285882000</v>
      </c>
      <c r="K34" s="1">
        <v>302585000</v>
      </c>
    </row>
    <row r="35" spans="1:11" ht="20" customHeight="1" x14ac:dyDescent="0.25">
      <c r="A35" s="14" t="s">
        <v>103</v>
      </c>
      <c r="B35" s="1"/>
      <c r="C35" s="23">
        <f>(C34-B34)/B34</f>
        <v>-6.2508444044134207E-2</v>
      </c>
      <c r="D35" s="23">
        <f t="shared" ref="D35:K35" si="5">(D34-C34)/C34</f>
        <v>-0.4341163472162175</v>
      </c>
      <c r="E35" s="23">
        <f t="shared" si="5"/>
        <v>1.3613145767644919</v>
      </c>
      <c r="F35" s="23">
        <f t="shared" si="5"/>
        <v>8.6768285793522804E-2</v>
      </c>
      <c r="G35" s="23">
        <f t="shared" si="5"/>
        <v>9.6560165210364396E-2</v>
      </c>
      <c r="H35" s="23">
        <f t="shared" si="5"/>
        <v>8.9544134251557911E-2</v>
      </c>
      <c r="I35" s="23">
        <f t="shared" si="5"/>
        <v>5.9346570682699155E-2</v>
      </c>
      <c r="J35" s="23">
        <f t="shared" si="5"/>
        <v>6.7424876037995102E-2</v>
      </c>
      <c r="K35" s="23">
        <f t="shared" si="5"/>
        <v>5.8426203818358627E-2</v>
      </c>
    </row>
    <row r="36" spans="1:11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</row>
    <row r="37" spans="1:11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</row>
    <row r="38" spans="1:11" ht="19" x14ac:dyDescent="0.25">
      <c r="A38" s="5" t="s">
        <v>30</v>
      </c>
      <c r="B38" s="1">
        <v>130885000</v>
      </c>
      <c r="C38" s="1">
        <v>192707000</v>
      </c>
      <c r="D38" s="1">
        <v>604742000</v>
      </c>
      <c r="E38" s="1">
        <v>183675000</v>
      </c>
      <c r="F38" s="1">
        <v>244057000</v>
      </c>
      <c r="G38" s="1">
        <v>447990000</v>
      </c>
      <c r="H38" s="1">
        <v>362635000</v>
      </c>
      <c r="I38" s="1">
        <v>337147000</v>
      </c>
      <c r="J38" s="1">
        <v>466199000</v>
      </c>
      <c r="K38" s="1">
        <v>580854000</v>
      </c>
    </row>
    <row r="39" spans="1:11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>
        <v>362986000</v>
      </c>
      <c r="F39" s="1">
        <v>353289000</v>
      </c>
      <c r="G39" s="1">
        <v>749482000</v>
      </c>
      <c r="H39" s="1">
        <v>936518000</v>
      </c>
      <c r="I39" s="1">
        <v>916388000</v>
      </c>
      <c r="J39" s="1">
        <v>947073000</v>
      </c>
      <c r="K39" s="1">
        <v>1001352000</v>
      </c>
    </row>
    <row r="40" spans="1:11" ht="19" x14ac:dyDescent="0.25">
      <c r="A40" s="5" t="s">
        <v>32</v>
      </c>
      <c r="B40" s="1">
        <v>130885000</v>
      </c>
      <c r="C40" s="1">
        <v>192707000</v>
      </c>
      <c r="D40" s="1">
        <v>604742000</v>
      </c>
      <c r="E40" s="1">
        <v>546661000</v>
      </c>
      <c r="F40" s="1">
        <v>597346000</v>
      </c>
      <c r="G40" s="1">
        <v>1197472000</v>
      </c>
      <c r="H40" s="1">
        <v>1299153000</v>
      </c>
      <c r="I40" s="1">
        <v>1253535000</v>
      </c>
      <c r="J40" s="1">
        <v>1413272000</v>
      </c>
      <c r="K40" s="1">
        <v>1582206000</v>
      </c>
    </row>
    <row r="41" spans="1:11" ht="19" x14ac:dyDescent="0.25">
      <c r="A41" s="5" t="s">
        <v>33</v>
      </c>
      <c r="B41" s="1">
        <v>14835000</v>
      </c>
      <c r="C41" s="1">
        <v>59032000</v>
      </c>
      <c r="D41" s="1">
        <v>126324000</v>
      </c>
      <c r="E41" s="1">
        <v>168978000</v>
      </c>
      <c r="F41" s="1">
        <v>243001000</v>
      </c>
      <c r="G41" s="1">
        <v>378729000</v>
      </c>
      <c r="H41" s="1">
        <v>458643000</v>
      </c>
      <c r="I41" s="1">
        <v>460879000</v>
      </c>
      <c r="J41" s="1">
        <v>542144000</v>
      </c>
      <c r="K41" s="1">
        <v>612491000</v>
      </c>
    </row>
    <row r="42" spans="1:11" ht="19" x14ac:dyDescent="0.25">
      <c r="A42" s="5" t="s">
        <v>34</v>
      </c>
      <c r="B42" s="1">
        <v>7892000</v>
      </c>
      <c r="C42" s="1">
        <v>21605000</v>
      </c>
      <c r="D42" s="1">
        <v>20649000</v>
      </c>
      <c r="E42" s="1">
        <v>23498000</v>
      </c>
      <c r="F42" s="1">
        <v>34497000</v>
      </c>
      <c r="G42" s="1">
        <v>44687000</v>
      </c>
      <c r="H42" s="1">
        <v>38518000</v>
      </c>
      <c r="I42" s="1">
        <v>46733000</v>
      </c>
      <c r="J42" s="1">
        <v>38942000</v>
      </c>
      <c r="K42" s="1">
        <v>52095000</v>
      </c>
    </row>
    <row r="43" spans="1:11" ht="19" x14ac:dyDescent="0.25">
      <c r="A43" s="5" t="s">
        <v>35</v>
      </c>
      <c r="B43" s="1">
        <v>10324000</v>
      </c>
      <c r="C43" s="1">
        <v>20626000</v>
      </c>
      <c r="D43" s="1">
        <v>36355000</v>
      </c>
      <c r="E43" s="1">
        <v>40944000</v>
      </c>
      <c r="F43" s="1">
        <v>69989000</v>
      </c>
      <c r="G43" s="1">
        <v>80939000</v>
      </c>
      <c r="H43" s="1">
        <v>94078000</v>
      </c>
      <c r="I43" s="1">
        <v>147019000</v>
      </c>
      <c r="J43" s="1">
        <v>197821000</v>
      </c>
      <c r="K43" s="1">
        <v>230008000</v>
      </c>
    </row>
    <row r="44" spans="1:11" ht="19" x14ac:dyDescent="0.25">
      <c r="A44" s="6" t="s">
        <v>36</v>
      </c>
      <c r="B44" s="10">
        <v>163936000</v>
      </c>
      <c r="C44" s="10">
        <v>293970000</v>
      </c>
      <c r="D44" s="10">
        <v>788070000</v>
      </c>
      <c r="E44" s="10">
        <v>780081000</v>
      </c>
      <c r="F44" s="10">
        <v>944833000</v>
      </c>
      <c r="G44" s="10">
        <v>1701827000</v>
      </c>
      <c r="H44" s="10">
        <v>1890392000</v>
      </c>
      <c r="I44" s="10">
        <v>1908166000</v>
      </c>
      <c r="J44" s="10">
        <v>2192179000</v>
      </c>
      <c r="K44" s="10">
        <v>2476800000</v>
      </c>
    </row>
    <row r="45" spans="1:11" ht="19" x14ac:dyDescent="0.25">
      <c r="A45" s="5" t="s">
        <v>37</v>
      </c>
      <c r="B45" s="1">
        <v>12153000</v>
      </c>
      <c r="C45" s="1">
        <v>39859000</v>
      </c>
      <c r="D45" s="1">
        <v>52629000</v>
      </c>
      <c r="E45" s="1">
        <v>81695000</v>
      </c>
      <c r="F45" s="1">
        <v>89142000</v>
      </c>
      <c r="G45" s="1">
        <v>125353000</v>
      </c>
      <c r="H45" s="1">
        <v>235594000</v>
      </c>
      <c r="I45" s="1">
        <v>297709000</v>
      </c>
      <c r="J45" s="1">
        <v>307045000</v>
      </c>
      <c r="K45" s="1">
        <v>431357000</v>
      </c>
    </row>
    <row r="46" spans="1:11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>
        <v>10997000</v>
      </c>
      <c r="H46" s="1">
        <v>37584000</v>
      </c>
      <c r="I46" s="1">
        <v>358736000</v>
      </c>
      <c r="J46" s="1">
        <v>358736000</v>
      </c>
      <c r="K46" s="1">
        <v>361427000</v>
      </c>
    </row>
    <row r="47" spans="1:11" ht="19" x14ac:dyDescent="0.25">
      <c r="A47" s="5" t="s">
        <v>39</v>
      </c>
      <c r="B47" s="1" t="s">
        <v>92</v>
      </c>
      <c r="C47" s="1">
        <v>8284000</v>
      </c>
      <c r="D47" s="1">
        <v>6980000</v>
      </c>
      <c r="E47" s="1">
        <v>6560000</v>
      </c>
      <c r="F47" s="1">
        <v>5057000</v>
      </c>
      <c r="G47" s="1">
        <v>20118000</v>
      </c>
      <c r="H47" s="1">
        <v>58257000</v>
      </c>
      <c r="I47" s="1">
        <v>76648000</v>
      </c>
      <c r="J47" s="1">
        <v>62646000</v>
      </c>
      <c r="K47" s="1">
        <v>49222000</v>
      </c>
    </row>
    <row r="48" spans="1:11" ht="19" x14ac:dyDescent="0.25">
      <c r="A48" s="5" t="s">
        <v>40</v>
      </c>
      <c r="B48" s="1" t="s">
        <v>92</v>
      </c>
      <c r="C48" s="1">
        <v>8284000</v>
      </c>
      <c r="D48" s="1">
        <v>6980000</v>
      </c>
      <c r="E48" s="1">
        <v>6560000</v>
      </c>
      <c r="F48" s="1">
        <v>5057000</v>
      </c>
      <c r="G48" s="1">
        <v>31115000</v>
      </c>
      <c r="H48" s="1">
        <v>95841000</v>
      </c>
      <c r="I48" s="1">
        <v>435384000</v>
      </c>
      <c r="J48" s="1">
        <v>421382000</v>
      </c>
      <c r="K48" s="1">
        <v>410649000</v>
      </c>
    </row>
    <row r="49" spans="1:11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</row>
    <row r="50" spans="1:11" ht="19" x14ac:dyDescent="0.25">
      <c r="A50" s="5" t="s">
        <v>42</v>
      </c>
      <c r="B50" s="1">
        <v>2525000</v>
      </c>
      <c r="C50" s="1">
        <v>5529000</v>
      </c>
      <c r="D50" s="1">
        <v>536000</v>
      </c>
      <c r="E50" s="1">
        <v>844000</v>
      </c>
      <c r="F50" s="1">
        <v>1060000</v>
      </c>
      <c r="G50" s="1">
        <v>1060000</v>
      </c>
      <c r="H50" s="1" t="s">
        <v>92</v>
      </c>
      <c r="I50" s="1" t="s">
        <v>92</v>
      </c>
      <c r="J50" s="1" t="s">
        <v>92</v>
      </c>
      <c r="K50" s="1" t="s">
        <v>92</v>
      </c>
    </row>
    <row r="51" spans="1:11" ht="19" x14ac:dyDescent="0.25">
      <c r="A51" s="5" t="s">
        <v>43</v>
      </c>
      <c r="B51" s="1">
        <v>6390000</v>
      </c>
      <c r="C51" s="1">
        <v>14177000</v>
      </c>
      <c r="D51" s="1">
        <v>22568000</v>
      </c>
      <c r="E51" s="1">
        <v>30565000</v>
      </c>
      <c r="F51" s="1">
        <v>39315000</v>
      </c>
      <c r="G51" s="1">
        <v>113670000</v>
      </c>
      <c r="H51" s="1">
        <v>142377000</v>
      </c>
      <c r="I51" s="1">
        <v>178181000</v>
      </c>
      <c r="J51" s="1">
        <v>214709000</v>
      </c>
      <c r="K51" s="1">
        <v>226597000</v>
      </c>
    </row>
    <row r="52" spans="1:11" ht="19" x14ac:dyDescent="0.25">
      <c r="A52" s="5" t="s">
        <v>44</v>
      </c>
      <c r="B52" s="1">
        <v>21068000</v>
      </c>
      <c r="C52" s="1">
        <v>67849000</v>
      </c>
      <c r="D52" s="1">
        <v>82713000</v>
      </c>
      <c r="E52" s="1">
        <v>119664000</v>
      </c>
      <c r="F52" s="1">
        <v>134574000</v>
      </c>
      <c r="G52" s="1">
        <v>271198000</v>
      </c>
      <c r="H52" s="1">
        <v>473812000</v>
      </c>
      <c r="I52" s="1">
        <v>911274000</v>
      </c>
      <c r="J52" s="1">
        <v>943136000</v>
      </c>
      <c r="K52" s="1">
        <v>1068603000</v>
      </c>
    </row>
    <row r="53" spans="1:11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</row>
    <row r="54" spans="1:11" ht="19" x14ac:dyDescent="0.25">
      <c r="A54" s="7" t="s">
        <v>46</v>
      </c>
      <c r="B54" s="11">
        <v>185004000</v>
      </c>
      <c r="C54" s="11">
        <v>361819000</v>
      </c>
      <c r="D54" s="11">
        <v>870783000</v>
      </c>
      <c r="E54" s="11">
        <v>899745000</v>
      </c>
      <c r="F54" s="11">
        <v>1079407000</v>
      </c>
      <c r="G54" s="11">
        <v>1973025000</v>
      </c>
      <c r="H54" s="11">
        <v>2364204000</v>
      </c>
      <c r="I54" s="11">
        <v>2819440000</v>
      </c>
      <c r="J54" s="11">
        <v>3135315000</v>
      </c>
      <c r="K54" s="11">
        <v>3545403000</v>
      </c>
    </row>
    <row r="55" spans="1:11" ht="19" x14ac:dyDescent="0.25">
      <c r="A55" s="5" t="s">
        <v>47</v>
      </c>
      <c r="B55" s="1">
        <v>7518000</v>
      </c>
      <c r="C55" s="1">
        <v>11007000</v>
      </c>
      <c r="D55" s="1">
        <v>38187000</v>
      </c>
      <c r="E55" s="1">
        <v>52719000</v>
      </c>
      <c r="F55" s="1">
        <v>84420000</v>
      </c>
      <c r="G55" s="1">
        <v>103462000</v>
      </c>
      <c r="H55" s="1">
        <v>77651000</v>
      </c>
      <c r="I55" s="1">
        <v>67530000</v>
      </c>
      <c r="J55" s="1">
        <v>70704000</v>
      </c>
      <c r="K55" s="1">
        <v>67121000</v>
      </c>
    </row>
    <row r="56" spans="1:11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>
        <v>32231000</v>
      </c>
      <c r="J56" s="1">
        <v>35098000</v>
      </c>
      <c r="K56" s="1">
        <v>608213000</v>
      </c>
    </row>
    <row r="57" spans="1:11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4097000</v>
      </c>
      <c r="J57" s="1">
        <v>6312000</v>
      </c>
      <c r="K57" s="1" t="s">
        <v>92</v>
      </c>
    </row>
    <row r="58" spans="1:11" ht="19" x14ac:dyDescent="0.25">
      <c r="A58" s="5" t="s">
        <v>50</v>
      </c>
      <c r="B58" s="1">
        <v>7933000</v>
      </c>
      <c r="C58" s="1">
        <v>32199000</v>
      </c>
      <c r="D58" s="1">
        <v>94514000</v>
      </c>
      <c r="E58" s="1">
        <v>158095000</v>
      </c>
      <c r="F58" s="1">
        <v>209377000</v>
      </c>
      <c r="G58" s="1">
        <v>266584000</v>
      </c>
      <c r="H58" s="1">
        <v>356011000</v>
      </c>
      <c r="I58" s="1">
        <v>438321000</v>
      </c>
      <c r="J58" s="1">
        <v>572985000</v>
      </c>
      <c r="K58" s="1">
        <v>718149000</v>
      </c>
    </row>
    <row r="59" spans="1:11" ht="19" x14ac:dyDescent="0.25">
      <c r="A59" s="5" t="s">
        <v>51</v>
      </c>
      <c r="B59" s="1">
        <v>13706000</v>
      </c>
      <c r="C59" s="1">
        <v>32231000</v>
      </c>
      <c r="D59" s="1">
        <v>51831000</v>
      </c>
      <c r="E59" s="1">
        <v>62311000</v>
      </c>
      <c r="F59" s="1">
        <v>87047000</v>
      </c>
      <c r="G59" s="1">
        <v>139770000</v>
      </c>
      <c r="H59" s="1">
        <v>181079000</v>
      </c>
      <c r="I59" s="1">
        <v>218474000</v>
      </c>
      <c r="J59" s="1">
        <v>267221000</v>
      </c>
      <c r="K59" s="1">
        <v>358328000</v>
      </c>
    </row>
    <row r="60" spans="1:11" ht="19" x14ac:dyDescent="0.25">
      <c r="A60" s="6" t="s">
        <v>52</v>
      </c>
      <c r="B60" s="10">
        <v>29157000</v>
      </c>
      <c r="C60" s="10">
        <v>75437000</v>
      </c>
      <c r="D60" s="10">
        <v>184532000</v>
      </c>
      <c r="E60" s="10">
        <v>273125000</v>
      </c>
      <c r="F60" s="10">
        <v>380844000</v>
      </c>
      <c r="G60" s="10">
        <v>509816000</v>
      </c>
      <c r="H60" s="10">
        <v>614741000</v>
      </c>
      <c r="I60" s="10">
        <v>760653000</v>
      </c>
      <c r="J60" s="10">
        <v>952320000</v>
      </c>
      <c r="K60" s="10">
        <v>1751811000</v>
      </c>
    </row>
    <row r="61" spans="1:11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>
        <v>449828000</v>
      </c>
      <c r="H61" s="1">
        <v>477007000</v>
      </c>
      <c r="I61" s="1">
        <v>876175000</v>
      </c>
      <c r="J61" s="1">
        <v>880258000</v>
      </c>
      <c r="K61" s="1">
        <v>142473000</v>
      </c>
    </row>
    <row r="62" spans="1:11" ht="19" x14ac:dyDescent="0.25">
      <c r="A62" s="5" t="s">
        <v>50</v>
      </c>
      <c r="B62" s="1">
        <v>8894000</v>
      </c>
      <c r="C62" s="1">
        <v>41470000</v>
      </c>
      <c r="D62" s="1">
        <v>121690000</v>
      </c>
      <c r="E62" s="1">
        <v>145031000</v>
      </c>
      <c r="F62" s="1">
        <v>196632000</v>
      </c>
      <c r="G62" s="1">
        <v>269336000</v>
      </c>
      <c r="H62" s="1">
        <v>341277000</v>
      </c>
      <c r="I62" s="1">
        <v>405376000</v>
      </c>
      <c r="J62" s="1">
        <v>517296000</v>
      </c>
      <c r="K62" s="1">
        <v>667501000</v>
      </c>
    </row>
    <row r="63" spans="1:11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>
        <v>5323000</v>
      </c>
      <c r="I63" s="1" t="s">
        <v>92</v>
      </c>
      <c r="J63" s="1" t="s">
        <v>92</v>
      </c>
      <c r="K63" s="1" t="s">
        <v>92</v>
      </c>
    </row>
    <row r="64" spans="1:11" ht="19" x14ac:dyDescent="0.25">
      <c r="A64" s="5" t="s">
        <v>55</v>
      </c>
      <c r="B64" s="1">
        <v>263040000</v>
      </c>
      <c r="C64" s="1">
        <v>544742000</v>
      </c>
      <c r="D64" s="1">
        <v>1207000</v>
      </c>
      <c r="E64" s="1">
        <v>3159000</v>
      </c>
      <c r="F64" s="1">
        <v>4025000</v>
      </c>
      <c r="G64" s="1">
        <v>6265000</v>
      </c>
      <c r="H64" s="1">
        <v>95738000</v>
      </c>
      <c r="I64" s="1">
        <v>27230000</v>
      </c>
      <c r="J64" s="1">
        <v>31105000</v>
      </c>
      <c r="K64" s="1">
        <v>42385000</v>
      </c>
    </row>
    <row r="65" spans="1:11" ht="19" x14ac:dyDescent="0.25">
      <c r="A65" s="5" t="s">
        <v>56</v>
      </c>
      <c r="B65" s="1">
        <v>271934000</v>
      </c>
      <c r="C65" s="1">
        <v>586212000</v>
      </c>
      <c r="D65" s="1">
        <v>122897000</v>
      </c>
      <c r="E65" s="1">
        <v>148190000</v>
      </c>
      <c r="F65" s="1">
        <v>200657000</v>
      </c>
      <c r="G65" s="1">
        <v>725429000</v>
      </c>
      <c r="H65" s="1">
        <v>919345000</v>
      </c>
      <c r="I65" s="1">
        <v>1308781000</v>
      </c>
      <c r="J65" s="1">
        <v>1428659000</v>
      </c>
      <c r="K65" s="1">
        <v>852359000</v>
      </c>
    </row>
    <row r="66" spans="1:11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</row>
    <row r="67" spans="1:11" ht="19" x14ac:dyDescent="0.25">
      <c r="A67" s="6" t="s">
        <v>58</v>
      </c>
      <c r="B67" s="10">
        <v>301091000</v>
      </c>
      <c r="C67" s="10">
        <v>661649000</v>
      </c>
      <c r="D67" s="10">
        <v>307429000</v>
      </c>
      <c r="E67" s="10">
        <v>421315000</v>
      </c>
      <c r="F67" s="10">
        <v>581501000</v>
      </c>
      <c r="G67" s="10">
        <v>1235245000</v>
      </c>
      <c r="H67" s="10">
        <v>1534086000</v>
      </c>
      <c r="I67" s="10">
        <v>2069434000</v>
      </c>
      <c r="J67" s="10">
        <v>2380979000</v>
      </c>
      <c r="K67" s="10">
        <v>2604170000</v>
      </c>
    </row>
    <row r="68" spans="1:11" ht="19" x14ac:dyDescent="0.25">
      <c r="A68" s="5" t="s">
        <v>59</v>
      </c>
      <c r="B68" s="1">
        <v>3000</v>
      </c>
      <c r="C68" s="1">
        <v>4000</v>
      </c>
      <c r="D68" s="1">
        <v>19000</v>
      </c>
      <c r="E68" s="1">
        <v>20000</v>
      </c>
      <c r="F68" s="1">
        <v>22000</v>
      </c>
      <c r="G68" s="1">
        <v>24000</v>
      </c>
      <c r="H68" s="1">
        <v>26000</v>
      </c>
      <c r="I68" s="1">
        <v>28000</v>
      </c>
      <c r="J68" s="1">
        <v>29000</v>
      </c>
      <c r="K68" s="1">
        <v>2493799000</v>
      </c>
    </row>
    <row r="69" spans="1:11" ht="19" x14ac:dyDescent="0.25">
      <c r="A69" s="5" t="s">
        <v>60</v>
      </c>
      <c r="B69" s="1">
        <v>-128233000</v>
      </c>
      <c r="C69" s="1">
        <v>-341583000</v>
      </c>
      <c r="D69" s="1">
        <v>-555335000</v>
      </c>
      <c r="E69" s="1">
        <v>-802480000</v>
      </c>
      <c r="F69" s="1">
        <v>-980082000</v>
      </c>
      <c r="G69" s="1">
        <v>-1081949000</v>
      </c>
      <c r="H69" s="1">
        <v>-1282936000</v>
      </c>
      <c r="I69" s="1">
        <v>-1565012000</v>
      </c>
      <c r="J69" s="1">
        <v>-1708271000</v>
      </c>
      <c r="K69" s="1">
        <v>-1537062000</v>
      </c>
    </row>
    <row r="70" spans="1:11" ht="19" x14ac:dyDescent="0.25">
      <c r="A70" s="5" t="s">
        <v>61</v>
      </c>
      <c r="B70" s="1">
        <v>-8121000</v>
      </c>
      <c r="C70" s="1">
        <v>-22458000</v>
      </c>
      <c r="D70" s="1">
        <v>-52209000</v>
      </c>
      <c r="E70" s="1">
        <v>-1000000</v>
      </c>
      <c r="F70" s="1">
        <v>-2000000</v>
      </c>
      <c r="G70" s="1">
        <v>-204173000</v>
      </c>
      <c r="H70" s="1">
        <v>5000000</v>
      </c>
      <c r="I70" s="1">
        <v>7410000</v>
      </c>
      <c r="J70" s="1">
        <v>-8365000</v>
      </c>
      <c r="K70" s="1">
        <v>-15504000</v>
      </c>
    </row>
    <row r="71" spans="1:11" ht="19" x14ac:dyDescent="0.25">
      <c r="A71" s="5" t="s">
        <v>62</v>
      </c>
      <c r="B71" s="1">
        <v>20264000</v>
      </c>
      <c r="C71" s="1">
        <v>64207000</v>
      </c>
      <c r="D71" s="1">
        <v>1170879000</v>
      </c>
      <c r="E71" s="1">
        <v>1281890000</v>
      </c>
      <c r="F71" s="1">
        <v>1479966000</v>
      </c>
      <c r="G71" s="1">
        <v>2023878000</v>
      </c>
      <c r="H71" s="1">
        <v>2108028000</v>
      </c>
      <c r="I71" s="1">
        <v>2307580000</v>
      </c>
      <c r="J71" s="1">
        <v>2470943000</v>
      </c>
      <c r="K71" s="1" t="s">
        <v>92</v>
      </c>
    </row>
    <row r="72" spans="1:11" ht="19" x14ac:dyDescent="0.25">
      <c r="A72" s="6" t="s">
        <v>63</v>
      </c>
      <c r="B72" s="10">
        <v>-116087000</v>
      </c>
      <c r="C72" s="10">
        <v>-299830000</v>
      </c>
      <c r="D72" s="10">
        <v>563354000</v>
      </c>
      <c r="E72" s="10">
        <v>478430000</v>
      </c>
      <c r="F72" s="10">
        <v>497906000</v>
      </c>
      <c r="G72" s="10">
        <v>737780000</v>
      </c>
      <c r="H72" s="10">
        <v>830118000</v>
      </c>
      <c r="I72" s="10">
        <v>750006000</v>
      </c>
      <c r="J72" s="10">
        <v>754336000</v>
      </c>
      <c r="K72" s="10">
        <v>941233000</v>
      </c>
    </row>
    <row r="73" spans="1:11" ht="19" x14ac:dyDescent="0.25">
      <c r="A73" s="7" t="s">
        <v>64</v>
      </c>
      <c r="B73" s="11">
        <v>185004000</v>
      </c>
      <c r="C73" s="11">
        <v>361819000</v>
      </c>
      <c r="D73" s="11">
        <v>870783000</v>
      </c>
      <c r="E73" s="11">
        <v>899745000</v>
      </c>
      <c r="F73" s="11">
        <v>1079407000</v>
      </c>
      <c r="G73" s="11">
        <v>1973025000</v>
      </c>
      <c r="H73" s="11">
        <v>2364204000</v>
      </c>
      <c r="I73" s="11">
        <v>2819440000</v>
      </c>
      <c r="J73" s="11">
        <v>3135315000</v>
      </c>
      <c r="K73" s="11">
        <v>3545403000</v>
      </c>
    </row>
    <row r="74" spans="1:11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</row>
    <row r="75" spans="1:11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</row>
    <row r="76" spans="1:11" ht="19" x14ac:dyDescent="0.25">
      <c r="A76" s="5" t="s">
        <v>66</v>
      </c>
      <c r="B76" s="1">
        <v>-78561000</v>
      </c>
      <c r="C76" s="1">
        <v>-183231000</v>
      </c>
      <c r="D76" s="1">
        <v>-213752000</v>
      </c>
      <c r="E76" s="1">
        <v>-245066000</v>
      </c>
      <c r="F76" s="1">
        <v>-177602000</v>
      </c>
      <c r="G76" s="1">
        <v>-178362000</v>
      </c>
      <c r="H76" s="1">
        <v>-200987000</v>
      </c>
      <c r="I76" s="1">
        <v>-282076000</v>
      </c>
      <c r="J76" s="1">
        <v>-143259000</v>
      </c>
      <c r="K76" s="1">
        <v>73071000</v>
      </c>
    </row>
    <row r="77" spans="1:11" ht="19" x14ac:dyDescent="0.25">
      <c r="A77" s="5" t="s">
        <v>13</v>
      </c>
      <c r="B77" s="1">
        <v>4431000</v>
      </c>
      <c r="C77" s="1">
        <v>15392000</v>
      </c>
      <c r="D77" s="1">
        <v>32254000</v>
      </c>
      <c r="E77" s="1">
        <v>50203000</v>
      </c>
      <c r="F77" s="1">
        <v>61744000</v>
      </c>
      <c r="G77" s="1">
        <v>70878000</v>
      </c>
      <c r="H77" s="1">
        <v>89710000</v>
      </c>
      <c r="I77" s="1">
        <v>70042000</v>
      </c>
      <c r="J77" s="1">
        <v>83151000</v>
      </c>
      <c r="K77" s="1">
        <v>100432000</v>
      </c>
    </row>
    <row r="78" spans="1:11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>
        <v>-3696000</v>
      </c>
      <c r="H78" s="1" t="s">
        <v>92</v>
      </c>
      <c r="I78" s="1" t="s">
        <v>92</v>
      </c>
      <c r="J78" s="1" t="s">
        <v>92</v>
      </c>
      <c r="K78" s="1" t="s">
        <v>92</v>
      </c>
    </row>
    <row r="79" spans="1:11" ht="19" x14ac:dyDescent="0.25">
      <c r="A79" s="5" t="s">
        <v>68</v>
      </c>
      <c r="B79" s="1">
        <v>8298000</v>
      </c>
      <c r="C79" s="1">
        <v>25399000</v>
      </c>
      <c r="D79" s="1">
        <v>58225000</v>
      </c>
      <c r="E79" s="1">
        <v>116668000</v>
      </c>
      <c r="F79" s="1">
        <v>150673000</v>
      </c>
      <c r="G79" s="1">
        <v>210645000</v>
      </c>
      <c r="H79" s="1">
        <v>226705000</v>
      </c>
      <c r="I79" s="1">
        <v>242344000</v>
      </c>
      <c r="J79" s="1">
        <v>286963000</v>
      </c>
      <c r="K79" s="1">
        <v>327617000</v>
      </c>
    </row>
    <row r="80" spans="1:11" ht="19" x14ac:dyDescent="0.25">
      <c r="A80" s="14" t="s">
        <v>104</v>
      </c>
      <c r="B80" s="15">
        <f t="shared" ref="B80:J80" si="6">B79/B3</f>
        <v>0.1941824819226359</v>
      </c>
      <c r="C80" s="15">
        <f t="shared" si="6"/>
        <v>0.14559389169451595</v>
      </c>
      <c r="D80" s="15">
        <f t="shared" si="6"/>
        <v>0.13222947178612551</v>
      </c>
      <c r="E80" s="15">
        <f t="shared" si="6"/>
        <v>0.16026330502199931</v>
      </c>
      <c r="F80" s="15">
        <f t="shared" si="6"/>
        <v>0.14728269953930476</v>
      </c>
      <c r="G80" s="15">
        <f t="shared" si="6"/>
        <v>0.15490607608043394</v>
      </c>
      <c r="H80" s="15">
        <f t="shared" si="6"/>
        <v>0.13794540719466486</v>
      </c>
      <c r="I80" s="15">
        <f t="shared" si="6"/>
        <v>0.14389444352411471</v>
      </c>
      <c r="J80" s="15">
        <f t="shared" si="6"/>
        <v>0.13158321900471742</v>
      </c>
      <c r="K80" s="15"/>
    </row>
    <row r="81" spans="1:19" ht="19" x14ac:dyDescent="0.25">
      <c r="A81" s="5" t="s">
        <v>69</v>
      </c>
      <c r="B81" s="1">
        <v>-1489000</v>
      </c>
      <c r="C81" s="1">
        <v>-1532000</v>
      </c>
      <c r="D81" s="1">
        <v>104610000</v>
      </c>
      <c r="E81" s="1">
        <v>62249000</v>
      </c>
      <c r="F81" s="1">
        <v>35887000</v>
      </c>
      <c r="G81" s="1">
        <v>45270000</v>
      </c>
      <c r="H81" s="1">
        <v>45631000</v>
      </c>
      <c r="I81" s="1">
        <v>113416000</v>
      </c>
      <c r="J81" s="1">
        <v>138149000</v>
      </c>
      <c r="K81" s="1">
        <v>258759000</v>
      </c>
    </row>
    <row r="82" spans="1:19" ht="19" x14ac:dyDescent="0.25">
      <c r="A82" s="5" t="s">
        <v>70</v>
      </c>
      <c r="B82" s="1">
        <v>-12038000</v>
      </c>
      <c r="C82" s="1">
        <v>-44197000</v>
      </c>
      <c r="D82" s="1">
        <v>-67292000</v>
      </c>
      <c r="E82" s="1">
        <v>-44049000</v>
      </c>
      <c r="F82" s="1">
        <v>-74505000</v>
      </c>
      <c r="G82" s="1">
        <v>-135649000</v>
      </c>
      <c r="H82" s="1">
        <v>-79442000</v>
      </c>
      <c r="I82" s="1">
        <v>410000</v>
      </c>
      <c r="J82" s="1">
        <v>-81247000</v>
      </c>
      <c r="K82" s="1">
        <v>-70724000</v>
      </c>
    </row>
    <row r="83" spans="1:19" ht="21" x14ac:dyDescent="0.25">
      <c r="A83" s="5" t="s">
        <v>34</v>
      </c>
      <c r="B83" s="1">
        <v>-5077000</v>
      </c>
      <c r="C83" s="1">
        <v>-13713000</v>
      </c>
      <c r="D83" s="1">
        <v>1481000</v>
      </c>
      <c r="E83" s="1">
        <v>-3776000</v>
      </c>
      <c r="F83" s="1">
        <v>-12595000</v>
      </c>
      <c r="G83" s="1">
        <v>-12289000</v>
      </c>
      <c r="H83" s="1">
        <v>2393000</v>
      </c>
      <c r="I83" s="1">
        <v>-8690000</v>
      </c>
      <c r="J83" s="1">
        <v>4118000</v>
      </c>
      <c r="K83" s="1">
        <v>-12562000</v>
      </c>
      <c r="R83" s="34" t="s">
        <v>126</v>
      </c>
      <c r="S83" s="35"/>
    </row>
    <row r="84" spans="1:19" ht="19" x14ac:dyDescent="0.25">
      <c r="A84" s="5" t="s">
        <v>47</v>
      </c>
      <c r="B84" s="1">
        <v>5243000</v>
      </c>
      <c r="C84" s="1">
        <v>3474000</v>
      </c>
      <c r="D84" s="1">
        <v>24901000</v>
      </c>
      <c r="E84" s="1">
        <v>10644000</v>
      </c>
      <c r="F84" s="1">
        <v>29278000</v>
      </c>
      <c r="G84" s="1">
        <v>14293000</v>
      </c>
      <c r="H84" s="1">
        <v>-18856000</v>
      </c>
      <c r="I84" s="1">
        <v>-14364000</v>
      </c>
      <c r="J84" s="1">
        <v>6711000</v>
      </c>
      <c r="K84" s="1">
        <v>-7075000</v>
      </c>
      <c r="R84" s="36" t="s">
        <v>127</v>
      </c>
      <c r="S84" s="37"/>
    </row>
    <row r="85" spans="1:19" ht="20" x14ac:dyDescent="0.25">
      <c r="A85" s="5" t="s">
        <v>71</v>
      </c>
      <c r="B85" s="1">
        <v>14783000</v>
      </c>
      <c r="C85" s="1">
        <v>59454000</v>
      </c>
      <c r="D85" s="1">
        <v>154224000</v>
      </c>
      <c r="E85" s="1">
        <v>105563000</v>
      </c>
      <c r="F85" s="1">
        <v>117508000</v>
      </c>
      <c r="G85" s="1">
        <v>185887000</v>
      </c>
      <c r="H85" s="1">
        <v>157136000</v>
      </c>
      <c r="I85" s="1">
        <v>168556000</v>
      </c>
      <c r="J85" s="1">
        <v>236754000</v>
      </c>
      <c r="K85" s="1">
        <v>380246000</v>
      </c>
      <c r="R85" s="24" t="s">
        <v>128</v>
      </c>
      <c r="S85" s="25">
        <f>K17</f>
        <v>36677000</v>
      </c>
    </row>
    <row r="86" spans="1:19" ht="20" x14ac:dyDescent="0.25">
      <c r="A86" s="5" t="s">
        <v>72</v>
      </c>
      <c r="B86" s="1">
        <v>92000</v>
      </c>
      <c r="C86" s="1">
        <v>277000</v>
      </c>
      <c r="D86" s="1">
        <v>10807000</v>
      </c>
      <c r="E86" s="1">
        <v>1584000</v>
      </c>
      <c r="F86" s="1">
        <v>2054000</v>
      </c>
      <c r="G86" s="1">
        <v>19688000</v>
      </c>
      <c r="H86" s="1">
        <v>28515000</v>
      </c>
      <c r="I86" s="1">
        <v>43915000</v>
      </c>
      <c r="J86" s="1">
        <v>45123000</v>
      </c>
      <c r="K86" s="1">
        <v>7355000</v>
      </c>
      <c r="R86" s="24" t="s">
        <v>129</v>
      </c>
      <c r="S86" s="25">
        <f>K56</f>
        <v>608213000</v>
      </c>
    </row>
    <row r="87" spans="1:19" ht="20" x14ac:dyDescent="0.25">
      <c r="A87" s="6" t="s">
        <v>73</v>
      </c>
      <c r="B87" s="10">
        <v>-67229000</v>
      </c>
      <c r="C87" s="10">
        <v>-143695000</v>
      </c>
      <c r="D87" s="10">
        <v>-7856000</v>
      </c>
      <c r="E87" s="10">
        <v>-14362000</v>
      </c>
      <c r="F87" s="10">
        <v>72756000</v>
      </c>
      <c r="G87" s="10">
        <v>164423000</v>
      </c>
      <c r="H87" s="10">
        <v>189574000</v>
      </c>
      <c r="I87" s="10">
        <v>187641000</v>
      </c>
      <c r="J87" s="10">
        <v>410127000</v>
      </c>
      <c r="K87" s="10">
        <v>767234000</v>
      </c>
      <c r="R87" s="24" t="s">
        <v>130</v>
      </c>
      <c r="S87" s="25">
        <f>K61</f>
        <v>142473000</v>
      </c>
    </row>
    <row r="88" spans="1:19" ht="20" x14ac:dyDescent="0.25">
      <c r="A88" s="5" t="s">
        <v>74</v>
      </c>
      <c r="B88" s="1">
        <v>-12273000</v>
      </c>
      <c r="C88" s="1">
        <v>-42227000</v>
      </c>
      <c r="D88" s="1">
        <v>-39355000</v>
      </c>
      <c r="E88" s="1">
        <v>-77773000</v>
      </c>
      <c r="F88" s="1">
        <v>-65060000</v>
      </c>
      <c r="G88" s="1">
        <v>-100246000</v>
      </c>
      <c r="H88" s="1">
        <v>-96847000</v>
      </c>
      <c r="I88" s="1">
        <v>-94975000</v>
      </c>
      <c r="J88" s="1">
        <v>-102287000</v>
      </c>
      <c r="K88" s="1">
        <v>-158139000</v>
      </c>
      <c r="R88" s="38" t="s">
        <v>131</v>
      </c>
      <c r="S88" s="39">
        <f>S85/(S86+S87)</f>
        <v>4.8857977902878165E-2</v>
      </c>
    </row>
    <row r="89" spans="1:19" ht="20" customHeight="1" x14ac:dyDescent="0.25">
      <c r="A89" s="14" t="s">
        <v>105</v>
      </c>
      <c r="B89" s="15">
        <f t="shared" ref="B89:J89" si="7">(-1*B88)/B3</f>
        <v>0.28720192825217045</v>
      </c>
      <c r="C89" s="15">
        <f t="shared" si="7"/>
        <v>0.24205650870444995</v>
      </c>
      <c r="D89" s="15">
        <f t="shared" si="7"/>
        <v>8.9375540783906721E-2</v>
      </c>
      <c r="E89" s="15">
        <f t="shared" si="7"/>
        <v>0.10683441921928852</v>
      </c>
      <c r="F89" s="15">
        <f t="shared" si="7"/>
        <v>6.359608179320228E-2</v>
      </c>
      <c r="G89" s="15">
        <f t="shared" si="7"/>
        <v>7.3719834331501727E-2</v>
      </c>
      <c r="H89" s="15">
        <f t="shared" si="7"/>
        <v>5.8929440685391618E-2</v>
      </c>
      <c r="I89" s="15">
        <f t="shared" si="7"/>
        <v>5.6392461846395188E-2</v>
      </c>
      <c r="J89" s="15">
        <f t="shared" si="7"/>
        <v>4.6902397599465899E-2</v>
      </c>
      <c r="K89" s="15"/>
      <c r="L89" s="15"/>
      <c r="M89" s="15"/>
      <c r="N89" s="15"/>
      <c r="O89" s="15"/>
      <c r="P89" s="15"/>
      <c r="Q89" s="15"/>
      <c r="R89" s="24" t="s">
        <v>106</v>
      </c>
      <c r="S89" s="25">
        <f>K27</f>
        <v>18737000</v>
      </c>
    </row>
    <row r="90" spans="1:19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>
        <v>-14000000</v>
      </c>
      <c r="H90" s="1">
        <v>-52000000</v>
      </c>
      <c r="I90" s="1">
        <v>-339641000</v>
      </c>
      <c r="J90" s="1" t="s">
        <v>92</v>
      </c>
      <c r="K90" s="1">
        <v>-1989000</v>
      </c>
      <c r="R90" s="24" t="s">
        <v>19</v>
      </c>
      <c r="S90" s="25">
        <f>K25</f>
        <v>91808000</v>
      </c>
    </row>
    <row r="91" spans="1:19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>
        <v>-526717000</v>
      </c>
      <c r="F91" s="1">
        <v>-202656000</v>
      </c>
      <c r="G91" s="1">
        <v>-670357000</v>
      </c>
      <c r="H91" s="1">
        <v>-795580000</v>
      </c>
      <c r="I91" s="1">
        <v>-573959000</v>
      </c>
      <c r="J91" s="1">
        <v>-617043000</v>
      </c>
      <c r="K91" s="1">
        <v>-501435000</v>
      </c>
      <c r="R91" s="38" t="s">
        <v>132</v>
      </c>
      <c r="S91" s="39">
        <f>S89/S90</f>
        <v>0.20408896828163123</v>
      </c>
    </row>
    <row r="92" spans="1:19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>
        <v>162867000</v>
      </c>
      <c r="F92" s="1">
        <v>210557000</v>
      </c>
      <c r="G92" s="1">
        <v>273158000</v>
      </c>
      <c r="H92" s="1">
        <v>619310000</v>
      </c>
      <c r="I92" s="1">
        <v>595466000</v>
      </c>
      <c r="J92" s="1">
        <v>566647000</v>
      </c>
      <c r="K92" s="1">
        <v>440150000</v>
      </c>
      <c r="R92" s="40" t="s">
        <v>133</v>
      </c>
      <c r="S92" s="41">
        <f>S88*(1-S91)</f>
        <v>3.8886603600353023E-2</v>
      </c>
    </row>
    <row r="93" spans="1:19" ht="19" x14ac:dyDescent="0.25">
      <c r="A93" s="5" t="s">
        <v>78</v>
      </c>
      <c r="B93" s="1">
        <v>-3034000</v>
      </c>
      <c r="C93" s="1">
        <v>-10738000</v>
      </c>
      <c r="D93" s="1">
        <v>-2485000</v>
      </c>
      <c r="E93" s="1">
        <v>-5600000</v>
      </c>
      <c r="F93" s="1">
        <v>-2029000</v>
      </c>
      <c r="G93" s="1">
        <v>101000</v>
      </c>
      <c r="H93" s="1">
        <v>406000</v>
      </c>
      <c r="I93" s="1">
        <v>-5000000</v>
      </c>
      <c r="J93" s="1">
        <v>-600000</v>
      </c>
      <c r="K93" s="1" t="s">
        <v>92</v>
      </c>
      <c r="R93" s="36" t="s">
        <v>134</v>
      </c>
      <c r="S93" s="37"/>
    </row>
    <row r="94" spans="1:19" ht="20" x14ac:dyDescent="0.25">
      <c r="A94" s="6" t="s">
        <v>79</v>
      </c>
      <c r="B94" s="10">
        <v>-15307000</v>
      </c>
      <c r="C94" s="10">
        <v>-52965000</v>
      </c>
      <c r="D94" s="10">
        <v>-41840000</v>
      </c>
      <c r="E94" s="10">
        <v>-447223000</v>
      </c>
      <c r="F94" s="10">
        <v>-59188000</v>
      </c>
      <c r="G94" s="10">
        <v>-511344000</v>
      </c>
      <c r="H94" s="10">
        <v>-324711000</v>
      </c>
      <c r="I94" s="10">
        <v>-418109000</v>
      </c>
      <c r="J94" s="10">
        <v>-153283000</v>
      </c>
      <c r="K94" s="10">
        <v>-221413000</v>
      </c>
      <c r="R94" s="24" t="s">
        <v>135</v>
      </c>
      <c r="S94" s="42">
        <v>4.095E-2</v>
      </c>
    </row>
    <row r="95" spans="1:19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>
        <v>-6101000</v>
      </c>
      <c r="H95" s="1">
        <v>-11555000</v>
      </c>
      <c r="I95" s="1" t="s">
        <v>92</v>
      </c>
      <c r="J95" s="1">
        <v>-2137000</v>
      </c>
      <c r="K95" s="1">
        <v>-257240000</v>
      </c>
      <c r="R95" s="43" t="s">
        <v>136</v>
      </c>
      <c r="S95" s="44">
        <v>1.26</v>
      </c>
    </row>
    <row r="96" spans="1:19" ht="20" x14ac:dyDescent="0.25">
      <c r="A96" s="5" t="s">
        <v>81</v>
      </c>
      <c r="B96" s="1" t="s">
        <v>92</v>
      </c>
      <c r="C96" s="1" t="s">
        <v>92</v>
      </c>
      <c r="D96" s="1">
        <v>459425000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R96" s="24" t="s">
        <v>137</v>
      </c>
      <c r="S96" s="42">
        <v>8.4000000000000005E-2</v>
      </c>
    </row>
    <row r="97" spans="1:19" ht="20" x14ac:dyDescent="0.25">
      <c r="A97" s="5" t="s">
        <v>82</v>
      </c>
      <c r="B97" s="1">
        <v>-7202000</v>
      </c>
      <c r="C97" s="1">
        <v>-30120000</v>
      </c>
      <c r="D97" s="1" t="s">
        <v>92</v>
      </c>
      <c r="E97" s="1" t="s">
        <v>92</v>
      </c>
      <c r="F97" s="1" t="s">
        <v>92</v>
      </c>
      <c r="G97" s="1">
        <v>-20000000</v>
      </c>
      <c r="H97" s="1">
        <v>-15017000</v>
      </c>
      <c r="I97" s="1">
        <v>-135175000</v>
      </c>
      <c r="J97" s="1">
        <v>-200170000</v>
      </c>
      <c r="K97" s="1">
        <v>-219068000</v>
      </c>
      <c r="R97" s="40" t="s">
        <v>138</v>
      </c>
      <c r="S97" s="41">
        <f>(S94)+((S95)*(S96-S94))</f>
        <v>9.5193E-2</v>
      </c>
    </row>
    <row r="98" spans="1:19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R98" s="36" t="s">
        <v>139</v>
      </c>
      <c r="S98" s="37"/>
    </row>
    <row r="99" spans="1:19" ht="20" x14ac:dyDescent="0.25">
      <c r="A99" s="5" t="s">
        <v>84</v>
      </c>
      <c r="B99" s="1">
        <v>170503000</v>
      </c>
      <c r="C99" s="1">
        <v>288602000</v>
      </c>
      <c r="D99" s="1">
        <v>2306000</v>
      </c>
      <c r="E99" s="1">
        <v>40518000</v>
      </c>
      <c r="F99" s="1">
        <v>46814000</v>
      </c>
      <c r="G99" s="1">
        <v>578015000</v>
      </c>
      <c r="H99" s="1">
        <v>75818000</v>
      </c>
      <c r="I99" s="1">
        <v>335412000</v>
      </c>
      <c r="J99" s="1">
        <v>74515000</v>
      </c>
      <c r="K99" s="1">
        <v>45142000</v>
      </c>
      <c r="R99" s="24" t="s">
        <v>140</v>
      </c>
      <c r="S99" s="25">
        <f>S86+S87</f>
        <v>750686000</v>
      </c>
    </row>
    <row r="100" spans="1:19" ht="20" x14ac:dyDescent="0.25">
      <c r="A100" s="6" t="s">
        <v>85</v>
      </c>
      <c r="B100" s="10">
        <v>163301000</v>
      </c>
      <c r="C100" s="10">
        <v>258482000</v>
      </c>
      <c r="D100" s="10">
        <v>461731000</v>
      </c>
      <c r="E100" s="10">
        <v>40518000</v>
      </c>
      <c r="F100" s="10">
        <v>46814000</v>
      </c>
      <c r="G100" s="10">
        <v>551914000</v>
      </c>
      <c r="H100" s="10">
        <v>49246000</v>
      </c>
      <c r="I100" s="10">
        <v>200237000</v>
      </c>
      <c r="J100" s="10">
        <v>-127792000</v>
      </c>
      <c r="K100" s="10">
        <v>-431166000</v>
      </c>
      <c r="R100" s="38" t="s">
        <v>141</v>
      </c>
      <c r="S100" s="39">
        <f>S99/S103</f>
        <v>9.3512127903358458E-2</v>
      </c>
    </row>
    <row r="101" spans="1:19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R101" s="43" t="s">
        <v>142</v>
      </c>
      <c r="S101" s="45">
        <f>7277000000</f>
        <v>7277000000</v>
      </c>
    </row>
    <row r="102" spans="1:19" ht="20" x14ac:dyDescent="0.25">
      <c r="A102" s="6" t="s">
        <v>87</v>
      </c>
      <c r="B102" s="10">
        <v>80765000</v>
      </c>
      <c r="C102" s="10">
        <v>61822000</v>
      </c>
      <c r="D102" s="10">
        <v>412035000</v>
      </c>
      <c r="E102" s="10">
        <v>-421067000</v>
      </c>
      <c r="F102" s="10">
        <v>60382000</v>
      </c>
      <c r="G102" s="10">
        <v>204993000</v>
      </c>
      <c r="H102" s="10">
        <v>-85891000</v>
      </c>
      <c r="I102" s="10">
        <v>-30231000</v>
      </c>
      <c r="J102" s="10">
        <v>129052000</v>
      </c>
      <c r="K102" s="10">
        <v>114655000</v>
      </c>
      <c r="R102" s="38" t="s">
        <v>143</v>
      </c>
      <c r="S102" s="39">
        <f>S101/S103</f>
        <v>0.9064878720966415</v>
      </c>
    </row>
    <row r="103" spans="1:19" ht="20" x14ac:dyDescent="0.25">
      <c r="A103" s="5" t="s">
        <v>88</v>
      </c>
      <c r="B103" s="1">
        <v>50120000</v>
      </c>
      <c r="C103" s="1">
        <v>130885000</v>
      </c>
      <c r="D103" s="1">
        <v>192707000</v>
      </c>
      <c r="E103" s="1">
        <v>604742000</v>
      </c>
      <c r="F103" s="1">
        <v>183675000</v>
      </c>
      <c r="G103" s="1">
        <v>258820000</v>
      </c>
      <c r="H103" s="1">
        <v>463813000</v>
      </c>
      <c r="I103" s="1">
        <v>377922000</v>
      </c>
      <c r="J103" s="1">
        <v>347691000</v>
      </c>
      <c r="K103" s="1">
        <v>476743000</v>
      </c>
      <c r="R103" s="40" t="s">
        <v>144</v>
      </c>
      <c r="S103" s="46">
        <f>S99+S101</f>
        <v>8027686000</v>
      </c>
    </row>
    <row r="104" spans="1:19" ht="19" x14ac:dyDescent="0.25">
      <c r="A104" s="7" t="s">
        <v>89</v>
      </c>
      <c r="B104" s="11">
        <v>130885000</v>
      </c>
      <c r="C104" s="11">
        <v>192707000</v>
      </c>
      <c r="D104" s="11">
        <v>604742000</v>
      </c>
      <c r="E104" s="11">
        <v>183675000</v>
      </c>
      <c r="F104" s="11">
        <v>244057000</v>
      </c>
      <c r="G104" s="11">
        <v>463813000</v>
      </c>
      <c r="H104" s="11">
        <v>377922000</v>
      </c>
      <c r="I104" s="11">
        <v>347691000</v>
      </c>
      <c r="J104" s="11">
        <v>476743000</v>
      </c>
      <c r="K104" s="11">
        <v>591398000</v>
      </c>
      <c r="R104" s="36" t="s">
        <v>145</v>
      </c>
      <c r="S104" s="37"/>
    </row>
    <row r="105" spans="1:19" ht="20" customHeight="1" x14ac:dyDescent="0.25">
      <c r="A105" s="14" t="s">
        <v>107</v>
      </c>
      <c r="B105" s="1"/>
      <c r="C105" s="15">
        <f>(C106/B106)-1</f>
        <v>1.4533596639078263</v>
      </c>
      <c r="D105" s="15">
        <f>(D106/C106)-1</f>
        <v>-0.75795064779258337</v>
      </c>
      <c r="E105" s="15">
        <f>(E106/D106)-1</f>
        <v>0.95155789964203263</v>
      </c>
      <c r="F105" s="15">
        <f>(F106/E106)-1</f>
        <v>-1.0835296032995061</v>
      </c>
      <c r="G105" s="15">
        <f>(G106/F106)-1</f>
        <v>7.3390072765072762</v>
      </c>
      <c r="H105" s="15">
        <f t="shared" ref="H105:K105" si="8">(H106/G106)-1</f>
        <v>0.44486342459136452</v>
      </c>
      <c r="I105" s="15">
        <f>(I106/H106)-1</f>
        <v>-6.5784507209332155E-4</v>
      </c>
      <c r="J105" s="15">
        <f t="shared" si="8"/>
        <v>2.3220382880452379</v>
      </c>
      <c r="K105" s="15">
        <f t="shared" si="8"/>
        <v>0.97860901767151764</v>
      </c>
      <c r="L105" s="15"/>
      <c r="M105" s="15"/>
      <c r="N105" s="15"/>
      <c r="O105" s="15"/>
      <c r="P105" s="15"/>
      <c r="Q105" s="15"/>
      <c r="R105" s="26" t="s">
        <v>108</v>
      </c>
      <c r="S105" s="27">
        <f>(S100*S92)+(S102*S97)</f>
        <v>8.9927669058099E-2</v>
      </c>
    </row>
    <row r="106" spans="1:19" ht="19" x14ac:dyDescent="0.25">
      <c r="A106" s="5" t="s">
        <v>90</v>
      </c>
      <c r="B106" s="1">
        <v>-79502000</v>
      </c>
      <c r="C106" s="1">
        <v>-195047000</v>
      </c>
      <c r="D106" s="1">
        <v>-47211000</v>
      </c>
      <c r="E106" s="1">
        <v>-92135000</v>
      </c>
      <c r="F106" s="1">
        <v>7696000</v>
      </c>
      <c r="G106" s="1">
        <v>64177000</v>
      </c>
      <c r="H106" s="1">
        <v>92727000</v>
      </c>
      <c r="I106" s="1">
        <v>92666000</v>
      </c>
      <c r="J106" s="1">
        <v>307840000</v>
      </c>
      <c r="K106" s="1">
        <v>609095000</v>
      </c>
      <c r="L106" s="47">
        <f>K106*(1+$S$106)</f>
        <v>697156798.4289372</v>
      </c>
      <c r="M106" s="47">
        <f t="shared" ref="M106:P106" si="9">L106*(1+$S$106)</f>
        <v>797950404.44542432</v>
      </c>
      <c r="N106" s="47">
        <f t="shared" si="9"/>
        <v>913316558.61277401</v>
      </c>
      <c r="O106" s="47">
        <f t="shared" si="9"/>
        <v>1045362132.2693771</v>
      </c>
      <c r="P106" s="47">
        <f t="shared" si="9"/>
        <v>1196498604.2107818</v>
      </c>
      <c r="Q106" s="48" t="s">
        <v>146</v>
      </c>
      <c r="R106" s="49" t="s">
        <v>147</v>
      </c>
      <c r="S106" s="50">
        <f>(SUM(L4:P4)/5)</f>
        <v>0.1445781010005617</v>
      </c>
    </row>
    <row r="107" spans="1:19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48"/>
      <c r="M107" s="48"/>
      <c r="N107" s="48"/>
      <c r="O107" s="48"/>
      <c r="P107" s="51">
        <f>P106*(1+S107)/(S108-S107)</f>
        <v>18888881845.097908</v>
      </c>
      <c r="Q107" s="52" t="s">
        <v>148</v>
      </c>
      <c r="R107" s="53" t="s">
        <v>149</v>
      </c>
      <c r="S107" s="54">
        <v>2.5000000000000001E-2</v>
      </c>
    </row>
    <row r="108" spans="1:19" ht="19" x14ac:dyDescent="0.25">
      <c r="L108" s="51">
        <f t="shared" ref="L108:N108" si="10">L107+L106</f>
        <v>697156798.4289372</v>
      </c>
      <c r="M108" s="51">
        <f t="shared" si="10"/>
        <v>797950404.44542432</v>
      </c>
      <c r="N108" s="51">
        <f t="shared" si="10"/>
        <v>913316558.61277401</v>
      </c>
      <c r="O108" s="51">
        <f>O107+O106</f>
        <v>1045362132.2693771</v>
      </c>
      <c r="P108" s="51">
        <f>P107+P106</f>
        <v>20085380449.308689</v>
      </c>
      <c r="Q108" s="52" t="s">
        <v>144</v>
      </c>
      <c r="R108" s="55" t="s">
        <v>150</v>
      </c>
      <c r="S108" s="56">
        <f>S105</f>
        <v>8.9927669058099E-2</v>
      </c>
    </row>
    <row r="109" spans="1:19" ht="19" x14ac:dyDescent="0.25">
      <c r="L109" s="57" t="s">
        <v>151</v>
      </c>
      <c r="M109" s="58"/>
    </row>
    <row r="110" spans="1:19" ht="20" x14ac:dyDescent="0.25">
      <c r="L110" s="59" t="s">
        <v>152</v>
      </c>
      <c r="M110" s="60">
        <f>NPV(S108,L108,M108,N108,O108,P108)</f>
        <v>15815941032.890062</v>
      </c>
    </row>
    <row r="111" spans="1:19" ht="20" x14ac:dyDescent="0.25">
      <c r="L111" s="59" t="s">
        <v>153</v>
      </c>
      <c r="M111" s="60">
        <f>K40</f>
        <v>1582206000</v>
      </c>
    </row>
    <row r="112" spans="1:19" ht="20" x14ac:dyDescent="0.25">
      <c r="L112" s="59" t="s">
        <v>140</v>
      </c>
      <c r="M112" s="60">
        <f>S99</f>
        <v>750686000</v>
      </c>
    </row>
    <row r="113" spans="12:13" ht="20" x14ac:dyDescent="0.25">
      <c r="L113" s="59" t="s">
        <v>154</v>
      </c>
      <c r="M113" s="60">
        <f>M110+M111-M112</f>
        <v>16647461032.89006</v>
      </c>
    </row>
    <row r="114" spans="12:13" ht="20" x14ac:dyDescent="0.25">
      <c r="L114" s="59" t="s">
        <v>155</v>
      </c>
      <c r="M114" s="61">
        <f>K34*(1+(5*Q16))</f>
        <v>414935400.54104507</v>
      </c>
    </row>
    <row r="115" spans="12:13" ht="20" x14ac:dyDescent="0.25">
      <c r="L115" s="62" t="s">
        <v>156</v>
      </c>
      <c r="M115" s="63">
        <f>M113/M114</f>
        <v>40.120609162734738</v>
      </c>
    </row>
    <row r="116" spans="12:13" ht="20" x14ac:dyDescent="0.25">
      <c r="L116" s="64" t="s">
        <v>157</v>
      </c>
      <c r="M116" s="65">
        <v>24.05</v>
      </c>
    </row>
    <row r="117" spans="12:13" ht="20" x14ac:dyDescent="0.25">
      <c r="L117" s="66" t="s">
        <v>158</v>
      </c>
      <c r="M117" s="67">
        <f>M115/M116-1</f>
        <v>0.66821659720310755</v>
      </c>
    </row>
    <row r="118" spans="12:13" ht="20" x14ac:dyDescent="0.25">
      <c r="L118" s="66" t="s">
        <v>159</v>
      </c>
      <c r="M118" s="68" t="str">
        <f>IF(M115&gt;M116,"BUY","SELL")</f>
        <v>BUY</v>
      </c>
    </row>
  </sheetData>
  <mergeCells count="6">
    <mergeCell ref="R83:S83"/>
    <mergeCell ref="R84:S84"/>
    <mergeCell ref="R93:S93"/>
    <mergeCell ref="R98:S98"/>
    <mergeCell ref="R104:S104"/>
    <mergeCell ref="L109:M109"/>
  </mergeCells>
  <hyperlinks>
    <hyperlink ref="A1" r:id="rId1" tooltip="https://roic.ai/company/PSTG" display="ROIC.AI | PSTG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www.sec.gov/Archives/edgar/data/1474432/000162828021005538/0001628280-21-005538-index.htm" xr:uid="{00000000-0004-0000-0000-000016000000}"/>
    <hyperlink ref="I74" r:id="rId17" tooltip="https://www.sec.gov/Archives/edgar/data/1474432/000162828021005538/0001628280-21-005538-index.htm" xr:uid="{00000000-0004-0000-0000-000017000000}"/>
    <hyperlink ref="J36" r:id="rId18" tooltip="https://www.sec.gov/Archives/edgar/data/1474432/000162828022008643/0001628280-22-008643-index.htm" xr:uid="{00000000-0004-0000-0000-000019000000}"/>
    <hyperlink ref="J74" r:id="rId19" tooltip="https://www.sec.gov/Archives/edgar/data/1474432/000162828022008643/0001628280-22-008643-index.htm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1" r:id="rId22" display="https://finbox.com/NYSE:PSTG/explorer/revenue_proj" xr:uid="{A9DEDE09-C4A9-9C40-BEA7-4C2BE37AC77F}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2023-03-12T21:09:20Z</dcterms:created>
  <dcterms:modified xsi:type="dcterms:W3CDTF">2023-03-18T03:18:19Z</dcterms:modified>
</cp:coreProperties>
</file>