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"/>
    </mc:Choice>
  </mc:AlternateContent>
  <xr:revisionPtr revIDLastSave="0" documentId="13_ncr:1_{40AA7B55-466A-5244-A10E-D55E2356002C}" xr6:coauthVersionLast="47" xr6:coauthVersionMax="47" xr10:uidLastSave="{00000000-0000-0000-0000-000000000000}"/>
  <bookViews>
    <workbookView xWindow="0" yWindow="500" windowWidth="28360" windowHeight="283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10" hidden="1">'Sheet 1'!$B$19:$AJ$19</definedName>
    <definedName name="_xlchart.v1.11" hidden="1">'Sheet 1'!$B$3:$AJ$3</definedName>
    <definedName name="_xlchart.v1.12" hidden="1">'Sheet 1'!$A$106</definedName>
    <definedName name="_xlchart.v1.13" hidden="1">'Sheet 1'!$A$19</definedName>
    <definedName name="_xlchart.v1.14" hidden="1">'Sheet 1'!$B$106:$AJ$106</definedName>
    <definedName name="_xlchart.v1.15" hidden="1">'Sheet 1'!$B$19:$AJ$19</definedName>
    <definedName name="_xlchart.v1.16" hidden="1">'Sheet 1'!$B$3:$AJ$3</definedName>
    <definedName name="_xlchart.v1.2" hidden="1">'Sheet 1'!$A$3</definedName>
    <definedName name="_xlchart.v1.3" hidden="1">'Sheet 1'!$B$106:$AJ$106</definedName>
    <definedName name="_xlchart.v1.4" hidden="1">'Sheet 1'!$B$19:$AJ$19</definedName>
    <definedName name="_xlchart.v1.5" hidden="1">'Sheet 1'!$B$3:$AJ$3</definedName>
    <definedName name="_xlchart.v1.6" hidden="1">'Sheet 1'!$A$106</definedName>
    <definedName name="_xlchart.v1.7" hidden="1">'Sheet 1'!$A$19</definedName>
    <definedName name="_xlchart.v1.8" hidden="1">'Sheet 1'!$A$3</definedName>
    <definedName name="_xlchart.v1.9" hidden="1">'Sheet 1'!$B$106:$AJ$106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01" i="1" l="1"/>
  <c r="AQ16" i="1"/>
  <c r="AL114" i="1"/>
  <c r="AL111" i="1"/>
  <c r="AR97" i="1"/>
  <c r="AR90" i="1"/>
  <c r="AR89" i="1"/>
  <c r="AR91" i="1" s="1"/>
  <c r="AR88" i="1"/>
  <c r="AR87" i="1"/>
  <c r="AR86" i="1"/>
  <c r="AR99" i="1" s="1"/>
  <c r="AR85" i="1"/>
  <c r="AP19" i="1"/>
  <c r="AS16" i="1"/>
  <c r="AR16" i="1"/>
  <c r="AP16" i="1"/>
  <c r="AS13" i="1"/>
  <c r="AR13" i="1"/>
  <c r="AQ13" i="1"/>
  <c r="AP13" i="1"/>
  <c r="AS10" i="1"/>
  <c r="AR10" i="1"/>
  <c r="AQ10" i="1"/>
  <c r="AP10" i="1"/>
  <c r="AS7" i="1"/>
  <c r="AR7" i="1"/>
  <c r="AQ7" i="1"/>
  <c r="AP7" i="1"/>
  <c r="AS4" i="1"/>
  <c r="AR4" i="1"/>
  <c r="AQ4" i="1"/>
  <c r="AP4" i="1"/>
  <c r="AO4" i="1"/>
  <c r="AN4" i="1"/>
  <c r="AM4" i="1"/>
  <c r="AL4" i="1"/>
  <c r="AK4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R106" i="1" l="1"/>
  <c r="AK106" i="1" s="1"/>
  <c r="AK108" i="1"/>
  <c r="AL106" i="1"/>
  <c r="AM106" i="1" s="1"/>
  <c r="AN106" i="1" s="1"/>
  <c r="AO106" i="1" s="1"/>
  <c r="AL112" i="1"/>
  <c r="AR103" i="1"/>
  <c r="AR102" i="1" s="1"/>
  <c r="AR92" i="1"/>
  <c r="AL108" i="1" l="1"/>
  <c r="AR100" i="1"/>
  <c r="AR105" i="1" s="1"/>
  <c r="AR108" i="1" s="1"/>
  <c r="AM108" i="1"/>
  <c r="AO107" i="1" l="1"/>
  <c r="AO108" i="1" s="1"/>
  <c r="AN108" i="1"/>
  <c r="AL110" i="1" s="1"/>
  <c r="AL113" i="1" s="1"/>
  <c r="AL115" i="1" s="1"/>
  <c r="AL118" i="1" l="1"/>
  <c r="AL117" i="1"/>
</calcChain>
</file>

<file path=xl/sharedStrings.xml><?xml version="1.0" encoding="utf-8"?>
<sst xmlns="http://schemas.openxmlformats.org/spreadsheetml/2006/main" count="1337" uniqueCount="161">
  <si>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</si>
  <si>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</si>
  <si>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</si>
  <si>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</si>
  <si>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</si>
  <si>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</si>
  <si>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</si>
  <si>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</si>
  <si>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</si>
  <si>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</si>
  <si>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</si>
  <si>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</si>
  <si>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</si>
  <si>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</si>
  <si>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</si>
  <si>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</si>
  <si>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</si>
  <si>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</si>
  <si>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</si>
  <si>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</si>
  <si>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</si>
  <si>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</si>
  <si>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</si>
  <si>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</si>
  <si>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</si>
  <si>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</si>
  <si>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</si>
  <si>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</si>
  <si>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</si>
  <si>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</si>
  <si>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</si>
  <si>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</si>
  <si>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</si>
  <si>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</si>
  <si>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</si>
  <si>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</si>
  <si>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</si>
  <si>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</si>
  <si>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</si>
  <si>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</si>
  <si>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</si>
  <si>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</si>
  <si>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</si>
  <si>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</si>
  <si>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</si>
  <si>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</si>
  <si>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</si>
  <si>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</si>
  <si>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</si>
  <si>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</si>
  <si>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</si>
  <si>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</si>
  <si>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</si>
  <si>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</si>
  <si>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</si>
  <si>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</si>
  <si>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</si>
  <si>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</si>
  <si>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</si>
  <si>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</si>
  <si>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</si>
  <si>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</si>
  <si>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</si>
  <si>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</si>
  <si>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</si>
  <si>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</si>
  <si>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</si>
  <si>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</si>
  <si>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</si>
  <si>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</si>
  <si>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</si>
  <si>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</si>
  <si>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</si>
  <si>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</si>
  <si>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</si>
  <si>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</si>
  <si>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</si>
  <si>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</si>
  <si>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</si>
  <si>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</si>
  <si>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</si>
  <si>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</si>
  <si>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</si>
  <si>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</si>
  <si>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</si>
  <si>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</si>
  <si>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</si>
  <si>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</si>
  <si>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</si>
  <si>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</si>
  <si>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</si>
  <si>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</si>
  <si>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</si>
  <si>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</si>
  <si>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</si>
  <si>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</si>
  <si>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</si>
  <si>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</si>
  <si>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</si>
  <si>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</si>
  <si>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</si>
  <si>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</si>
  <si>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</si>
  <si>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</si>
  <si>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</si>
  <si>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</si>
  <si>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</si>
  <si>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</si>
  <si>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</si>
  <si>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</si>
  <si>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</si>
  <si>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</si>
  <si>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</si>
  <si>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</si>
  <si>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</si>
  <si>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</si>
  <si>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</si>
  <si>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</si>
  <si>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</si>
  <si>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</si>
  <si>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</si>
  <si>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</si>
  <si>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</si>
  <si>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</si>
  <si>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</si>
  <si>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</si>
  <si>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</si>
  <si>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</si>
  <si>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</si>
  <si>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</si>
  <si>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</si>
  <si>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</si>
  <si>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</si>
  <si>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</si>
  <si>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</si>
  <si>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</si>
  <si>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</si>
  <si>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</si>
  <si>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</si>
  <si>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</si>
  <si>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</si>
  <si>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</si>
  <si>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</si>
  <si>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</si>
  <si>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</si>
  <si>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</si>
  <si>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</si>
  <si>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</si>
  <si>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</si>
  <si>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</si>
  <si>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</si>
  <si>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</si>
  <si>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</si>
  <si>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</si>
  <si>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</si>
  <si>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</si>
  <si>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</si>
  <si>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</si>
  <si>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</si>
  <si>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</si>
  <si>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Tyler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</si>
</sst>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8" borderId="0" xfId="0" applyNumberFormat="1" applyFont="1" applyFill="1"/>
    <xf numFmtId="0" fontId="0" fillId="8" borderId="0" xfId="0" applyFill="1"/>
    <xf numFmtId="9" fontId="16" fillId="8" borderId="9" xfId="0" applyNumberFormat="1" applyFont="1" applyFill="1" applyBorder="1" applyAlignment="1">
      <alignment wrapText="1"/>
    </xf>
    <xf numFmtId="10" fontId="1" fillId="8" borderId="10" xfId="0" applyNumberFormat="1" applyFont="1" applyFill="1" applyBorder="1" applyAlignment="1">
      <alignment horizontal="right" vertical="center"/>
    </xf>
    <xf numFmtId="164" fontId="1" fillId="8" borderId="0" xfId="0" applyNumberFormat="1" applyFont="1" applyFill="1"/>
    <xf numFmtId="0" fontId="0" fillId="8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8" borderId="11" xfId="0" applyFont="1" applyFill="1" applyBorder="1"/>
    <xf numFmtId="10" fontId="1" fillId="8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8" borderId="9" xfId="0" applyNumberFormat="1" applyFont="1" applyFill="1" applyBorder="1" applyAlignment="1">
      <alignment wrapText="1"/>
    </xf>
    <xf numFmtId="164" fontId="1" fillId="8" borderId="10" xfId="0" applyNumberFormat="1" applyFont="1" applyFill="1" applyBorder="1"/>
    <xf numFmtId="164" fontId="1" fillId="8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TYL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58278145695358E-2"/>
          <c:y val="0.11585200998325083"/>
          <c:w val="0.88035761589403971"/>
          <c:h val="0.7128901222480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1'!$B$3:$AJ$3</c:f>
              <c:numCache>
                <c:formatCode>#,###,,;\(#,###,,\);\ \-\ \-</c:formatCode>
                <c:ptCount val="35"/>
                <c:pt idx="0">
                  <c:v>179200000</c:v>
                </c:pt>
                <c:pt idx="1">
                  <c:v>189400000</c:v>
                </c:pt>
                <c:pt idx="2">
                  <c:v>217600000</c:v>
                </c:pt>
                <c:pt idx="3">
                  <c:v>266400000</c:v>
                </c:pt>
                <c:pt idx="4">
                  <c:v>286200000</c:v>
                </c:pt>
                <c:pt idx="5">
                  <c:v>282400000</c:v>
                </c:pt>
                <c:pt idx="6">
                  <c:v>357900000</c:v>
                </c:pt>
                <c:pt idx="7">
                  <c:v>140600000</c:v>
                </c:pt>
                <c:pt idx="8">
                  <c:v>128400000</c:v>
                </c:pt>
                <c:pt idx="9">
                  <c:v>76400000</c:v>
                </c:pt>
                <c:pt idx="10">
                  <c:v>50500000</c:v>
                </c:pt>
                <c:pt idx="11">
                  <c:v>108401000</c:v>
                </c:pt>
                <c:pt idx="12">
                  <c:v>93200000</c:v>
                </c:pt>
                <c:pt idx="13">
                  <c:v>117888000</c:v>
                </c:pt>
                <c:pt idx="14">
                  <c:v>133897000</c:v>
                </c:pt>
                <c:pt idx="15">
                  <c:v>145454000</c:v>
                </c:pt>
                <c:pt idx="16">
                  <c:v>172270000</c:v>
                </c:pt>
                <c:pt idx="17">
                  <c:v>170457000</c:v>
                </c:pt>
                <c:pt idx="18">
                  <c:v>195303000</c:v>
                </c:pt>
                <c:pt idx="19">
                  <c:v>219796000</c:v>
                </c:pt>
                <c:pt idx="20">
                  <c:v>265101000</c:v>
                </c:pt>
                <c:pt idx="21">
                  <c:v>290286000</c:v>
                </c:pt>
                <c:pt idx="22">
                  <c:v>288628000</c:v>
                </c:pt>
                <c:pt idx="23">
                  <c:v>309391000</c:v>
                </c:pt>
                <c:pt idx="24">
                  <c:v>363304000</c:v>
                </c:pt>
                <c:pt idx="25">
                  <c:v>416643000</c:v>
                </c:pt>
                <c:pt idx="26">
                  <c:v>493101000</c:v>
                </c:pt>
                <c:pt idx="27">
                  <c:v>591022000</c:v>
                </c:pt>
                <c:pt idx="28">
                  <c:v>756043000</c:v>
                </c:pt>
                <c:pt idx="29">
                  <c:v>840662000</c:v>
                </c:pt>
                <c:pt idx="30">
                  <c:v>935282000</c:v>
                </c:pt>
                <c:pt idx="31">
                  <c:v>1086427000</c:v>
                </c:pt>
                <c:pt idx="32">
                  <c:v>1116663000</c:v>
                </c:pt>
                <c:pt idx="33">
                  <c:v>1592287000</c:v>
                </c:pt>
                <c:pt idx="34">
                  <c:v>1850204000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D-1140-80CB-C26BD91BD005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1'!$B$19:$AJ$19</c:f>
              <c:numCache>
                <c:formatCode>#,###,,;\(#,###,,\);\ \-\ \-</c:formatCode>
                <c:ptCount val="35"/>
                <c:pt idx="0">
                  <c:v>29400000</c:v>
                </c:pt>
                <c:pt idx="1">
                  <c:v>9300000</c:v>
                </c:pt>
                <c:pt idx="2">
                  <c:v>14200000</c:v>
                </c:pt>
                <c:pt idx="3">
                  <c:v>13000000</c:v>
                </c:pt>
                <c:pt idx="4">
                  <c:v>17100000</c:v>
                </c:pt>
                <c:pt idx="5">
                  <c:v>9900000</c:v>
                </c:pt>
                <c:pt idx="6">
                  <c:v>7200000</c:v>
                </c:pt>
                <c:pt idx="7">
                  <c:v>-11800000</c:v>
                </c:pt>
                <c:pt idx="8">
                  <c:v>-61100000</c:v>
                </c:pt>
                <c:pt idx="9">
                  <c:v>-1000000</c:v>
                </c:pt>
                <c:pt idx="10">
                  <c:v>-900000</c:v>
                </c:pt>
                <c:pt idx="11">
                  <c:v>10841000</c:v>
                </c:pt>
                <c:pt idx="12">
                  <c:v>-17721000</c:v>
                </c:pt>
                <c:pt idx="13">
                  <c:v>12719000</c:v>
                </c:pt>
                <c:pt idx="14">
                  <c:v>20380000</c:v>
                </c:pt>
                <c:pt idx="15">
                  <c:v>48904000</c:v>
                </c:pt>
                <c:pt idx="16">
                  <c:v>28823000</c:v>
                </c:pt>
                <c:pt idx="17">
                  <c:v>24068000</c:v>
                </c:pt>
                <c:pt idx="18">
                  <c:v>32957000</c:v>
                </c:pt>
                <c:pt idx="19">
                  <c:v>39791000</c:v>
                </c:pt>
                <c:pt idx="20">
                  <c:v>41887000</c:v>
                </c:pt>
                <c:pt idx="21">
                  <c:v>54135000</c:v>
                </c:pt>
                <c:pt idx="22">
                  <c:v>50687000</c:v>
                </c:pt>
                <c:pt idx="23">
                  <c:v>54789000</c:v>
                </c:pt>
                <c:pt idx="24">
                  <c:v>66579000</c:v>
                </c:pt>
                <c:pt idx="25">
                  <c:v>79605000</c:v>
                </c:pt>
                <c:pt idx="26">
                  <c:v>109072000</c:v>
                </c:pt>
                <c:pt idx="27">
                  <c:v>127998000</c:v>
                </c:pt>
                <c:pt idx="28">
                  <c:v>179608000</c:v>
                </c:pt>
                <c:pt idx="29">
                  <c:v>215553000</c:v>
                </c:pt>
                <c:pt idx="30">
                  <c:v>217629000</c:v>
                </c:pt>
                <c:pt idx="31">
                  <c:v>236510000</c:v>
                </c:pt>
                <c:pt idx="32">
                  <c:v>256699000</c:v>
                </c:pt>
                <c:pt idx="33">
                  <c:v>317903000</c:v>
                </c:pt>
                <c:pt idx="34">
                  <c:v>375044000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D-1140-80CB-C26BD91BD005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1'!$B$106:$AJ$106</c:f>
              <c:numCache>
                <c:formatCode>#,###,,;\(#,###,,\);\ \-\ \-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-14800000</c:v>
                </c:pt>
                <c:pt idx="3">
                  <c:v>16500000</c:v>
                </c:pt>
                <c:pt idx="4">
                  <c:v>2800000</c:v>
                </c:pt>
                <c:pt idx="5">
                  <c:v>7400000</c:v>
                </c:pt>
                <c:pt idx="6">
                  <c:v>-16600000</c:v>
                </c:pt>
                <c:pt idx="7">
                  <c:v>13800000</c:v>
                </c:pt>
                <c:pt idx="8">
                  <c:v>3700000</c:v>
                </c:pt>
                <c:pt idx="9">
                  <c:v>-13700000</c:v>
                </c:pt>
                <c:pt idx="10">
                  <c:v>-37400000</c:v>
                </c:pt>
                <c:pt idx="11">
                  <c:v>-5891000</c:v>
                </c:pt>
                <c:pt idx="12">
                  <c:v>-11282000</c:v>
                </c:pt>
                <c:pt idx="13">
                  <c:v>8290000</c:v>
                </c:pt>
                <c:pt idx="14">
                  <c:v>10127000</c:v>
                </c:pt>
                <c:pt idx="15">
                  <c:v>20739000</c:v>
                </c:pt>
                <c:pt idx="16">
                  <c:v>19892000</c:v>
                </c:pt>
                <c:pt idx="17">
                  <c:v>19453000</c:v>
                </c:pt>
                <c:pt idx="18">
                  <c:v>22480000</c:v>
                </c:pt>
                <c:pt idx="19">
                  <c:v>30266000</c:v>
                </c:pt>
                <c:pt idx="20">
                  <c:v>26272000</c:v>
                </c:pt>
                <c:pt idx="21">
                  <c:v>30589000</c:v>
                </c:pt>
                <c:pt idx="22">
                  <c:v>30420000</c:v>
                </c:pt>
                <c:pt idx="23">
                  <c:v>44157000</c:v>
                </c:pt>
                <c:pt idx="24">
                  <c:v>49566000</c:v>
                </c:pt>
                <c:pt idx="25">
                  <c:v>39232000</c:v>
                </c:pt>
                <c:pt idx="26">
                  <c:v>114094000</c:v>
                </c:pt>
                <c:pt idx="27">
                  <c:v>76512000</c:v>
                </c:pt>
                <c:pt idx="28">
                  <c:v>154133000</c:v>
                </c:pt>
                <c:pt idx="29">
                  <c:v>152698000</c:v>
                </c:pt>
                <c:pt idx="30">
                  <c:v>222779000</c:v>
                </c:pt>
                <c:pt idx="31">
                  <c:v>212680000</c:v>
                </c:pt>
                <c:pt idx="32">
                  <c:v>326623000</c:v>
                </c:pt>
                <c:pt idx="33">
                  <c:v>316141000</c:v>
                </c:pt>
                <c:pt idx="34">
                  <c:v>358926000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FD-1140-80CB-C26BD91BD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5576991"/>
        <c:axId val="1835578719"/>
      </c:barChart>
      <c:catAx>
        <c:axId val="183557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78719"/>
        <c:crosses val="autoZero"/>
        <c:auto val="1"/>
        <c:lblAlgn val="ctr"/>
        <c:lblOffset val="100"/>
        <c:noMultiLvlLbl val="0"/>
      </c:catAx>
      <c:valAx>
        <c:axId val="18355787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87125202064973"/>
          <c:y val="0.90952174662106711"/>
          <c:w val="0.30355550920373364"/>
          <c:h val="4.81750884693156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47625</xdr:colOff>
      <xdr:row>108</xdr:row>
      <xdr:rowOff>41274</xdr:rowOff>
    </xdr:from>
    <xdr:to>
      <xdr:col>44</xdr:col>
      <xdr:colOff>15875</xdr:colOff>
      <xdr:row>132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B0E92-C138-19D1-D7F2-B2CFB0D32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c.gov/Archives/edgar/data/860731/000095013401501403/0000950134-01-501403-index.htm" TargetMode="External"/><Relationship Id="rId21" Type="http://schemas.openxmlformats.org/officeDocument/2006/relationships/hyperlink" Target="https://sec.gov/" TargetMode="External"/><Relationship Id="rId42" Type="http://schemas.openxmlformats.org/officeDocument/2006/relationships/hyperlink" Target="https://www.sec.gov/Archives/edgar/data/860731/000095013409003823/0000950134-09-003823-index.html" TargetMode="External"/><Relationship Id="rId47" Type="http://schemas.openxmlformats.org/officeDocument/2006/relationships/hyperlink" Target="https://www.sec.gov/Archives/edgar/data/860731/000095012311017571/d79879e10vk.htm" TargetMode="External"/><Relationship Id="rId63" Type="http://schemas.openxmlformats.org/officeDocument/2006/relationships/hyperlink" Target="https://www.sec.gov/Archives/edgar/data/860731/000086073119000009/0000860731-19-000009-index.html" TargetMode="External"/><Relationship Id="rId68" Type="http://schemas.openxmlformats.org/officeDocument/2006/relationships/hyperlink" Target="https://www.sec.gov/Archives/edgar/data/860731/000086073122000011/0000860731-22-000011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sec.gov/" TargetMode="External"/><Relationship Id="rId29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sec.gov/" TargetMode="External"/><Relationship Id="rId32" Type="http://schemas.openxmlformats.org/officeDocument/2006/relationships/hyperlink" Target="https://sec.gov/" TargetMode="External"/><Relationship Id="rId37" Type="http://schemas.openxmlformats.org/officeDocument/2006/relationships/hyperlink" Target="https://www.sec.gov/Archives/edgar/data/860731/000095013406004110/d33441e10vk.htm" TargetMode="External"/><Relationship Id="rId40" Type="http://schemas.openxmlformats.org/officeDocument/2006/relationships/hyperlink" Target="https://www.sec.gov/Archives/edgar/data/860731/000095013408003695/d54229e10vk.htm" TargetMode="External"/><Relationship Id="rId45" Type="http://schemas.openxmlformats.org/officeDocument/2006/relationships/hyperlink" Target="https://www.sec.gov/Archives/edgar/data/860731/000095012310016745/0000950123-10-016745-index.html" TargetMode="External"/><Relationship Id="rId53" Type="http://schemas.openxmlformats.org/officeDocument/2006/relationships/hyperlink" Target="https://www.sec.gov/Archives/edgar/data/860731/000119312514058350/d639171d10k.htm" TargetMode="External"/><Relationship Id="rId58" Type="http://schemas.openxmlformats.org/officeDocument/2006/relationships/hyperlink" Target="https://www.sec.gov/Archives/edgar/data/860731/000086073117000006/0000860731-17-000006-index.html" TargetMode="External"/><Relationship Id="rId66" Type="http://schemas.openxmlformats.org/officeDocument/2006/relationships/hyperlink" Target="https://www.sec.gov/Archives/edgar/data/860731/000086073121000014/0000860731-21-000014-index.htm" TargetMode="External"/><Relationship Id="rId5" Type="http://schemas.openxmlformats.org/officeDocument/2006/relationships/hyperlink" Target="https://sec.gov/" TargetMode="External"/><Relationship Id="rId61" Type="http://schemas.openxmlformats.org/officeDocument/2006/relationships/hyperlink" Target="https://www.sec.gov/Archives/edgar/data/860731/000086073118000011/0000860731-18-000011-index.html" TargetMode="External"/><Relationship Id="rId1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sec.gov/" TargetMode="External"/><Relationship Id="rId27" Type="http://schemas.openxmlformats.org/officeDocument/2006/relationships/hyperlink" Target="https://www.sec.gov/Archives/edgar/data/860731/000095013401501403/0000950134-01-501403-index.htm" TargetMode="External"/><Relationship Id="rId30" Type="http://schemas.openxmlformats.org/officeDocument/2006/relationships/hyperlink" Target="https://sec.gov/" TargetMode="External"/><Relationship Id="rId35" Type="http://schemas.openxmlformats.org/officeDocument/2006/relationships/hyperlink" Target="https://www.sec.gov/Archives/edgar/data/860731/000095013405004575/d23024e10vk.htm" TargetMode="External"/><Relationship Id="rId43" Type="http://schemas.openxmlformats.org/officeDocument/2006/relationships/hyperlink" Target="https://www.sec.gov/Archives/edgar/data/860731/000095013409003823/0000950134-09-003823-index.html" TargetMode="External"/><Relationship Id="rId48" Type="http://schemas.openxmlformats.org/officeDocument/2006/relationships/hyperlink" Target="https://www.sec.gov/Archives/edgar/data/860731/000119312512075092/0001193125-12-075092-index.html" TargetMode="External"/><Relationship Id="rId56" Type="http://schemas.openxmlformats.org/officeDocument/2006/relationships/hyperlink" Target="https://www.sec.gov/Archives/edgar/data/860731/000156459016013137/0001564590-16-013137-index.html" TargetMode="External"/><Relationship Id="rId64" Type="http://schemas.openxmlformats.org/officeDocument/2006/relationships/hyperlink" Target="https://www.sec.gov/Archives/edgar/data/860731/000086073120000008/0000860731-20-000008-index.html" TargetMode="External"/><Relationship Id="rId69" Type="http://schemas.openxmlformats.org/officeDocument/2006/relationships/hyperlink" Target="https://www.sec.gov/Archives/edgar/data/860731/000086073122000011/0000860731-22-000011-index.htm" TargetMode="Externa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860731/000119312513067262/0001193125-13-067262-index.html" TargetMode="External"/><Relationship Id="rId72" Type="http://schemas.openxmlformats.org/officeDocument/2006/relationships/hyperlink" Target="https://finbox.com/NYSE:TYL/explorer/revenue_proj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sec.gov/" TargetMode="External"/><Relationship Id="rId33" Type="http://schemas.openxmlformats.org/officeDocument/2006/relationships/hyperlink" Target="https://sec.gov/" TargetMode="External"/><Relationship Id="rId38" Type="http://schemas.openxmlformats.org/officeDocument/2006/relationships/hyperlink" Target="https://www.sec.gov/Archives/edgar/data/860731/000095013407004537/d43944e10vk.htm" TargetMode="External"/><Relationship Id="rId46" Type="http://schemas.openxmlformats.org/officeDocument/2006/relationships/hyperlink" Target="https://www.sec.gov/Archives/edgar/data/860731/000095012311017571/d79879e10vk.htm" TargetMode="External"/><Relationship Id="rId59" Type="http://schemas.openxmlformats.org/officeDocument/2006/relationships/hyperlink" Target="https://www.sec.gov/Archives/edgar/data/860731/000086073117000006/0000860731-17-000006-index.html" TargetMode="External"/><Relationship Id="rId67" Type="http://schemas.openxmlformats.org/officeDocument/2006/relationships/hyperlink" Target="https://www.sec.gov/Archives/edgar/data/860731/000086073121000014/0000860731-21-000014-index.htm" TargetMode="External"/><Relationship Id="rId20" Type="http://schemas.openxmlformats.org/officeDocument/2006/relationships/hyperlink" Target="https://sec.gov/" TargetMode="External"/><Relationship Id="rId41" Type="http://schemas.openxmlformats.org/officeDocument/2006/relationships/hyperlink" Target="https://www.sec.gov/Archives/edgar/data/860731/000095013408003695/d54229e10vk.htm" TargetMode="External"/><Relationship Id="rId54" Type="http://schemas.openxmlformats.org/officeDocument/2006/relationships/hyperlink" Target="https://www.sec.gov/Archives/edgar/data/860731/000156459015000744/tyl-10k_20141231.htm" TargetMode="External"/><Relationship Id="rId62" Type="http://schemas.openxmlformats.org/officeDocument/2006/relationships/hyperlink" Target="https://www.sec.gov/Archives/edgar/data/860731/000086073119000009/0000860731-19-000009-index.html" TargetMode="External"/><Relationship Id="rId70" Type="http://schemas.openxmlformats.org/officeDocument/2006/relationships/hyperlink" Target="https://www.sec.gov/Archives/edgar/data/860731/000086073123000009/0000860731-23-000009-index.htm" TargetMode="External"/><Relationship Id="rId1" Type="http://schemas.openxmlformats.org/officeDocument/2006/relationships/hyperlink" Target="https://roic.ai/company/TYL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sec.gov/" TargetMode="External"/><Relationship Id="rId28" Type="http://schemas.openxmlformats.org/officeDocument/2006/relationships/hyperlink" Target="https://sec.gov/" TargetMode="External"/><Relationship Id="rId36" Type="http://schemas.openxmlformats.org/officeDocument/2006/relationships/hyperlink" Target="https://www.sec.gov/Archives/edgar/data/860731/000095013406004110/d33441e10vk.htm" TargetMode="External"/><Relationship Id="rId49" Type="http://schemas.openxmlformats.org/officeDocument/2006/relationships/hyperlink" Target="https://www.sec.gov/Archives/edgar/data/860731/000119312512075092/0001193125-12-075092-index.html" TargetMode="External"/><Relationship Id="rId57" Type="http://schemas.openxmlformats.org/officeDocument/2006/relationships/hyperlink" Target="https://www.sec.gov/Archives/edgar/data/860731/000156459016013137/0001564590-16-013137-index.html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sec.gov/" TargetMode="External"/><Relationship Id="rId44" Type="http://schemas.openxmlformats.org/officeDocument/2006/relationships/hyperlink" Target="https://www.sec.gov/Archives/edgar/data/860731/000095012310016745/0000950123-10-016745-index.html" TargetMode="External"/><Relationship Id="rId52" Type="http://schemas.openxmlformats.org/officeDocument/2006/relationships/hyperlink" Target="https://www.sec.gov/Archives/edgar/data/860731/000119312514058350/d639171d10k.htm" TargetMode="External"/><Relationship Id="rId60" Type="http://schemas.openxmlformats.org/officeDocument/2006/relationships/hyperlink" Target="https://www.sec.gov/Archives/edgar/data/860731/000086073118000011/0000860731-18-000011-index.html" TargetMode="External"/><Relationship Id="rId65" Type="http://schemas.openxmlformats.org/officeDocument/2006/relationships/hyperlink" Target="https://www.sec.gov/Archives/edgar/data/860731/000086073120000008/0000860731-20-000008-index.html" TargetMode="External"/><Relationship Id="rId73" Type="http://schemas.openxmlformats.org/officeDocument/2006/relationships/drawing" Target="../drawings/drawing1.xm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39" Type="http://schemas.openxmlformats.org/officeDocument/2006/relationships/hyperlink" Target="https://www.sec.gov/Archives/edgar/data/860731/000095013407004537/d43944e10vk.htm" TargetMode="External"/><Relationship Id="rId34" Type="http://schemas.openxmlformats.org/officeDocument/2006/relationships/hyperlink" Target="https://www.sec.gov/Archives/edgar/data/860731/000095013405004575/d23024e10vk.htm" TargetMode="External"/><Relationship Id="rId50" Type="http://schemas.openxmlformats.org/officeDocument/2006/relationships/hyperlink" Target="https://www.sec.gov/Archives/edgar/data/860731/000119312513067262/0001193125-13-067262-index.html" TargetMode="External"/><Relationship Id="rId55" Type="http://schemas.openxmlformats.org/officeDocument/2006/relationships/hyperlink" Target="https://www.sec.gov/Archives/edgar/data/860731/000156459015000744/tyl-10k_20141231.htm" TargetMode="External"/><Relationship Id="rId7" Type="http://schemas.openxmlformats.org/officeDocument/2006/relationships/hyperlink" Target="https://sec.gov/" TargetMode="External"/><Relationship Id="rId71" Type="http://schemas.openxmlformats.org/officeDocument/2006/relationships/hyperlink" Target="https://www.sec.gov/Archives/edgar/data/860731/000086073123000009/0000860731-23-000009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8"/>
  <sheetViews>
    <sheetView tabSelected="1" zoomScale="80" zoomScaleNormal="80" workbookViewId="0">
      <pane xSplit="1" ySplit="1" topLeftCell="AK55" activePane="bottomRight" state="frozen"/>
      <selection pane="topRight"/>
      <selection pane="bottomLeft"/>
      <selection pane="bottomRight" activeCell="AN96" sqref="AN96"/>
    </sheetView>
  </sheetViews>
  <sheetFormatPr baseColWidth="10" defaultRowHeight="16" x14ac:dyDescent="0.2"/>
  <cols>
    <col min="1" max="1" width="50" customWidth="1"/>
    <col min="2" max="36" width="15" customWidth="1"/>
    <col min="37" max="45" width="21" customWidth="1"/>
  </cols>
  <sheetData>
    <row r="1" spans="1:45" ht="22" thickBot="1" x14ac:dyDescent="0.3">
      <c r="A1" s="3" t="s">
        <v>160</v>
      </c>
      <c r="B1" s="8">
        <v>1988</v>
      </c>
      <c r="C1" s="8">
        <v>1989</v>
      </c>
      <c r="D1" s="8">
        <v>1990</v>
      </c>
      <c r="E1" s="8">
        <v>1991</v>
      </c>
      <c r="F1" s="8">
        <v>1992</v>
      </c>
      <c r="G1" s="8">
        <v>1993</v>
      </c>
      <c r="H1" s="8">
        <v>1994</v>
      </c>
      <c r="I1" s="8">
        <v>1995</v>
      </c>
      <c r="J1" s="8">
        <v>1996</v>
      </c>
      <c r="K1" s="8">
        <v>1997</v>
      </c>
      <c r="L1" s="8">
        <v>1998</v>
      </c>
      <c r="M1" s="8">
        <v>1999</v>
      </c>
      <c r="N1" s="8">
        <v>2000</v>
      </c>
      <c r="O1" s="8">
        <v>2001</v>
      </c>
      <c r="P1" s="8">
        <v>2002</v>
      </c>
      <c r="Q1" s="8">
        <v>2003</v>
      </c>
      <c r="R1" s="8">
        <v>2004</v>
      </c>
      <c r="S1" s="8">
        <v>2005</v>
      </c>
      <c r="T1" s="8">
        <v>2006</v>
      </c>
      <c r="U1" s="8">
        <v>2007</v>
      </c>
      <c r="V1" s="8">
        <v>2008</v>
      </c>
      <c r="W1" s="8">
        <v>2009</v>
      </c>
      <c r="X1" s="8">
        <v>2010</v>
      </c>
      <c r="Y1" s="8">
        <v>2011</v>
      </c>
      <c r="Z1" s="8">
        <v>2012</v>
      </c>
      <c r="AA1" s="8">
        <v>2013</v>
      </c>
      <c r="AB1" s="8">
        <v>2014</v>
      </c>
      <c r="AC1" s="8">
        <v>2015</v>
      </c>
      <c r="AD1" s="8">
        <v>2016</v>
      </c>
      <c r="AE1" s="8">
        <v>2017</v>
      </c>
      <c r="AF1" s="8">
        <v>2018</v>
      </c>
      <c r="AG1" s="8">
        <v>2019</v>
      </c>
      <c r="AH1" s="8">
        <v>2020</v>
      </c>
      <c r="AI1" s="8">
        <v>2021</v>
      </c>
      <c r="AJ1" s="8">
        <v>2022</v>
      </c>
      <c r="AK1" s="27">
        <v>2023</v>
      </c>
      <c r="AL1" s="27">
        <v>2024</v>
      </c>
      <c r="AM1" s="27">
        <v>2025</v>
      </c>
      <c r="AN1" s="27">
        <v>2026</v>
      </c>
      <c r="AO1" s="27">
        <v>2027</v>
      </c>
    </row>
    <row r="2" spans="1:45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 t="s">
        <v>91</v>
      </c>
      <c r="AH2" s="9" t="s">
        <v>91</v>
      </c>
      <c r="AI2" s="9" t="s">
        <v>91</v>
      </c>
      <c r="AJ2" s="9" t="s">
        <v>91</v>
      </c>
      <c r="AK2" s="9" t="s">
        <v>91</v>
      </c>
      <c r="AL2" s="9" t="s">
        <v>91</v>
      </c>
      <c r="AM2" s="9" t="s">
        <v>91</v>
      </c>
      <c r="AN2" s="9"/>
      <c r="AO2" s="9"/>
    </row>
    <row r="3" spans="1:45" ht="40" x14ac:dyDescent="0.25">
      <c r="A3" s="5" t="s">
        <v>1</v>
      </c>
      <c r="B3" s="1">
        <v>179200000</v>
      </c>
      <c r="C3" s="1">
        <v>189400000</v>
      </c>
      <c r="D3" s="1">
        <v>217600000</v>
      </c>
      <c r="E3" s="1">
        <v>266400000</v>
      </c>
      <c r="F3" s="1">
        <v>286200000</v>
      </c>
      <c r="G3" s="1">
        <v>282400000</v>
      </c>
      <c r="H3" s="1">
        <v>357900000</v>
      </c>
      <c r="I3" s="1">
        <v>140600000</v>
      </c>
      <c r="J3" s="1">
        <v>128400000</v>
      </c>
      <c r="K3" s="1">
        <v>76400000</v>
      </c>
      <c r="L3" s="1">
        <v>50500000</v>
      </c>
      <c r="M3" s="1">
        <v>108401000</v>
      </c>
      <c r="N3" s="1">
        <v>93200000</v>
      </c>
      <c r="O3" s="1">
        <v>117888000</v>
      </c>
      <c r="P3" s="1">
        <v>133897000</v>
      </c>
      <c r="Q3" s="1">
        <v>145454000</v>
      </c>
      <c r="R3" s="1">
        <v>172270000</v>
      </c>
      <c r="S3" s="1">
        <v>170457000</v>
      </c>
      <c r="T3" s="1">
        <v>195303000</v>
      </c>
      <c r="U3" s="1">
        <v>219796000</v>
      </c>
      <c r="V3" s="1">
        <v>265101000</v>
      </c>
      <c r="W3" s="1">
        <v>290286000</v>
      </c>
      <c r="X3" s="1">
        <v>288628000</v>
      </c>
      <c r="Y3" s="1">
        <v>309391000</v>
      </c>
      <c r="Z3" s="1">
        <v>363304000</v>
      </c>
      <c r="AA3" s="1">
        <v>416643000</v>
      </c>
      <c r="AB3" s="1">
        <v>493101000</v>
      </c>
      <c r="AC3" s="1">
        <v>591022000</v>
      </c>
      <c r="AD3" s="1">
        <v>756043000</v>
      </c>
      <c r="AE3" s="1">
        <v>840662000</v>
      </c>
      <c r="AF3" s="1">
        <v>935282000</v>
      </c>
      <c r="AG3" s="1">
        <v>1086427000</v>
      </c>
      <c r="AH3" s="1">
        <v>1116663000</v>
      </c>
      <c r="AI3" s="1">
        <v>1592287000</v>
      </c>
      <c r="AJ3" s="1">
        <v>1850204000</v>
      </c>
      <c r="AK3" s="28">
        <v>1956000000</v>
      </c>
      <c r="AL3" s="28">
        <v>2126000000</v>
      </c>
      <c r="AM3" s="28">
        <v>2331000000</v>
      </c>
      <c r="AN3" s="28">
        <v>2466000000</v>
      </c>
      <c r="AO3" s="28">
        <v>2659000000</v>
      </c>
      <c r="AP3" s="18" t="s">
        <v>109</v>
      </c>
      <c r="AQ3" s="19" t="s">
        <v>110</v>
      </c>
      <c r="AR3" s="19" t="s">
        <v>111</v>
      </c>
      <c r="AS3" s="19" t="s">
        <v>112</v>
      </c>
    </row>
    <row r="4" spans="1:45" ht="19" x14ac:dyDescent="0.25">
      <c r="A4" s="14" t="s">
        <v>94</v>
      </c>
      <c r="B4" s="1"/>
      <c r="C4" s="15">
        <f>(C3/B3)-1</f>
        <v>5.6919642857142794E-2</v>
      </c>
      <c r="D4" s="15">
        <f>(D3/C3)-1</f>
        <v>0.14889123548046457</v>
      </c>
      <c r="E4" s="15">
        <f>(E3/D3)-1</f>
        <v>0.22426470588235303</v>
      </c>
      <c r="F4" s="15">
        <f t="shared" ref="F4:AP4" si="0">(F3/E3)-1</f>
        <v>7.4324324324324342E-2</v>
      </c>
      <c r="G4" s="15">
        <f t="shared" si="0"/>
        <v>-1.3277428371768041E-2</v>
      </c>
      <c r="H4" s="16">
        <f t="shared" si="0"/>
        <v>0.26735127478753551</v>
      </c>
      <c r="I4" s="16">
        <f t="shared" si="0"/>
        <v>-0.60715283598770609</v>
      </c>
      <c r="J4" s="16">
        <f t="shared" si="0"/>
        <v>-8.6770981507823586E-2</v>
      </c>
      <c r="K4" s="16">
        <f t="shared" si="0"/>
        <v>-0.40498442367601251</v>
      </c>
      <c r="L4" s="16">
        <f t="shared" si="0"/>
        <v>-0.33900523560209428</v>
      </c>
      <c r="M4" s="16">
        <f t="shared" si="0"/>
        <v>1.1465544554455445</v>
      </c>
      <c r="N4" s="16">
        <f t="shared" si="0"/>
        <v>-0.1402293336777336</v>
      </c>
      <c r="O4" s="16">
        <f t="shared" si="0"/>
        <v>0.26489270386266095</v>
      </c>
      <c r="P4" s="16">
        <f t="shared" si="0"/>
        <v>0.1357983849077089</v>
      </c>
      <c r="Q4" s="16">
        <f t="shared" si="0"/>
        <v>8.631261342673846E-2</v>
      </c>
      <c r="R4" s="16">
        <f t="shared" si="0"/>
        <v>0.18436069135259259</v>
      </c>
      <c r="S4" s="16">
        <f t="shared" si="0"/>
        <v>-1.0524177163754533E-2</v>
      </c>
      <c r="T4" s="16">
        <f t="shared" si="0"/>
        <v>0.14576110104014495</v>
      </c>
      <c r="U4" s="16">
        <f t="shared" si="0"/>
        <v>0.12541025995504418</v>
      </c>
      <c r="V4" s="16">
        <f t="shared" si="0"/>
        <v>0.20612295037216333</v>
      </c>
      <c r="W4" s="16">
        <f t="shared" si="0"/>
        <v>9.5001527719623891E-2</v>
      </c>
      <c r="X4" s="16">
        <f t="shared" si="0"/>
        <v>-5.7116085515663828E-3</v>
      </c>
      <c r="Y4" s="16">
        <f t="shared" si="0"/>
        <v>7.1936887620050793E-2</v>
      </c>
      <c r="Z4" s="16">
        <f t="shared" si="0"/>
        <v>0.17425523043656721</v>
      </c>
      <c r="AA4" s="16">
        <f t="shared" si="0"/>
        <v>0.14681644022636697</v>
      </c>
      <c r="AB4" s="16">
        <f t="shared" si="0"/>
        <v>0.18350962334660603</v>
      </c>
      <c r="AC4" s="16">
        <f t="shared" si="0"/>
        <v>0.1985820349177958</v>
      </c>
      <c r="AD4" s="16">
        <f t="shared" si="0"/>
        <v>0.27921295653968881</v>
      </c>
      <c r="AE4" s="16">
        <f t="shared" si="0"/>
        <v>0.11192352815911266</v>
      </c>
      <c r="AF4" s="16">
        <f t="shared" si="0"/>
        <v>0.11255415375025879</v>
      </c>
      <c r="AG4" s="16">
        <f t="shared" si="0"/>
        <v>0.16160366606007592</v>
      </c>
      <c r="AH4" s="16">
        <f t="shared" si="0"/>
        <v>2.7830677993091024E-2</v>
      </c>
      <c r="AI4" s="16">
        <f t="shared" si="0"/>
        <v>0.42593333888559037</v>
      </c>
      <c r="AJ4" s="16">
        <f t="shared" si="0"/>
        <v>0.16197896484741747</v>
      </c>
      <c r="AK4" s="16">
        <f t="shared" si="0"/>
        <v>5.7180721693391723E-2</v>
      </c>
      <c r="AL4" s="16">
        <f t="shared" si="0"/>
        <v>8.6912065439672892E-2</v>
      </c>
      <c r="AM4" s="16">
        <f t="shared" si="0"/>
        <v>9.6425211665098765E-2</v>
      </c>
      <c r="AN4" s="16">
        <f t="shared" si="0"/>
        <v>5.7915057915058021E-2</v>
      </c>
      <c r="AO4" s="16">
        <f t="shared" si="0"/>
        <v>7.8264395782643881E-2</v>
      </c>
      <c r="AP4" s="17">
        <f>(AJ4+AI4+AH4)/3</f>
        <v>0.20524766057536628</v>
      </c>
      <c r="AQ4" s="17">
        <f>(AJ20+AI20+AH20)/3</f>
        <v>0.16784425167911751</v>
      </c>
      <c r="AR4" s="17">
        <f>(AJ29+AI29+AH29)/3</f>
        <v>5.852318128399011E-2</v>
      </c>
      <c r="AS4" s="17">
        <f>(AJ105+AI105+AH105)/3</f>
        <v>0.21299722672440244</v>
      </c>
    </row>
    <row r="5" spans="1:45" ht="19" x14ac:dyDescent="0.25">
      <c r="A5" s="5" t="s">
        <v>2</v>
      </c>
      <c r="B5" s="1">
        <v>145800000</v>
      </c>
      <c r="C5" s="1">
        <v>155200000</v>
      </c>
      <c r="D5" s="1">
        <v>177400000</v>
      </c>
      <c r="E5" s="1">
        <v>205100000</v>
      </c>
      <c r="F5" s="1">
        <v>212800000</v>
      </c>
      <c r="G5" s="1">
        <v>210400000</v>
      </c>
      <c r="H5" s="1">
        <v>243400000</v>
      </c>
      <c r="I5" s="1">
        <v>60000000</v>
      </c>
      <c r="J5" s="1">
        <v>56900000</v>
      </c>
      <c r="K5" s="1">
        <v>41800000</v>
      </c>
      <c r="L5" s="1">
        <v>25500000</v>
      </c>
      <c r="M5" s="1">
        <v>50467000</v>
      </c>
      <c r="N5" s="1">
        <v>56142000</v>
      </c>
      <c r="O5" s="1">
        <v>77869000</v>
      </c>
      <c r="P5" s="1">
        <v>85915000</v>
      </c>
      <c r="Q5" s="1">
        <v>88621000</v>
      </c>
      <c r="R5" s="1">
        <v>106985000</v>
      </c>
      <c r="S5" s="1">
        <v>108970000</v>
      </c>
      <c r="T5" s="1">
        <v>120499000</v>
      </c>
      <c r="U5" s="1">
        <v>135371000</v>
      </c>
      <c r="V5" s="1">
        <v>155314000</v>
      </c>
      <c r="W5" s="1">
        <v>161523000</v>
      </c>
      <c r="X5" s="1">
        <v>160311000</v>
      </c>
      <c r="Y5" s="1">
        <v>167479000</v>
      </c>
      <c r="Z5" s="1">
        <v>195602000</v>
      </c>
      <c r="AA5" s="1">
        <v>223440000</v>
      </c>
      <c r="AB5" s="1">
        <v>259730000</v>
      </c>
      <c r="AC5" s="1">
        <v>313835000</v>
      </c>
      <c r="AD5" s="1">
        <v>400692000</v>
      </c>
      <c r="AE5" s="1">
        <v>441522000</v>
      </c>
      <c r="AF5" s="1">
        <v>495704000</v>
      </c>
      <c r="AG5" s="1">
        <v>569527000</v>
      </c>
      <c r="AH5" s="1">
        <v>574151000</v>
      </c>
      <c r="AI5" s="1">
        <v>882643000</v>
      </c>
      <c r="AJ5" s="1">
        <v>1066341000</v>
      </c>
    </row>
    <row r="6" spans="1:45" ht="20" x14ac:dyDescent="0.25">
      <c r="A6" s="6" t="s">
        <v>3</v>
      </c>
      <c r="B6" s="10">
        <v>33400000</v>
      </c>
      <c r="C6" s="10">
        <v>34200000</v>
      </c>
      <c r="D6" s="10">
        <v>40200000</v>
      </c>
      <c r="E6" s="10">
        <v>61300000</v>
      </c>
      <c r="F6" s="10">
        <v>73400000</v>
      </c>
      <c r="G6" s="10">
        <v>72000000</v>
      </c>
      <c r="H6" s="10">
        <v>114500000</v>
      </c>
      <c r="I6" s="10">
        <v>80600000</v>
      </c>
      <c r="J6" s="10">
        <v>71500000</v>
      </c>
      <c r="K6" s="10">
        <v>34600000</v>
      </c>
      <c r="L6" s="10">
        <v>25000000</v>
      </c>
      <c r="M6" s="10">
        <v>57934000</v>
      </c>
      <c r="N6" s="10">
        <v>37058000</v>
      </c>
      <c r="O6" s="10">
        <v>40019000</v>
      </c>
      <c r="P6" s="10">
        <v>47982000</v>
      </c>
      <c r="Q6" s="10">
        <v>56833000</v>
      </c>
      <c r="R6" s="10">
        <v>65285000</v>
      </c>
      <c r="S6" s="10">
        <v>61487000</v>
      </c>
      <c r="T6" s="10">
        <v>74804000</v>
      </c>
      <c r="U6" s="10">
        <v>84425000</v>
      </c>
      <c r="V6" s="10">
        <v>109787000</v>
      </c>
      <c r="W6" s="10">
        <v>128763000</v>
      </c>
      <c r="X6" s="10">
        <v>128317000</v>
      </c>
      <c r="Y6" s="10">
        <v>141912000</v>
      </c>
      <c r="Z6" s="10">
        <v>167702000</v>
      </c>
      <c r="AA6" s="10">
        <v>193203000</v>
      </c>
      <c r="AB6" s="10">
        <v>233371000</v>
      </c>
      <c r="AC6" s="10">
        <v>277187000</v>
      </c>
      <c r="AD6" s="10">
        <v>355351000</v>
      </c>
      <c r="AE6" s="10">
        <v>399140000</v>
      </c>
      <c r="AF6" s="10">
        <v>439578000</v>
      </c>
      <c r="AG6" s="10">
        <v>516900000</v>
      </c>
      <c r="AH6" s="10">
        <v>542512000</v>
      </c>
      <c r="AI6" s="10">
        <v>709644000</v>
      </c>
      <c r="AJ6" s="10">
        <v>783863000</v>
      </c>
      <c r="AP6" s="18" t="s">
        <v>113</v>
      </c>
      <c r="AQ6" s="19" t="s">
        <v>114</v>
      </c>
      <c r="AR6" s="19" t="s">
        <v>115</v>
      </c>
      <c r="AS6" s="19" t="s">
        <v>116</v>
      </c>
    </row>
    <row r="7" spans="1:45" ht="19" x14ac:dyDescent="0.25">
      <c r="A7" s="5" t="s">
        <v>4</v>
      </c>
      <c r="B7" s="2">
        <v>0.18640000000000001</v>
      </c>
      <c r="C7" s="2">
        <v>0.18060000000000001</v>
      </c>
      <c r="D7" s="2">
        <v>0.1847</v>
      </c>
      <c r="E7" s="2">
        <v>0.2301</v>
      </c>
      <c r="F7" s="2">
        <v>0.25650000000000001</v>
      </c>
      <c r="G7" s="2">
        <v>0.255</v>
      </c>
      <c r="H7" s="2">
        <v>0.31990000000000002</v>
      </c>
      <c r="I7" s="2">
        <v>0.57330000000000003</v>
      </c>
      <c r="J7" s="2">
        <v>0.55689999999999995</v>
      </c>
      <c r="K7" s="2">
        <v>0.45290000000000002</v>
      </c>
      <c r="L7" s="2">
        <v>0.495</v>
      </c>
      <c r="M7" s="2">
        <v>0.53439999999999999</v>
      </c>
      <c r="N7" s="2">
        <v>0.39760000000000001</v>
      </c>
      <c r="O7" s="2">
        <v>0.33950000000000002</v>
      </c>
      <c r="P7" s="2">
        <v>0.3584</v>
      </c>
      <c r="Q7" s="2">
        <v>0.39069999999999999</v>
      </c>
      <c r="R7" s="2">
        <v>0.379</v>
      </c>
      <c r="S7" s="2">
        <v>0.36070000000000002</v>
      </c>
      <c r="T7" s="2">
        <v>0.38300000000000001</v>
      </c>
      <c r="U7" s="2">
        <v>0.3841</v>
      </c>
      <c r="V7" s="2">
        <v>0.41410000000000002</v>
      </c>
      <c r="W7" s="2">
        <v>0.44359999999999999</v>
      </c>
      <c r="X7" s="2">
        <v>0.4446</v>
      </c>
      <c r="Y7" s="2">
        <v>0.4587</v>
      </c>
      <c r="Z7" s="2">
        <v>0.46160000000000001</v>
      </c>
      <c r="AA7" s="2">
        <v>0.4637</v>
      </c>
      <c r="AB7" s="2">
        <v>0.4733</v>
      </c>
      <c r="AC7" s="2">
        <v>0.46899999999999997</v>
      </c>
      <c r="AD7" s="2">
        <v>0.47</v>
      </c>
      <c r="AE7" s="2">
        <v>0.4748</v>
      </c>
      <c r="AF7" s="2">
        <v>0.47</v>
      </c>
      <c r="AG7" s="2">
        <v>0.4758</v>
      </c>
      <c r="AH7" s="2">
        <v>0.48580000000000001</v>
      </c>
      <c r="AI7" s="2">
        <v>0.44569999999999999</v>
      </c>
      <c r="AJ7" s="2">
        <v>0.42370000000000002</v>
      </c>
      <c r="AP7" s="17">
        <f>AJ7</f>
        <v>0.42370000000000002</v>
      </c>
      <c r="AQ7" s="20">
        <f>AJ21</f>
        <v>0.20269999999999999</v>
      </c>
      <c r="AR7" s="20">
        <f>AJ30</f>
        <v>8.8800000000000004E-2</v>
      </c>
      <c r="AS7" s="20">
        <f>AJ106/AJ3</f>
        <v>0.19399266243073737</v>
      </c>
    </row>
    <row r="8" spans="1:45" ht="19" x14ac:dyDescent="0.25">
      <c r="A8" s="5" t="s">
        <v>5</v>
      </c>
      <c r="B8" s="1" t="s">
        <v>92</v>
      </c>
      <c r="C8" s="1" t="s">
        <v>92</v>
      </c>
      <c r="D8" s="1" t="s">
        <v>92</v>
      </c>
      <c r="E8" s="1" t="s">
        <v>92</v>
      </c>
      <c r="F8" s="1" t="s">
        <v>92</v>
      </c>
      <c r="G8" s="1" t="s">
        <v>92</v>
      </c>
      <c r="H8" s="1" t="s">
        <v>92</v>
      </c>
      <c r="I8" s="1" t="s">
        <v>92</v>
      </c>
      <c r="J8" s="1" t="s">
        <v>92</v>
      </c>
      <c r="K8" s="1" t="s">
        <v>92</v>
      </c>
      <c r="L8" s="1" t="s">
        <v>92</v>
      </c>
      <c r="M8" s="1" t="s">
        <v>92</v>
      </c>
      <c r="N8" s="1" t="s">
        <v>92</v>
      </c>
      <c r="O8" s="1" t="s">
        <v>92</v>
      </c>
      <c r="P8" s="1" t="s">
        <v>92</v>
      </c>
      <c r="Q8" s="1" t="s">
        <v>92</v>
      </c>
      <c r="R8" s="1" t="s">
        <v>92</v>
      </c>
      <c r="S8" s="1" t="s">
        <v>92</v>
      </c>
      <c r="T8" s="1" t="s">
        <v>92</v>
      </c>
      <c r="U8" s="1">
        <v>4443000</v>
      </c>
      <c r="V8" s="1">
        <v>7286000</v>
      </c>
      <c r="W8" s="1">
        <v>11159000</v>
      </c>
      <c r="X8" s="1">
        <v>13971000</v>
      </c>
      <c r="Y8" s="1">
        <v>16414000</v>
      </c>
      <c r="Z8" s="1">
        <v>20140000</v>
      </c>
      <c r="AA8" s="1">
        <v>23269000</v>
      </c>
      <c r="AB8" s="1">
        <v>25743000</v>
      </c>
      <c r="AC8" s="1">
        <v>29922000</v>
      </c>
      <c r="AD8" s="1">
        <v>43154000</v>
      </c>
      <c r="AE8" s="1">
        <v>47324000</v>
      </c>
      <c r="AF8" s="1">
        <v>63264000</v>
      </c>
      <c r="AG8" s="1">
        <v>81342000</v>
      </c>
      <c r="AH8" s="1">
        <v>88363000</v>
      </c>
      <c r="AI8" s="1">
        <v>93481000</v>
      </c>
      <c r="AJ8" s="1">
        <v>105184000</v>
      </c>
    </row>
    <row r="9" spans="1:45" ht="19" customHeight="1" x14ac:dyDescent="0.25">
      <c r="A9" s="14" t="s">
        <v>95</v>
      </c>
      <c r="B9" s="15" t="e">
        <f>B8/B3</f>
        <v>#VALUE!</v>
      </c>
      <c r="C9" s="15" t="e">
        <f t="shared" ref="C9:AK9" si="1">C8/C3</f>
        <v>#VALUE!</v>
      </c>
      <c r="D9" s="15" t="e">
        <f t="shared" si="1"/>
        <v>#VALUE!</v>
      </c>
      <c r="E9" s="15" t="e">
        <f t="shared" si="1"/>
        <v>#VALUE!</v>
      </c>
      <c r="F9" s="15" t="e">
        <f t="shared" si="1"/>
        <v>#VALUE!</v>
      </c>
      <c r="G9" s="15" t="e">
        <f t="shared" si="1"/>
        <v>#VALUE!</v>
      </c>
      <c r="H9" s="15" t="e">
        <f t="shared" si="1"/>
        <v>#VALUE!</v>
      </c>
      <c r="I9" s="15" t="e">
        <f t="shared" si="1"/>
        <v>#VALUE!</v>
      </c>
      <c r="J9" s="15" t="e">
        <f t="shared" si="1"/>
        <v>#VALUE!</v>
      </c>
      <c r="K9" s="15" t="e">
        <f t="shared" si="1"/>
        <v>#VALUE!</v>
      </c>
      <c r="L9" s="15" t="e">
        <f t="shared" si="1"/>
        <v>#VALUE!</v>
      </c>
      <c r="M9" s="15" t="e">
        <f t="shared" si="1"/>
        <v>#VALUE!</v>
      </c>
      <c r="N9" s="15" t="e">
        <f t="shared" si="1"/>
        <v>#VALUE!</v>
      </c>
      <c r="O9" s="15" t="e">
        <f t="shared" si="1"/>
        <v>#VALUE!</v>
      </c>
      <c r="P9" s="15" t="e">
        <f t="shared" si="1"/>
        <v>#VALUE!</v>
      </c>
      <c r="Q9" s="15" t="e">
        <f t="shared" si="1"/>
        <v>#VALUE!</v>
      </c>
      <c r="R9" s="15" t="e">
        <f t="shared" si="1"/>
        <v>#VALUE!</v>
      </c>
      <c r="S9" s="15" t="e">
        <f t="shared" si="1"/>
        <v>#VALUE!</v>
      </c>
      <c r="T9" s="15" t="e">
        <f t="shared" si="1"/>
        <v>#VALUE!</v>
      </c>
      <c r="U9" s="15">
        <f t="shared" si="1"/>
        <v>2.0214198620539046E-2</v>
      </c>
      <c r="V9" s="15">
        <f t="shared" si="1"/>
        <v>2.7483864640269182E-2</v>
      </c>
      <c r="W9" s="15">
        <f t="shared" si="1"/>
        <v>3.8441399171851208E-2</v>
      </c>
      <c r="X9" s="15">
        <f t="shared" si="1"/>
        <v>4.840486716465485E-2</v>
      </c>
      <c r="Y9" s="15">
        <f t="shared" si="1"/>
        <v>5.3052609804422238E-2</v>
      </c>
      <c r="Z9" s="15">
        <f t="shared" si="1"/>
        <v>5.543566820073547E-2</v>
      </c>
      <c r="AA9" s="15">
        <f t="shared" si="1"/>
        <v>5.5848772210261542E-2</v>
      </c>
      <c r="AB9" s="15">
        <f t="shared" si="1"/>
        <v>5.2206343122402916E-2</v>
      </c>
      <c r="AC9" s="15">
        <f t="shared" si="1"/>
        <v>5.062755701141413E-2</v>
      </c>
      <c r="AD9" s="15">
        <f t="shared" si="1"/>
        <v>5.7078764038553366E-2</v>
      </c>
      <c r="AE9" s="15">
        <f t="shared" si="1"/>
        <v>5.6293730417218808E-2</v>
      </c>
      <c r="AF9" s="15">
        <f t="shared" si="1"/>
        <v>6.764163108025173E-2</v>
      </c>
      <c r="AG9" s="15">
        <f t="shared" si="1"/>
        <v>7.4871114211999518E-2</v>
      </c>
      <c r="AH9" s="15">
        <f t="shared" si="1"/>
        <v>7.9131304610253944E-2</v>
      </c>
      <c r="AI9" s="15">
        <f t="shared" si="1"/>
        <v>5.8708637324803879E-2</v>
      </c>
      <c r="AJ9" s="15">
        <f t="shared" si="1"/>
        <v>5.6849947357156289E-2</v>
      </c>
      <c r="AP9" s="18" t="s">
        <v>96</v>
      </c>
      <c r="AQ9" s="19" t="s">
        <v>97</v>
      </c>
      <c r="AR9" s="19" t="s">
        <v>98</v>
      </c>
      <c r="AS9" s="19" t="s">
        <v>99</v>
      </c>
    </row>
    <row r="10" spans="1:45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 t="s">
        <v>92</v>
      </c>
      <c r="U10" s="1" t="s">
        <v>92</v>
      </c>
      <c r="V10" s="1" t="s">
        <v>92</v>
      </c>
      <c r="W10" s="1" t="s">
        <v>92</v>
      </c>
      <c r="X10" s="1" t="s">
        <v>92</v>
      </c>
      <c r="Y10" s="1" t="s">
        <v>92</v>
      </c>
      <c r="Z10" s="1" t="s">
        <v>92</v>
      </c>
      <c r="AA10" s="1" t="s">
        <v>92</v>
      </c>
      <c r="AB10" s="1" t="s">
        <v>92</v>
      </c>
      <c r="AC10" s="1" t="s">
        <v>92</v>
      </c>
      <c r="AD10" s="1" t="s">
        <v>92</v>
      </c>
      <c r="AE10" s="1" t="s">
        <v>92</v>
      </c>
      <c r="AF10" s="1" t="s">
        <v>92</v>
      </c>
      <c r="AG10" s="1" t="s">
        <v>92</v>
      </c>
      <c r="AH10" s="1" t="s">
        <v>92</v>
      </c>
      <c r="AI10" s="1" t="s">
        <v>92</v>
      </c>
      <c r="AJ10" s="1">
        <v>267324000</v>
      </c>
      <c r="AP10" s="17">
        <f>AJ9</f>
        <v>5.6849947357156289E-2</v>
      </c>
      <c r="AQ10" s="20">
        <f>AJ13</f>
        <v>0.21785003167218317</v>
      </c>
      <c r="AR10" s="20">
        <f>AJ80</f>
        <v>5.5661429766663571E-2</v>
      </c>
      <c r="AS10" s="20">
        <f>AJ89</f>
        <v>1.217649513242864E-2</v>
      </c>
    </row>
    <row r="11" spans="1:45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 t="s">
        <v>92</v>
      </c>
      <c r="AA11" s="1" t="s">
        <v>92</v>
      </c>
      <c r="AB11" s="1" t="s">
        <v>92</v>
      </c>
      <c r="AC11" s="1" t="s">
        <v>92</v>
      </c>
      <c r="AD11" s="1" t="s">
        <v>92</v>
      </c>
      <c r="AE11" s="1" t="s">
        <v>92</v>
      </c>
      <c r="AF11" s="1" t="s">
        <v>92</v>
      </c>
      <c r="AG11" s="1" t="s">
        <v>92</v>
      </c>
      <c r="AH11" s="1" t="s">
        <v>92</v>
      </c>
      <c r="AI11" s="1" t="s">
        <v>92</v>
      </c>
      <c r="AJ11" s="1">
        <v>135743000</v>
      </c>
    </row>
    <row r="12" spans="1:45" ht="20" x14ac:dyDescent="0.25">
      <c r="A12" s="5" t="s">
        <v>8</v>
      </c>
      <c r="B12" s="1">
        <v>26000000</v>
      </c>
      <c r="C12" s="1">
        <v>28300000</v>
      </c>
      <c r="D12" s="1">
        <v>26600000</v>
      </c>
      <c r="E12" s="1">
        <v>47500000</v>
      </c>
      <c r="F12" s="1">
        <v>55700000</v>
      </c>
      <c r="G12" s="1">
        <v>58000000</v>
      </c>
      <c r="H12" s="1">
        <v>103400000</v>
      </c>
      <c r="I12" s="1">
        <v>73500000</v>
      </c>
      <c r="J12" s="1">
        <v>79500000</v>
      </c>
      <c r="K12" s="1">
        <v>31900000</v>
      </c>
      <c r="L12" s="1">
        <v>14500000</v>
      </c>
      <c r="M12" s="1">
        <v>37909000</v>
      </c>
      <c r="N12" s="1">
        <v>32805000</v>
      </c>
      <c r="O12" s="1">
        <v>31065000</v>
      </c>
      <c r="P12" s="1">
        <v>33914000</v>
      </c>
      <c r="Q12" s="1">
        <v>38390000</v>
      </c>
      <c r="R12" s="1">
        <v>45451000</v>
      </c>
      <c r="S12" s="1">
        <v>46242000</v>
      </c>
      <c r="T12" s="1">
        <v>51711000</v>
      </c>
      <c r="U12" s="1">
        <v>51724000</v>
      </c>
      <c r="V12" s="1">
        <v>62923000</v>
      </c>
      <c r="W12" s="1">
        <v>70115000</v>
      </c>
      <c r="X12" s="1">
        <v>69480000</v>
      </c>
      <c r="Y12" s="1">
        <v>75650000</v>
      </c>
      <c r="Z12" s="1">
        <v>86706000</v>
      </c>
      <c r="AA12" s="1">
        <v>98289000</v>
      </c>
      <c r="AB12" s="1">
        <v>108260000</v>
      </c>
      <c r="AC12" s="1">
        <v>133317000</v>
      </c>
      <c r="AD12" s="1">
        <v>167161000</v>
      </c>
      <c r="AE12" s="1">
        <v>176974000</v>
      </c>
      <c r="AF12" s="1">
        <v>207605000</v>
      </c>
      <c r="AG12" s="1">
        <v>257746000</v>
      </c>
      <c r="AH12" s="1">
        <v>259561000</v>
      </c>
      <c r="AI12" s="1">
        <v>390579000</v>
      </c>
      <c r="AJ12" s="1">
        <v>403067000</v>
      </c>
      <c r="AP12" s="18" t="s">
        <v>117</v>
      </c>
      <c r="AQ12" s="19" t="s">
        <v>118</v>
      </c>
      <c r="AR12" s="19" t="s">
        <v>119</v>
      </c>
      <c r="AS12" s="19" t="s">
        <v>120</v>
      </c>
    </row>
    <row r="13" spans="1:45" ht="19" x14ac:dyDescent="0.25">
      <c r="A13" s="14" t="s">
        <v>100</v>
      </c>
      <c r="B13" s="15">
        <f>B12/B3</f>
        <v>0.14508928571428573</v>
      </c>
      <c r="C13" s="15">
        <f t="shared" ref="C13:AK13" si="2">C12/C3</f>
        <v>0.14941921858500529</v>
      </c>
      <c r="D13" s="15">
        <f t="shared" si="2"/>
        <v>0.12224264705882353</v>
      </c>
      <c r="E13" s="15">
        <f t="shared" si="2"/>
        <v>0.1783033033033033</v>
      </c>
      <c r="F13" s="15">
        <f t="shared" si="2"/>
        <v>0.19461914744933612</v>
      </c>
      <c r="G13" s="15">
        <f t="shared" si="2"/>
        <v>0.20538243626062322</v>
      </c>
      <c r="H13" s="15">
        <f t="shared" si="2"/>
        <v>0.28890751606594023</v>
      </c>
      <c r="I13" s="15">
        <f t="shared" si="2"/>
        <v>0.52275960170697011</v>
      </c>
      <c r="J13" s="15">
        <f t="shared" si="2"/>
        <v>0.61915887850467288</v>
      </c>
      <c r="K13" s="15">
        <f t="shared" si="2"/>
        <v>0.41753926701570682</v>
      </c>
      <c r="L13" s="15">
        <f t="shared" si="2"/>
        <v>0.28712871287128711</v>
      </c>
      <c r="M13" s="15">
        <f t="shared" si="2"/>
        <v>0.34971079602586691</v>
      </c>
      <c r="N13" s="15">
        <f t="shared" si="2"/>
        <v>0.35198497854077254</v>
      </c>
      <c r="O13" s="15">
        <f t="shared" si="2"/>
        <v>0.26351282573289903</v>
      </c>
      <c r="P13" s="15">
        <f t="shared" si="2"/>
        <v>0.25328424087171481</v>
      </c>
      <c r="Q13" s="15">
        <f t="shared" si="2"/>
        <v>0.26393223974589902</v>
      </c>
      <c r="R13" s="15">
        <f t="shared" si="2"/>
        <v>0.26383583908980091</v>
      </c>
      <c r="S13" s="15">
        <f t="shared" si="2"/>
        <v>0.27128249353209316</v>
      </c>
      <c r="T13" s="15">
        <f t="shared" si="2"/>
        <v>0.26477319856837839</v>
      </c>
      <c r="U13" s="15">
        <f t="shared" si="2"/>
        <v>0.23532730349960873</v>
      </c>
      <c r="V13" s="15">
        <f t="shared" si="2"/>
        <v>0.23735481948389481</v>
      </c>
      <c r="W13" s="15">
        <f t="shared" si="2"/>
        <v>0.24153765596687404</v>
      </c>
      <c r="X13" s="15">
        <f t="shared" si="2"/>
        <v>0.24072508557728287</v>
      </c>
      <c r="Y13" s="15">
        <f t="shared" si="2"/>
        <v>0.24451260702476801</v>
      </c>
      <c r="Z13" s="15">
        <f t="shared" si="2"/>
        <v>0.23865963490630437</v>
      </c>
      <c r="AA13" s="15">
        <f t="shared" si="2"/>
        <v>0.2359069995175726</v>
      </c>
      <c r="AB13" s="15">
        <f t="shared" si="2"/>
        <v>0.21954934181841043</v>
      </c>
      <c r="AC13" s="15">
        <f t="shared" si="2"/>
        <v>0.22557028333970647</v>
      </c>
      <c r="AD13" s="15">
        <f t="shared" si="2"/>
        <v>0.22109985807685542</v>
      </c>
      <c r="AE13" s="15">
        <f t="shared" si="2"/>
        <v>0.21051742555271916</v>
      </c>
      <c r="AF13" s="15">
        <f t="shared" si="2"/>
        <v>0.22197048590692434</v>
      </c>
      <c r="AG13" s="15">
        <f t="shared" si="2"/>
        <v>0.23724189476145199</v>
      </c>
      <c r="AH13" s="15">
        <f t="shared" si="2"/>
        <v>0.23244344981431284</v>
      </c>
      <c r="AI13" s="15">
        <f t="shared" si="2"/>
        <v>0.24529434706180481</v>
      </c>
      <c r="AJ13" s="15">
        <f t="shared" si="2"/>
        <v>0.21785003167218317</v>
      </c>
      <c r="AP13" s="17">
        <f>AJ28/AJ72</f>
        <v>6.2582185796389175E-2</v>
      </c>
      <c r="AQ13" s="20">
        <f>AJ28/AJ54</f>
        <v>3.5038487081477922E-2</v>
      </c>
      <c r="AR13" s="20">
        <f>AJ22/(AJ72+AJ56+AJ61)</f>
        <v>6.4773625326439432E-2</v>
      </c>
      <c r="AS13" s="21">
        <f>AJ67/AJ72</f>
        <v>0.78609840233288586</v>
      </c>
    </row>
    <row r="14" spans="1:45" ht="19" x14ac:dyDescent="0.25">
      <c r="A14" s="5" t="s">
        <v>9</v>
      </c>
      <c r="B14" s="1">
        <v>8700000</v>
      </c>
      <c r="C14" s="1">
        <v>8800000</v>
      </c>
      <c r="D14" s="1">
        <v>8700000</v>
      </c>
      <c r="E14" s="1">
        <v>10400000</v>
      </c>
      <c r="F14" s="1">
        <v>11000000</v>
      </c>
      <c r="G14" s="1">
        <v>10600000</v>
      </c>
      <c r="H14" s="1">
        <v>12800000</v>
      </c>
      <c r="I14" s="1">
        <v>4600000</v>
      </c>
      <c r="J14" s="1">
        <v>4500000</v>
      </c>
      <c r="K14" s="1">
        <v>2100000</v>
      </c>
      <c r="L14" s="1">
        <v>5500000</v>
      </c>
      <c r="M14" s="1">
        <v>11261000</v>
      </c>
      <c r="N14" s="1">
        <v>9686000</v>
      </c>
      <c r="O14" s="1">
        <v>6663000</v>
      </c>
      <c r="P14" s="1">
        <v>3329000</v>
      </c>
      <c r="Q14" s="1">
        <v>2931000</v>
      </c>
      <c r="R14" s="1">
        <v>2714000</v>
      </c>
      <c r="S14" s="1">
        <v>1266000</v>
      </c>
      <c r="T14" s="1">
        <v>1318000</v>
      </c>
      <c r="U14" s="1">
        <v>1478000</v>
      </c>
      <c r="V14" s="1">
        <v>2438000</v>
      </c>
      <c r="W14" s="1">
        <v>2705000</v>
      </c>
      <c r="X14" s="1">
        <v>3225000</v>
      </c>
      <c r="Y14" s="1">
        <v>3331000</v>
      </c>
      <c r="Z14" s="1">
        <v>4279000</v>
      </c>
      <c r="AA14" s="1">
        <v>4517000</v>
      </c>
      <c r="AB14" s="1">
        <v>4546000</v>
      </c>
      <c r="AC14" s="1">
        <v>5905000</v>
      </c>
      <c r="AD14" s="1">
        <v>13731000</v>
      </c>
      <c r="AE14" s="1">
        <v>13912000</v>
      </c>
      <c r="AF14" s="1">
        <v>16217000</v>
      </c>
      <c r="AG14" s="1">
        <v>21445000</v>
      </c>
      <c r="AH14" s="1">
        <v>21662000</v>
      </c>
      <c r="AI14" s="1">
        <v>44849000</v>
      </c>
      <c r="AJ14" s="1" t="s">
        <v>92</v>
      </c>
    </row>
    <row r="15" spans="1:45" ht="20" x14ac:dyDescent="0.25">
      <c r="A15" s="5" t="s">
        <v>10</v>
      </c>
      <c r="B15" s="1">
        <v>34700000</v>
      </c>
      <c r="C15" s="1">
        <v>37100000</v>
      </c>
      <c r="D15" s="1">
        <v>35300000</v>
      </c>
      <c r="E15" s="1">
        <v>57900000</v>
      </c>
      <c r="F15" s="1">
        <v>66700000</v>
      </c>
      <c r="G15" s="1">
        <v>68600000</v>
      </c>
      <c r="H15" s="1">
        <v>116200000</v>
      </c>
      <c r="I15" s="1">
        <v>78100000</v>
      </c>
      <c r="J15" s="1">
        <v>84000000</v>
      </c>
      <c r="K15" s="1">
        <v>34000000</v>
      </c>
      <c r="L15" s="1">
        <v>20000000</v>
      </c>
      <c r="M15" s="1">
        <v>49170000</v>
      </c>
      <c r="N15" s="1">
        <v>42491000</v>
      </c>
      <c r="O15" s="1">
        <v>37728000</v>
      </c>
      <c r="P15" s="1">
        <v>37243000</v>
      </c>
      <c r="Q15" s="1">
        <v>41321000</v>
      </c>
      <c r="R15" s="1">
        <v>48165000</v>
      </c>
      <c r="S15" s="1">
        <v>47508000</v>
      </c>
      <c r="T15" s="1">
        <v>53029000</v>
      </c>
      <c r="U15" s="1">
        <v>57645000</v>
      </c>
      <c r="V15" s="1">
        <v>72647000</v>
      </c>
      <c r="W15" s="1">
        <v>83979000</v>
      </c>
      <c r="X15" s="1">
        <v>86676000</v>
      </c>
      <c r="Y15" s="1">
        <v>95395000</v>
      </c>
      <c r="Z15" s="1">
        <v>111125000</v>
      </c>
      <c r="AA15" s="1">
        <v>126075000</v>
      </c>
      <c r="AB15" s="1">
        <v>138549000</v>
      </c>
      <c r="AC15" s="1">
        <v>169144000</v>
      </c>
      <c r="AD15" s="1">
        <v>224046000</v>
      </c>
      <c r="AE15" s="1">
        <v>238210000</v>
      </c>
      <c r="AF15" s="1">
        <v>287086000</v>
      </c>
      <c r="AG15" s="1">
        <v>360533000</v>
      </c>
      <c r="AH15" s="1">
        <v>369586000</v>
      </c>
      <c r="AI15" s="1">
        <v>528909000</v>
      </c>
      <c r="AJ15" s="1">
        <v>508251000</v>
      </c>
      <c r="AP15" s="18" t="s">
        <v>121</v>
      </c>
      <c r="AQ15" s="19" t="s">
        <v>122</v>
      </c>
      <c r="AR15" s="19" t="s">
        <v>123</v>
      </c>
      <c r="AS15" s="19" t="s">
        <v>124</v>
      </c>
    </row>
    <row r="16" spans="1:45" ht="19" x14ac:dyDescent="0.25">
      <c r="A16" s="5" t="s">
        <v>11</v>
      </c>
      <c r="B16" s="1">
        <v>180500000</v>
      </c>
      <c r="C16" s="1">
        <v>192300000</v>
      </c>
      <c r="D16" s="1">
        <v>212700000</v>
      </c>
      <c r="E16" s="1">
        <v>263000000</v>
      </c>
      <c r="F16" s="1">
        <v>279500000</v>
      </c>
      <c r="G16" s="1">
        <v>279000000</v>
      </c>
      <c r="H16" s="1">
        <v>359600000</v>
      </c>
      <c r="I16" s="1">
        <v>138100000</v>
      </c>
      <c r="J16" s="1">
        <v>140900000</v>
      </c>
      <c r="K16" s="1">
        <v>75800000</v>
      </c>
      <c r="L16" s="1">
        <v>45500000</v>
      </c>
      <c r="M16" s="1">
        <v>99637000</v>
      </c>
      <c r="N16" s="1">
        <v>98633000</v>
      </c>
      <c r="O16" s="1">
        <v>115597000</v>
      </c>
      <c r="P16" s="1">
        <v>123158000</v>
      </c>
      <c r="Q16" s="1">
        <v>129942000</v>
      </c>
      <c r="R16" s="1">
        <v>155150000</v>
      </c>
      <c r="S16" s="1">
        <v>156478000</v>
      </c>
      <c r="T16" s="1">
        <v>173528000</v>
      </c>
      <c r="U16" s="1">
        <v>193016000</v>
      </c>
      <c r="V16" s="1">
        <v>227961000</v>
      </c>
      <c r="W16" s="1">
        <v>245502000</v>
      </c>
      <c r="X16" s="1">
        <v>246987000</v>
      </c>
      <c r="Y16" s="1">
        <v>262874000</v>
      </c>
      <c r="Z16" s="1">
        <v>306727000</v>
      </c>
      <c r="AA16" s="1">
        <v>349515000</v>
      </c>
      <c r="AB16" s="1">
        <v>398279000</v>
      </c>
      <c r="AC16" s="1">
        <v>482979000</v>
      </c>
      <c r="AD16" s="1">
        <v>624738000</v>
      </c>
      <c r="AE16" s="1">
        <v>679732000</v>
      </c>
      <c r="AF16" s="1">
        <v>782790000</v>
      </c>
      <c r="AG16" s="1">
        <v>930060000</v>
      </c>
      <c r="AH16" s="1">
        <v>943737000</v>
      </c>
      <c r="AI16" s="1">
        <v>1411552000</v>
      </c>
      <c r="AJ16" s="1">
        <v>1574592000</v>
      </c>
      <c r="AP16" s="29">
        <f>(AJ35+AI35+AH35+AG35+AF35)/5</f>
        <v>1.4923993839093708E-2</v>
      </c>
      <c r="AQ16" s="30">
        <f>AR101/AJ3</f>
        <v>7.4571846347754089</v>
      </c>
      <c r="AR16" s="30">
        <f>AR101/AJ28</f>
        <v>84.007019240136387</v>
      </c>
      <c r="AS16" s="31">
        <f>AR101/AJ106</f>
        <v>38.440549974089365</v>
      </c>
    </row>
    <row r="17" spans="1:42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 t="s">
        <v>92</v>
      </c>
      <c r="L17" s="1" t="s">
        <v>92</v>
      </c>
      <c r="M17" s="1" t="s">
        <v>92</v>
      </c>
      <c r="N17" s="1" t="s">
        <v>92</v>
      </c>
      <c r="O17" s="1" t="s">
        <v>92</v>
      </c>
      <c r="P17" s="1" t="s">
        <v>92</v>
      </c>
      <c r="Q17" s="1" t="s">
        <v>92</v>
      </c>
      <c r="R17" s="1" t="s">
        <v>92</v>
      </c>
      <c r="S17" s="1" t="s">
        <v>92</v>
      </c>
      <c r="T17" s="1" t="s">
        <v>92</v>
      </c>
      <c r="U17" s="1" t="s">
        <v>92</v>
      </c>
      <c r="V17" s="1" t="s">
        <v>92</v>
      </c>
      <c r="W17" s="1" t="s">
        <v>92</v>
      </c>
      <c r="X17" s="1" t="s">
        <v>92</v>
      </c>
      <c r="Y17" s="1" t="s">
        <v>92</v>
      </c>
      <c r="Z17" s="1" t="s">
        <v>92</v>
      </c>
      <c r="AA17" s="1" t="s">
        <v>92</v>
      </c>
      <c r="AB17" s="1" t="s">
        <v>92</v>
      </c>
      <c r="AC17" s="1" t="s">
        <v>92</v>
      </c>
      <c r="AD17" s="1" t="s">
        <v>92</v>
      </c>
      <c r="AE17" s="1" t="s">
        <v>92</v>
      </c>
      <c r="AF17" s="1" t="s">
        <v>92</v>
      </c>
      <c r="AG17" s="1" t="s">
        <v>92</v>
      </c>
      <c r="AH17" s="1" t="s">
        <v>92</v>
      </c>
      <c r="AI17" s="1">
        <v>23298000</v>
      </c>
      <c r="AJ17" s="1">
        <v>28379000</v>
      </c>
    </row>
    <row r="18" spans="1:42" ht="20" x14ac:dyDescent="0.25">
      <c r="A18" s="5" t="s">
        <v>13</v>
      </c>
      <c r="B18" s="1">
        <v>8700000</v>
      </c>
      <c r="C18" s="1">
        <v>8800000</v>
      </c>
      <c r="D18" s="1">
        <v>8700000</v>
      </c>
      <c r="E18" s="1">
        <v>10400000</v>
      </c>
      <c r="F18" s="1">
        <v>11000000</v>
      </c>
      <c r="G18" s="1">
        <v>10600000</v>
      </c>
      <c r="H18" s="1">
        <v>12800000</v>
      </c>
      <c r="I18" s="1">
        <v>4600000</v>
      </c>
      <c r="J18" s="1">
        <v>4500000</v>
      </c>
      <c r="K18" s="1">
        <v>2100000</v>
      </c>
      <c r="L18" s="1">
        <v>5500000</v>
      </c>
      <c r="M18" s="1">
        <v>11261000</v>
      </c>
      <c r="N18" s="1">
        <v>9686000</v>
      </c>
      <c r="O18" s="1">
        <v>10910000</v>
      </c>
      <c r="P18" s="1">
        <v>8522000</v>
      </c>
      <c r="Q18" s="1">
        <v>9396000</v>
      </c>
      <c r="R18" s="1">
        <v>11386000</v>
      </c>
      <c r="S18" s="1">
        <v>10443000</v>
      </c>
      <c r="T18" s="1">
        <v>10102000</v>
      </c>
      <c r="U18" s="1">
        <v>11211000</v>
      </c>
      <c r="V18" s="1">
        <v>12611000</v>
      </c>
      <c r="W18" s="1">
        <v>9497000</v>
      </c>
      <c r="X18" s="1">
        <v>10788000</v>
      </c>
      <c r="Y18" s="1">
        <v>10676000</v>
      </c>
      <c r="Z18" s="1">
        <v>12711000</v>
      </c>
      <c r="AA18" s="1">
        <v>13786000</v>
      </c>
      <c r="AB18" s="1">
        <v>14605000</v>
      </c>
      <c r="AC18" s="1">
        <v>19574000</v>
      </c>
      <c r="AD18" s="1">
        <v>50301000</v>
      </c>
      <c r="AE18" s="1">
        <v>53925000</v>
      </c>
      <c r="AF18" s="1">
        <v>61759000</v>
      </c>
      <c r="AG18" s="1">
        <v>76672000</v>
      </c>
      <c r="AH18" s="1">
        <v>81657000</v>
      </c>
      <c r="AI18" s="1">
        <v>135624000</v>
      </c>
      <c r="AJ18" s="1">
        <v>159072000</v>
      </c>
      <c r="AP18" s="18" t="s">
        <v>125</v>
      </c>
    </row>
    <row r="19" spans="1:42" ht="19" x14ac:dyDescent="0.25">
      <c r="A19" s="6" t="s">
        <v>14</v>
      </c>
      <c r="B19" s="10">
        <v>29400000</v>
      </c>
      <c r="C19" s="10">
        <v>9300000</v>
      </c>
      <c r="D19" s="10">
        <v>14200000</v>
      </c>
      <c r="E19" s="10">
        <v>13000000</v>
      </c>
      <c r="F19" s="10">
        <v>17100000</v>
      </c>
      <c r="G19" s="10">
        <v>9900000</v>
      </c>
      <c r="H19" s="10">
        <v>7200000</v>
      </c>
      <c r="I19" s="10">
        <v>-11800000</v>
      </c>
      <c r="J19" s="10">
        <v>-61100000</v>
      </c>
      <c r="K19" s="10">
        <v>-1000000</v>
      </c>
      <c r="L19" s="10">
        <v>-900000</v>
      </c>
      <c r="M19" s="10">
        <v>10841000</v>
      </c>
      <c r="N19" s="10">
        <v>-17721000</v>
      </c>
      <c r="O19" s="10">
        <v>12719000</v>
      </c>
      <c r="P19" s="10">
        <v>20380000</v>
      </c>
      <c r="Q19" s="10">
        <v>48904000</v>
      </c>
      <c r="R19" s="10">
        <v>28823000</v>
      </c>
      <c r="S19" s="10">
        <v>24068000</v>
      </c>
      <c r="T19" s="10">
        <v>32957000</v>
      </c>
      <c r="U19" s="10">
        <v>39791000</v>
      </c>
      <c r="V19" s="10">
        <v>41887000</v>
      </c>
      <c r="W19" s="10">
        <v>54135000</v>
      </c>
      <c r="X19" s="10">
        <v>50687000</v>
      </c>
      <c r="Y19" s="10">
        <v>54789000</v>
      </c>
      <c r="Z19" s="10">
        <v>66579000</v>
      </c>
      <c r="AA19" s="10">
        <v>79605000</v>
      </c>
      <c r="AB19" s="10">
        <v>109072000</v>
      </c>
      <c r="AC19" s="10">
        <v>127998000</v>
      </c>
      <c r="AD19" s="10">
        <v>179608000</v>
      </c>
      <c r="AE19" s="10">
        <v>215553000</v>
      </c>
      <c r="AF19" s="10">
        <v>217629000</v>
      </c>
      <c r="AG19" s="10">
        <v>236510000</v>
      </c>
      <c r="AH19" s="10">
        <v>256699000</v>
      </c>
      <c r="AI19" s="10">
        <v>317903000</v>
      </c>
      <c r="AJ19" s="10">
        <v>375044000</v>
      </c>
      <c r="AP19" s="32">
        <f>AJ40-AJ56-AJ61</f>
        <v>-472382000</v>
      </c>
    </row>
    <row r="20" spans="1:42" ht="19" customHeight="1" x14ac:dyDescent="0.25">
      <c r="A20" s="14" t="s">
        <v>101</v>
      </c>
      <c r="B20" s="1"/>
      <c r="C20" s="15">
        <f>(C19/B19)-1</f>
        <v>-0.68367346938775508</v>
      </c>
      <c r="D20" s="15">
        <f>(D19/C19)-1</f>
        <v>0.5268817204301075</v>
      </c>
      <c r="E20" s="15">
        <f>(E19/D19)-1</f>
        <v>-8.4507042253521125E-2</v>
      </c>
      <c r="F20" s="15">
        <f t="shared" ref="F20:AK20" si="3">(F19/E19)-1</f>
        <v>0.31538461538461537</v>
      </c>
      <c r="G20" s="15">
        <f t="shared" si="3"/>
        <v>-0.42105263157894735</v>
      </c>
      <c r="H20" s="15">
        <f t="shared" si="3"/>
        <v>-0.27272727272727271</v>
      </c>
      <c r="I20" s="15">
        <f t="shared" si="3"/>
        <v>-2.6388888888888888</v>
      </c>
      <c r="J20" s="15">
        <f t="shared" si="3"/>
        <v>4.1779661016949152</v>
      </c>
      <c r="K20" s="15">
        <f t="shared" si="3"/>
        <v>-0.98363338788870702</v>
      </c>
      <c r="L20" s="15">
        <f t="shared" si="3"/>
        <v>-9.9999999999999978E-2</v>
      </c>
      <c r="M20" s="15">
        <f t="shared" si="3"/>
        <v>-13.045555555555556</v>
      </c>
      <c r="N20" s="15">
        <f t="shared" si="3"/>
        <v>-2.6346278018632967</v>
      </c>
      <c r="O20" s="15">
        <f t="shared" si="3"/>
        <v>-1.7177360194119971</v>
      </c>
      <c r="P20" s="15">
        <f t="shared" si="3"/>
        <v>0.60232722698325336</v>
      </c>
      <c r="Q20" s="15">
        <f t="shared" si="3"/>
        <v>1.3996074582924436</v>
      </c>
      <c r="R20" s="15">
        <f t="shared" si="3"/>
        <v>-0.41062080811385571</v>
      </c>
      <c r="S20" s="15">
        <f t="shared" si="3"/>
        <v>-0.16497241786073624</v>
      </c>
      <c r="T20" s="15">
        <f t="shared" si="3"/>
        <v>0.36932856905434597</v>
      </c>
      <c r="U20" s="15">
        <f t="shared" si="3"/>
        <v>0.20736110689686571</v>
      </c>
      <c r="V20" s="15">
        <f t="shared" si="3"/>
        <v>5.2675228066648261E-2</v>
      </c>
      <c r="W20" s="15">
        <f t="shared" si="3"/>
        <v>0.29240575834984606</v>
      </c>
      <c r="X20" s="15">
        <f t="shared" si="3"/>
        <v>-6.3692620301099123E-2</v>
      </c>
      <c r="Y20" s="15">
        <f t="shared" si="3"/>
        <v>8.0928048612070258E-2</v>
      </c>
      <c r="Z20" s="15">
        <f t="shared" si="3"/>
        <v>0.21518918030991618</v>
      </c>
      <c r="AA20" s="15">
        <f t="shared" si="3"/>
        <v>0.19564727616816113</v>
      </c>
      <c r="AB20" s="15">
        <f t="shared" si="3"/>
        <v>0.37016519062872932</v>
      </c>
      <c r="AC20" s="15">
        <f t="shared" si="3"/>
        <v>0.17351840985770872</v>
      </c>
      <c r="AD20" s="15">
        <f t="shared" si="3"/>
        <v>0.40320942514726799</v>
      </c>
      <c r="AE20" s="15">
        <f t="shared" si="3"/>
        <v>0.20013028372900976</v>
      </c>
      <c r="AF20" s="15">
        <f t="shared" si="3"/>
        <v>9.6310420175085287E-3</v>
      </c>
      <c r="AG20" s="15">
        <f t="shared" si="3"/>
        <v>8.6757739088081154E-2</v>
      </c>
      <c r="AH20" s="15">
        <f t="shared" si="3"/>
        <v>8.5362141135681302E-2</v>
      </c>
      <c r="AI20" s="15">
        <f t="shared" si="3"/>
        <v>0.23842710723454319</v>
      </c>
      <c r="AJ20" s="15">
        <f t="shared" si="3"/>
        <v>0.17974350666712802</v>
      </c>
    </row>
    <row r="21" spans="1:42" ht="19" x14ac:dyDescent="0.25">
      <c r="A21" s="5" t="s">
        <v>15</v>
      </c>
      <c r="B21" s="2">
        <v>0.1641</v>
      </c>
      <c r="C21" s="2">
        <v>4.9099999999999998E-2</v>
      </c>
      <c r="D21" s="2">
        <v>6.5299999999999997E-2</v>
      </c>
      <c r="E21" s="2">
        <v>4.8800000000000003E-2</v>
      </c>
      <c r="F21" s="2">
        <v>5.9700000000000003E-2</v>
      </c>
      <c r="G21" s="2">
        <v>3.5099999999999999E-2</v>
      </c>
      <c r="H21" s="2">
        <v>2.01E-2</v>
      </c>
      <c r="I21" s="2">
        <v>-8.3900000000000002E-2</v>
      </c>
      <c r="J21" s="2">
        <v>-0.47589999999999999</v>
      </c>
      <c r="K21" s="2">
        <v>-1.3100000000000001E-2</v>
      </c>
      <c r="L21" s="2">
        <v>-1.78E-2</v>
      </c>
      <c r="M21" s="2">
        <v>0.1</v>
      </c>
      <c r="N21" s="2">
        <v>-0.19009999999999999</v>
      </c>
      <c r="O21" s="2">
        <v>0.1079</v>
      </c>
      <c r="P21" s="2">
        <v>0.1522</v>
      </c>
      <c r="Q21" s="2">
        <v>0.3362</v>
      </c>
      <c r="R21" s="2">
        <v>0.1673</v>
      </c>
      <c r="S21" s="2">
        <v>0.14119999999999999</v>
      </c>
      <c r="T21" s="2">
        <v>0.16869999999999999</v>
      </c>
      <c r="U21" s="2">
        <v>0.18099999999999999</v>
      </c>
      <c r="V21" s="2">
        <v>0.158</v>
      </c>
      <c r="W21" s="2">
        <v>0.1865</v>
      </c>
      <c r="X21" s="2">
        <v>0.17560000000000001</v>
      </c>
      <c r="Y21" s="2">
        <v>0.17710000000000001</v>
      </c>
      <c r="Z21" s="2">
        <v>0.18329999999999999</v>
      </c>
      <c r="AA21" s="2">
        <v>0.19109999999999999</v>
      </c>
      <c r="AB21" s="2">
        <v>0.22120000000000001</v>
      </c>
      <c r="AC21" s="2">
        <v>0.21659999999999999</v>
      </c>
      <c r="AD21" s="2">
        <v>0.23760000000000001</v>
      </c>
      <c r="AE21" s="2">
        <v>0.25640000000000002</v>
      </c>
      <c r="AF21" s="2">
        <v>0.23269999999999999</v>
      </c>
      <c r="AG21" s="2">
        <v>0.2177</v>
      </c>
      <c r="AH21" s="2">
        <v>0.22989999999999999</v>
      </c>
      <c r="AI21" s="2">
        <v>0.19969999999999999</v>
      </c>
      <c r="AJ21" s="2">
        <v>0.20269999999999999</v>
      </c>
    </row>
    <row r="22" spans="1:42" ht="19" x14ac:dyDescent="0.25">
      <c r="A22" s="6" t="s">
        <v>16</v>
      </c>
      <c r="B22" s="10">
        <v>-1300000</v>
      </c>
      <c r="C22" s="10">
        <v>-2900000</v>
      </c>
      <c r="D22" s="10">
        <v>4900000</v>
      </c>
      <c r="E22" s="10">
        <v>3400000</v>
      </c>
      <c r="F22" s="10">
        <v>6700000</v>
      </c>
      <c r="G22" s="10">
        <v>3400000</v>
      </c>
      <c r="H22" s="10">
        <v>-1700000</v>
      </c>
      <c r="I22" s="10">
        <v>2500000</v>
      </c>
      <c r="J22" s="10">
        <v>-12500000</v>
      </c>
      <c r="K22" s="10">
        <v>600000</v>
      </c>
      <c r="L22" s="10">
        <v>5000000</v>
      </c>
      <c r="M22" s="10">
        <v>8764000</v>
      </c>
      <c r="N22" s="10">
        <v>-5433000</v>
      </c>
      <c r="O22" s="10">
        <v>2291000</v>
      </c>
      <c r="P22" s="10">
        <v>10739000</v>
      </c>
      <c r="Q22" s="10">
        <v>15512000</v>
      </c>
      <c r="R22" s="10">
        <v>17120000</v>
      </c>
      <c r="S22" s="10">
        <v>12719000</v>
      </c>
      <c r="T22" s="10">
        <v>21775000</v>
      </c>
      <c r="U22" s="10">
        <v>26780000</v>
      </c>
      <c r="V22" s="10">
        <v>28095000</v>
      </c>
      <c r="W22" s="10">
        <v>44784000</v>
      </c>
      <c r="X22" s="10">
        <v>41641000</v>
      </c>
      <c r="Y22" s="10">
        <v>46517000</v>
      </c>
      <c r="Z22" s="10">
        <v>56577000</v>
      </c>
      <c r="AA22" s="10">
        <v>67128000</v>
      </c>
      <c r="AB22" s="10">
        <v>94822000</v>
      </c>
      <c r="AC22" s="10">
        <v>108043000</v>
      </c>
      <c r="AD22" s="10">
        <v>131305000</v>
      </c>
      <c r="AE22" s="10">
        <v>160930000</v>
      </c>
      <c r="AF22" s="10">
        <v>152492000</v>
      </c>
      <c r="AG22" s="10">
        <v>156367000</v>
      </c>
      <c r="AH22" s="10">
        <v>172926000</v>
      </c>
      <c r="AI22" s="10">
        <v>180735000</v>
      </c>
      <c r="AJ22" s="10">
        <v>214249000</v>
      </c>
    </row>
    <row r="23" spans="1:42" ht="19" x14ac:dyDescent="0.25">
      <c r="A23" s="5" t="s">
        <v>17</v>
      </c>
      <c r="B23" s="2">
        <v>-7.3000000000000001E-3</v>
      </c>
      <c r="C23" s="2">
        <v>-1.5299999999999999E-2</v>
      </c>
      <c r="D23" s="2">
        <v>2.2499999999999999E-2</v>
      </c>
      <c r="E23" s="2">
        <v>1.2800000000000001E-2</v>
      </c>
      <c r="F23" s="2">
        <v>2.3400000000000001E-2</v>
      </c>
      <c r="G23" s="2">
        <v>1.2E-2</v>
      </c>
      <c r="H23" s="2">
        <v>-4.7000000000000002E-3</v>
      </c>
      <c r="I23" s="2">
        <v>1.78E-2</v>
      </c>
      <c r="J23" s="2">
        <v>-9.74E-2</v>
      </c>
      <c r="K23" s="2">
        <v>7.9000000000000008E-3</v>
      </c>
      <c r="L23" s="2">
        <v>9.9000000000000005E-2</v>
      </c>
      <c r="M23" s="2">
        <v>8.0799999999999997E-2</v>
      </c>
      <c r="N23" s="2">
        <v>-5.8299999999999998E-2</v>
      </c>
      <c r="O23" s="2">
        <v>1.9400000000000001E-2</v>
      </c>
      <c r="P23" s="2">
        <v>8.0199999999999994E-2</v>
      </c>
      <c r="Q23" s="2">
        <v>0.1066</v>
      </c>
      <c r="R23" s="2">
        <v>9.9400000000000002E-2</v>
      </c>
      <c r="S23" s="2">
        <v>7.46E-2</v>
      </c>
      <c r="T23" s="2">
        <v>0.1115</v>
      </c>
      <c r="U23" s="2">
        <v>0.12180000000000001</v>
      </c>
      <c r="V23" s="2">
        <v>0.106</v>
      </c>
      <c r="W23" s="2">
        <v>0.15429999999999999</v>
      </c>
      <c r="X23" s="2">
        <v>0.14430000000000001</v>
      </c>
      <c r="Y23" s="2">
        <v>0.15040000000000001</v>
      </c>
      <c r="Z23" s="2">
        <v>0.15570000000000001</v>
      </c>
      <c r="AA23" s="2">
        <v>0.16109999999999999</v>
      </c>
      <c r="AB23" s="2">
        <v>0.1923</v>
      </c>
      <c r="AC23" s="2">
        <v>0.18279999999999999</v>
      </c>
      <c r="AD23" s="2">
        <v>0.17369999999999999</v>
      </c>
      <c r="AE23" s="2">
        <v>0.19139999999999999</v>
      </c>
      <c r="AF23" s="2">
        <v>0.16300000000000001</v>
      </c>
      <c r="AG23" s="2">
        <v>0.1439</v>
      </c>
      <c r="AH23" s="2">
        <v>0.15490000000000001</v>
      </c>
      <c r="AI23" s="2">
        <v>0.1135</v>
      </c>
      <c r="AJ23" s="2">
        <v>0.1158</v>
      </c>
    </row>
    <row r="24" spans="1:42" ht="19" x14ac:dyDescent="0.25">
      <c r="A24" s="5" t="s">
        <v>18</v>
      </c>
      <c r="B24" s="1">
        <v>-300000</v>
      </c>
      <c r="C24" s="1">
        <v>-300000</v>
      </c>
      <c r="D24" s="1">
        <v>500000</v>
      </c>
      <c r="E24" s="1">
        <v>-800000</v>
      </c>
      <c r="F24" s="1">
        <v>-600000</v>
      </c>
      <c r="G24" s="1">
        <v>-500000</v>
      </c>
      <c r="H24" s="1">
        <v>-3900000</v>
      </c>
      <c r="I24" s="1">
        <v>-2600000</v>
      </c>
      <c r="J24" s="1">
        <v>-51800000</v>
      </c>
      <c r="K24" s="1">
        <v>800000</v>
      </c>
      <c r="L24" s="1">
        <v>-1900000</v>
      </c>
      <c r="M24" s="1">
        <v>-6424000</v>
      </c>
      <c r="N24" s="1">
        <v>-4884000</v>
      </c>
      <c r="O24" s="1">
        <v>-479000</v>
      </c>
      <c r="P24" s="1">
        <v>-698000</v>
      </c>
      <c r="Q24" s="1">
        <v>23572000</v>
      </c>
      <c r="R24" s="1">
        <v>317000</v>
      </c>
      <c r="S24" s="1">
        <v>906000</v>
      </c>
      <c r="T24" s="1">
        <v>1080000</v>
      </c>
      <c r="U24" s="1">
        <v>1800000</v>
      </c>
      <c r="V24" s="1">
        <v>1181000</v>
      </c>
      <c r="W24" s="1">
        <v>-146000</v>
      </c>
      <c r="X24" s="1">
        <v>-1742000</v>
      </c>
      <c r="Y24" s="1">
        <v>-2404000</v>
      </c>
      <c r="Z24" s="1">
        <v>-2709000</v>
      </c>
      <c r="AA24" s="1">
        <v>-1309000</v>
      </c>
      <c r="AB24" s="1">
        <v>-355000</v>
      </c>
      <c r="AC24" s="1">
        <v>381000</v>
      </c>
      <c r="AD24" s="1">
        <v>-1998000</v>
      </c>
      <c r="AE24" s="1">
        <v>698000</v>
      </c>
      <c r="AF24" s="1">
        <v>3378000</v>
      </c>
      <c r="AG24" s="1">
        <v>3471000</v>
      </c>
      <c r="AH24" s="1">
        <v>2116000</v>
      </c>
      <c r="AI24" s="1">
        <v>-21754000</v>
      </c>
      <c r="AJ24" s="1">
        <v>-26656000</v>
      </c>
    </row>
    <row r="25" spans="1:42" ht="19" x14ac:dyDescent="0.25">
      <c r="A25" s="6" t="s">
        <v>19</v>
      </c>
      <c r="B25" s="10">
        <v>-1600000</v>
      </c>
      <c r="C25" s="10">
        <v>-3200000</v>
      </c>
      <c r="D25" s="10">
        <v>5400000</v>
      </c>
      <c r="E25" s="10">
        <v>2600000</v>
      </c>
      <c r="F25" s="10">
        <v>6100000</v>
      </c>
      <c r="G25" s="10">
        <v>2900000</v>
      </c>
      <c r="H25" s="10">
        <v>-5600000</v>
      </c>
      <c r="I25" s="10">
        <v>-100000</v>
      </c>
      <c r="J25" s="10">
        <v>-64300000</v>
      </c>
      <c r="K25" s="10">
        <v>1400000</v>
      </c>
      <c r="L25" s="10">
        <v>3100000</v>
      </c>
      <c r="M25" s="10">
        <v>2340000</v>
      </c>
      <c r="N25" s="10">
        <v>-10317000</v>
      </c>
      <c r="O25" s="10">
        <v>1812000</v>
      </c>
      <c r="P25" s="10">
        <v>10041000</v>
      </c>
      <c r="Q25" s="10">
        <v>39084000</v>
      </c>
      <c r="R25" s="10">
        <v>17437000</v>
      </c>
      <c r="S25" s="10">
        <v>13625000</v>
      </c>
      <c r="T25" s="10">
        <v>22855000</v>
      </c>
      <c r="U25" s="10">
        <v>28580000</v>
      </c>
      <c r="V25" s="10">
        <v>29276000</v>
      </c>
      <c r="W25" s="10">
        <v>44638000</v>
      </c>
      <c r="X25" s="10">
        <v>39899000</v>
      </c>
      <c r="Y25" s="10">
        <v>44113000</v>
      </c>
      <c r="Z25" s="10">
        <v>53868000</v>
      </c>
      <c r="AA25" s="10">
        <v>65819000</v>
      </c>
      <c r="AB25" s="10">
        <v>94467000</v>
      </c>
      <c r="AC25" s="10">
        <v>108424000</v>
      </c>
      <c r="AD25" s="10">
        <v>129307000</v>
      </c>
      <c r="AE25" s="10">
        <v>161628000</v>
      </c>
      <c r="AF25" s="10">
        <v>155870000</v>
      </c>
      <c r="AG25" s="10">
        <v>159838000</v>
      </c>
      <c r="AH25" s="10">
        <v>175042000</v>
      </c>
      <c r="AI25" s="10">
        <v>158981000</v>
      </c>
      <c r="AJ25" s="10">
        <v>187593000</v>
      </c>
    </row>
    <row r="26" spans="1:42" ht="19" x14ac:dyDescent="0.25">
      <c r="A26" s="5" t="s">
        <v>20</v>
      </c>
      <c r="B26" s="2">
        <v>-8.8999999999999999E-3</v>
      </c>
      <c r="C26" s="2">
        <v>-1.6899999999999998E-2</v>
      </c>
      <c r="D26" s="2">
        <v>2.4799999999999999E-2</v>
      </c>
      <c r="E26" s="2">
        <v>9.7999999999999997E-3</v>
      </c>
      <c r="F26" s="2">
        <v>2.1299999999999999E-2</v>
      </c>
      <c r="G26" s="2">
        <v>1.03E-2</v>
      </c>
      <c r="H26" s="2">
        <v>-1.5599999999999999E-2</v>
      </c>
      <c r="I26" s="2">
        <v>-6.9999999999999999E-4</v>
      </c>
      <c r="J26" s="2">
        <v>-0.50080000000000002</v>
      </c>
      <c r="K26" s="2">
        <v>1.83E-2</v>
      </c>
      <c r="L26" s="2">
        <v>6.1400000000000003E-2</v>
      </c>
      <c r="M26" s="2">
        <v>2.1600000000000001E-2</v>
      </c>
      <c r="N26" s="2">
        <v>-0.11070000000000001</v>
      </c>
      <c r="O26" s="2">
        <v>1.54E-2</v>
      </c>
      <c r="P26" s="2">
        <v>7.4999999999999997E-2</v>
      </c>
      <c r="Q26" s="2">
        <v>0.26869999999999999</v>
      </c>
      <c r="R26" s="2">
        <v>0.1012</v>
      </c>
      <c r="S26" s="2">
        <v>7.9899999999999999E-2</v>
      </c>
      <c r="T26" s="2">
        <v>0.11700000000000001</v>
      </c>
      <c r="U26" s="2">
        <v>0.13</v>
      </c>
      <c r="V26" s="2">
        <v>0.1104</v>
      </c>
      <c r="W26" s="2">
        <v>0.15379999999999999</v>
      </c>
      <c r="X26" s="2">
        <v>0.13819999999999999</v>
      </c>
      <c r="Y26" s="2">
        <v>0.1426</v>
      </c>
      <c r="Z26" s="2">
        <v>0.14829999999999999</v>
      </c>
      <c r="AA26" s="2">
        <v>0.158</v>
      </c>
      <c r="AB26" s="2">
        <v>0.19159999999999999</v>
      </c>
      <c r="AC26" s="2">
        <v>0.1835</v>
      </c>
      <c r="AD26" s="2">
        <v>0.17100000000000001</v>
      </c>
      <c r="AE26" s="2">
        <v>0.1923</v>
      </c>
      <c r="AF26" s="2">
        <v>0.16669999999999999</v>
      </c>
      <c r="AG26" s="2">
        <v>0.14710000000000001</v>
      </c>
      <c r="AH26" s="2">
        <v>0.15679999999999999</v>
      </c>
      <c r="AI26" s="2">
        <v>9.98E-2</v>
      </c>
      <c r="AJ26" s="2">
        <v>0.1014</v>
      </c>
    </row>
    <row r="27" spans="1:42" ht="19" x14ac:dyDescent="0.25">
      <c r="A27" s="5" t="s">
        <v>21</v>
      </c>
      <c r="B27" s="1">
        <v>-300000</v>
      </c>
      <c r="C27" s="1">
        <v>-900000</v>
      </c>
      <c r="D27" s="1">
        <v>1900000</v>
      </c>
      <c r="E27" s="1">
        <v>1400000</v>
      </c>
      <c r="F27" s="1">
        <v>2900000</v>
      </c>
      <c r="G27" s="1">
        <v>1600000</v>
      </c>
      <c r="H27" s="1">
        <v>-900000</v>
      </c>
      <c r="I27" s="1">
        <v>600000</v>
      </c>
      <c r="J27" s="1">
        <v>-4300000</v>
      </c>
      <c r="K27" s="1">
        <v>200000</v>
      </c>
      <c r="L27" s="1">
        <v>2000000</v>
      </c>
      <c r="M27" s="1">
        <v>2404000</v>
      </c>
      <c r="N27" s="1">
        <v>-2810000</v>
      </c>
      <c r="O27" s="1">
        <v>1540000</v>
      </c>
      <c r="P27" s="1">
        <v>3869000</v>
      </c>
      <c r="Q27" s="1">
        <v>13106000</v>
      </c>
      <c r="R27" s="1">
        <v>7309000</v>
      </c>
      <c r="S27" s="1">
        <v>5432000</v>
      </c>
      <c r="T27" s="1">
        <v>8493000</v>
      </c>
      <c r="U27" s="1">
        <v>11079000</v>
      </c>
      <c r="V27" s="1">
        <v>14414000</v>
      </c>
      <c r="W27" s="1">
        <v>17628000</v>
      </c>
      <c r="X27" s="1">
        <v>14845000</v>
      </c>
      <c r="Y27" s="1">
        <v>16556000</v>
      </c>
      <c r="Z27" s="1">
        <v>20874000</v>
      </c>
      <c r="AA27" s="1">
        <v>26718000</v>
      </c>
      <c r="AB27" s="1">
        <v>35527000</v>
      </c>
      <c r="AC27" s="1">
        <v>43555000</v>
      </c>
      <c r="AD27" s="1">
        <v>19450000</v>
      </c>
      <c r="AE27" s="1">
        <v>-2317000</v>
      </c>
      <c r="AF27" s="1">
        <v>8408000</v>
      </c>
      <c r="AG27" s="1">
        <v>13311000</v>
      </c>
      <c r="AH27" s="1">
        <v>-19778000</v>
      </c>
      <c r="AI27" s="1">
        <v>-2477000</v>
      </c>
      <c r="AJ27" s="1">
        <v>23353000</v>
      </c>
    </row>
    <row r="28" spans="1:42" ht="19" x14ac:dyDescent="0.25">
      <c r="A28" s="7" t="s">
        <v>22</v>
      </c>
      <c r="B28" s="11">
        <v>21000000</v>
      </c>
      <c r="C28" s="11">
        <v>1400000</v>
      </c>
      <c r="D28" s="11">
        <v>3600000</v>
      </c>
      <c r="E28" s="11">
        <v>1200000</v>
      </c>
      <c r="F28" s="11">
        <v>3200000</v>
      </c>
      <c r="G28" s="11">
        <v>-2300000</v>
      </c>
      <c r="H28" s="11">
        <v>-4700000</v>
      </c>
      <c r="I28" s="11">
        <v>-17000000</v>
      </c>
      <c r="J28" s="11">
        <v>-61300000</v>
      </c>
      <c r="K28" s="11">
        <v>-3300000</v>
      </c>
      <c r="L28" s="11">
        <v>-8400000</v>
      </c>
      <c r="M28" s="11">
        <v>-2824000</v>
      </c>
      <c r="N28" s="11">
        <v>-24597000</v>
      </c>
      <c r="O28" s="11">
        <v>269000</v>
      </c>
      <c r="P28" s="11">
        <v>7989000</v>
      </c>
      <c r="Q28" s="11">
        <v>26402000</v>
      </c>
      <c r="R28" s="11">
        <v>10128000</v>
      </c>
      <c r="S28" s="11">
        <v>8193000</v>
      </c>
      <c r="T28" s="11">
        <v>14362000</v>
      </c>
      <c r="U28" s="11">
        <v>17501000</v>
      </c>
      <c r="V28" s="11">
        <v>14862000</v>
      </c>
      <c r="W28" s="11">
        <v>27010000</v>
      </c>
      <c r="X28" s="11">
        <v>25054000</v>
      </c>
      <c r="Y28" s="11">
        <v>27557000</v>
      </c>
      <c r="Z28" s="11">
        <v>32994000</v>
      </c>
      <c r="AA28" s="11">
        <v>39101000</v>
      </c>
      <c r="AB28" s="11">
        <v>58940000</v>
      </c>
      <c r="AC28" s="11">
        <v>64869000</v>
      </c>
      <c r="AD28" s="11">
        <v>109857000</v>
      </c>
      <c r="AE28" s="11">
        <v>163945000</v>
      </c>
      <c r="AF28" s="11">
        <v>147462000</v>
      </c>
      <c r="AG28" s="11">
        <v>146527000</v>
      </c>
      <c r="AH28" s="11">
        <v>194820000</v>
      </c>
      <c r="AI28" s="11">
        <v>161458000</v>
      </c>
      <c r="AJ28" s="11">
        <v>164240000</v>
      </c>
    </row>
    <row r="29" spans="1:42" ht="20" customHeight="1" x14ac:dyDescent="0.25">
      <c r="A29" s="14" t="s">
        <v>102</v>
      </c>
      <c r="B29" s="1"/>
      <c r="C29" s="15">
        <f>(C28/B28)-1</f>
        <v>-0.93333333333333335</v>
      </c>
      <c r="D29" s="15">
        <f>(D28/C28)-1</f>
        <v>1.5714285714285716</v>
      </c>
      <c r="E29" s="15">
        <f>(E28/D28)-1</f>
        <v>-0.66666666666666674</v>
      </c>
      <c r="F29" s="15">
        <f t="shared" ref="F29:AK29" si="4">(F28/E28)-1</f>
        <v>1.6666666666666665</v>
      </c>
      <c r="G29" s="15">
        <f t="shared" si="4"/>
        <v>-1.71875</v>
      </c>
      <c r="H29" s="15">
        <f t="shared" si="4"/>
        <v>1.0434782608695654</v>
      </c>
      <c r="I29" s="15">
        <f t="shared" si="4"/>
        <v>2.6170212765957448</v>
      </c>
      <c r="J29" s="15">
        <f t="shared" si="4"/>
        <v>2.6058823529411765</v>
      </c>
      <c r="K29" s="15">
        <f t="shared" si="4"/>
        <v>-0.9461663947797716</v>
      </c>
      <c r="L29" s="15">
        <f t="shared" si="4"/>
        <v>1.5454545454545454</v>
      </c>
      <c r="M29" s="15">
        <f t="shared" si="4"/>
        <v>-0.66380952380952385</v>
      </c>
      <c r="N29" s="15">
        <f t="shared" si="4"/>
        <v>7.7099858356940505</v>
      </c>
      <c r="O29" s="15">
        <f t="shared" si="4"/>
        <v>-1.0109362930438672</v>
      </c>
      <c r="P29" s="15">
        <f t="shared" si="4"/>
        <v>28.698884758364311</v>
      </c>
      <c r="Q29" s="15">
        <f t="shared" si="4"/>
        <v>2.3047940918763299</v>
      </c>
      <c r="R29" s="15">
        <f t="shared" si="4"/>
        <v>-0.61639269752291492</v>
      </c>
      <c r="S29" s="15">
        <f t="shared" si="4"/>
        <v>-0.19105450236966826</v>
      </c>
      <c r="T29" s="15">
        <f t="shared" si="4"/>
        <v>0.75295984376907121</v>
      </c>
      <c r="U29" s="15">
        <f t="shared" si="4"/>
        <v>0.2185628742514969</v>
      </c>
      <c r="V29" s="15">
        <f t="shared" si="4"/>
        <v>-0.15079138334952291</v>
      </c>
      <c r="W29" s="15">
        <f t="shared" si="4"/>
        <v>0.81738662360382186</v>
      </c>
      <c r="X29" s="15">
        <f t="shared" si="4"/>
        <v>-7.2417623102554618E-2</v>
      </c>
      <c r="Y29" s="15">
        <f t="shared" si="4"/>
        <v>9.9904206913067783E-2</v>
      </c>
      <c r="Z29" s="15">
        <f t="shared" si="4"/>
        <v>0.19730014152483943</v>
      </c>
      <c r="AA29" s="15">
        <f t="shared" si="4"/>
        <v>0.1850942595623446</v>
      </c>
      <c r="AB29" s="15">
        <f t="shared" si="4"/>
        <v>0.50737832792000215</v>
      </c>
      <c r="AC29" s="15">
        <f t="shared" si="4"/>
        <v>0.10059382422802843</v>
      </c>
      <c r="AD29" s="15">
        <f t="shared" si="4"/>
        <v>0.6935207880497618</v>
      </c>
      <c r="AE29" s="15">
        <f t="shared" si="4"/>
        <v>0.49234914479732739</v>
      </c>
      <c r="AF29" s="15">
        <f t="shared" si="4"/>
        <v>-0.10053981518192079</v>
      </c>
      <c r="AG29" s="15">
        <f t="shared" si="4"/>
        <v>-6.3406165656236801E-3</v>
      </c>
      <c r="AH29" s="15">
        <f t="shared" si="4"/>
        <v>0.32958430869396094</v>
      </c>
      <c r="AI29" s="15">
        <f t="shared" si="4"/>
        <v>-0.17124525202751262</v>
      </c>
      <c r="AJ29" s="15">
        <f t="shared" si="4"/>
        <v>1.7230487185522003E-2</v>
      </c>
    </row>
    <row r="30" spans="1:42" ht="19" x14ac:dyDescent="0.25">
      <c r="A30" s="5" t="s">
        <v>23</v>
      </c>
      <c r="B30" s="2">
        <v>0.1172</v>
      </c>
      <c r="C30" s="2">
        <v>7.4000000000000003E-3</v>
      </c>
      <c r="D30" s="2">
        <v>1.6500000000000001E-2</v>
      </c>
      <c r="E30" s="2">
        <v>4.4999999999999997E-3</v>
      </c>
      <c r="F30" s="2">
        <v>1.12E-2</v>
      </c>
      <c r="G30" s="2">
        <v>-8.0999999999999996E-3</v>
      </c>
      <c r="H30" s="2">
        <v>-1.3100000000000001E-2</v>
      </c>
      <c r="I30" s="2">
        <v>-0.12089999999999999</v>
      </c>
      <c r="J30" s="2">
        <v>-0.47739999999999999</v>
      </c>
      <c r="K30" s="2">
        <v>-4.3200000000000002E-2</v>
      </c>
      <c r="L30" s="2">
        <v>-0.1663</v>
      </c>
      <c r="M30" s="2">
        <v>-2.6100000000000002E-2</v>
      </c>
      <c r="N30" s="2">
        <v>-0.26390000000000002</v>
      </c>
      <c r="O30" s="2">
        <v>2.3E-3</v>
      </c>
      <c r="P30" s="2">
        <v>5.9700000000000003E-2</v>
      </c>
      <c r="Q30" s="2">
        <v>0.18149999999999999</v>
      </c>
      <c r="R30" s="2">
        <v>5.8799999999999998E-2</v>
      </c>
      <c r="S30" s="2">
        <v>4.8099999999999997E-2</v>
      </c>
      <c r="T30" s="2">
        <v>7.3499999999999996E-2</v>
      </c>
      <c r="U30" s="2">
        <v>7.9600000000000004E-2</v>
      </c>
      <c r="V30" s="2">
        <v>5.6099999999999997E-2</v>
      </c>
      <c r="W30" s="2">
        <v>9.2999999999999999E-2</v>
      </c>
      <c r="X30" s="2">
        <v>8.6800000000000002E-2</v>
      </c>
      <c r="Y30" s="2">
        <v>8.9099999999999999E-2</v>
      </c>
      <c r="Z30" s="2">
        <v>9.0800000000000006E-2</v>
      </c>
      <c r="AA30" s="2">
        <v>9.3799999999999994E-2</v>
      </c>
      <c r="AB30" s="2">
        <v>0.1195</v>
      </c>
      <c r="AC30" s="2">
        <v>0.10979999999999999</v>
      </c>
      <c r="AD30" s="2">
        <v>0.14530000000000001</v>
      </c>
      <c r="AE30" s="2">
        <v>0.19500000000000001</v>
      </c>
      <c r="AF30" s="2">
        <v>0.15770000000000001</v>
      </c>
      <c r="AG30" s="2">
        <v>0.13489999999999999</v>
      </c>
      <c r="AH30" s="2">
        <v>0.17449999999999999</v>
      </c>
      <c r="AI30" s="2">
        <v>0.1014</v>
      </c>
      <c r="AJ30" s="2">
        <v>8.8800000000000004E-2</v>
      </c>
    </row>
    <row r="31" spans="1:42" ht="19" x14ac:dyDescent="0.25">
      <c r="A31" s="5" t="s">
        <v>24</v>
      </c>
      <c r="B31" s="12">
        <v>1.1100000000000001</v>
      </c>
      <c r="C31" s="12">
        <v>7.0000000000000007E-2</v>
      </c>
      <c r="D31" s="12">
        <v>0.17</v>
      </c>
      <c r="E31" s="12">
        <v>0.06</v>
      </c>
      <c r="F31" s="12">
        <v>0.16</v>
      </c>
      <c r="G31" s="12">
        <v>-0.13</v>
      </c>
      <c r="H31" s="12">
        <v>-0.03</v>
      </c>
      <c r="I31" s="12">
        <v>-0.85</v>
      </c>
      <c r="J31" s="12">
        <v>-3.09</v>
      </c>
      <c r="K31" s="12">
        <v>-0.16</v>
      </c>
      <c r="L31" s="12">
        <v>-0.26</v>
      </c>
      <c r="M31" s="12">
        <v>-7.0000000000000007E-2</v>
      </c>
      <c r="N31" s="12">
        <v>-0.54</v>
      </c>
      <c r="O31" s="12">
        <v>0.01</v>
      </c>
      <c r="P31" s="12">
        <v>0.17</v>
      </c>
      <c r="Q31" s="12">
        <v>0.62</v>
      </c>
      <c r="R31" s="12">
        <v>0.25</v>
      </c>
      <c r="S31" s="12">
        <v>0.21</v>
      </c>
      <c r="T31" s="12">
        <v>0.37</v>
      </c>
      <c r="U31" s="12">
        <v>0.45</v>
      </c>
      <c r="V31" s="12">
        <v>0.39</v>
      </c>
      <c r="W31" s="12">
        <v>0.77</v>
      </c>
      <c r="X31" s="12">
        <v>0.74</v>
      </c>
      <c r="Y31" s="12">
        <v>0.88</v>
      </c>
      <c r="Z31" s="12">
        <v>1.0900000000000001</v>
      </c>
      <c r="AA31" s="12">
        <v>1.23</v>
      </c>
      <c r="AB31" s="12">
        <v>1.79</v>
      </c>
      <c r="AC31" s="12">
        <v>1.9</v>
      </c>
      <c r="AD31" s="12">
        <v>3.01</v>
      </c>
      <c r="AE31" s="12">
        <v>4.4000000000000004</v>
      </c>
      <c r="AF31" s="12">
        <v>3.84</v>
      </c>
      <c r="AG31" s="12">
        <v>3.79</v>
      </c>
      <c r="AH31" s="12">
        <v>4.87</v>
      </c>
      <c r="AI31" s="12">
        <v>3.95</v>
      </c>
      <c r="AJ31" s="12">
        <v>3.95</v>
      </c>
    </row>
    <row r="32" spans="1:42" ht="19" x14ac:dyDescent="0.25">
      <c r="A32" s="5" t="s">
        <v>25</v>
      </c>
      <c r="B32" s="12">
        <v>1.1100000000000001</v>
      </c>
      <c r="C32" s="12">
        <v>7.0000000000000007E-2</v>
      </c>
      <c r="D32" s="12">
        <v>0.17</v>
      </c>
      <c r="E32" s="12">
        <v>0.06</v>
      </c>
      <c r="F32" s="12">
        <v>0.16</v>
      </c>
      <c r="G32" s="12">
        <v>-0.13</v>
      </c>
      <c r="H32" s="12">
        <v>-0.03</v>
      </c>
      <c r="I32" s="12">
        <v>-0.85</v>
      </c>
      <c r="J32" s="12">
        <v>-3.09</v>
      </c>
      <c r="K32" s="12">
        <v>-0.16</v>
      </c>
      <c r="L32" s="12">
        <v>-0.26</v>
      </c>
      <c r="M32" s="12">
        <v>-7.0000000000000007E-2</v>
      </c>
      <c r="N32" s="12">
        <v>-0.54</v>
      </c>
      <c r="O32" s="12">
        <v>0.01</v>
      </c>
      <c r="P32" s="12">
        <v>0.16</v>
      </c>
      <c r="Q32" s="12">
        <v>0.59</v>
      </c>
      <c r="R32" s="12">
        <v>0.23</v>
      </c>
      <c r="S32" s="12">
        <v>0.19</v>
      </c>
      <c r="T32" s="12">
        <v>0.34</v>
      </c>
      <c r="U32" s="12">
        <v>0.42</v>
      </c>
      <c r="V32" s="12">
        <v>0.38</v>
      </c>
      <c r="W32" s="12">
        <v>0.74</v>
      </c>
      <c r="X32" s="12">
        <v>0.71</v>
      </c>
      <c r="Y32" s="12">
        <v>0.83</v>
      </c>
      <c r="Z32" s="12">
        <v>1</v>
      </c>
      <c r="AA32" s="12">
        <v>1.1299999999999999</v>
      </c>
      <c r="AB32" s="12">
        <v>1.66</v>
      </c>
      <c r="AC32" s="12">
        <v>1.77</v>
      </c>
      <c r="AD32" s="12">
        <v>2.82</v>
      </c>
      <c r="AE32" s="12">
        <v>4.18</v>
      </c>
      <c r="AF32" s="12">
        <v>3.68</v>
      </c>
      <c r="AG32" s="12">
        <v>3.65</v>
      </c>
      <c r="AH32" s="12">
        <v>4.6900000000000004</v>
      </c>
      <c r="AI32" s="12">
        <v>3.82</v>
      </c>
      <c r="AJ32" s="12">
        <v>3.87</v>
      </c>
    </row>
    <row r="33" spans="1:36" ht="19" x14ac:dyDescent="0.25">
      <c r="A33" s="5" t="s">
        <v>26</v>
      </c>
      <c r="B33" s="1">
        <v>18918919</v>
      </c>
      <c r="C33" s="1">
        <v>20000000</v>
      </c>
      <c r="D33" s="1">
        <v>21176471</v>
      </c>
      <c r="E33" s="1">
        <v>20000000</v>
      </c>
      <c r="F33" s="1">
        <v>20000000</v>
      </c>
      <c r="G33" s="1">
        <v>17692308</v>
      </c>
      <c r="H33" s="1">
        <v>20000000</v>
      </c>
      <c r="I33" s="1">
        <v>20000000</v>
      </c>
      <c r="J33" s="1">
        <v>19876000</v>
      </c>
      <c r="K33" s="1">
        <v>20498000</v>
      </c>
      <c r="L33" s="1">
        <v>32612000</v>
      </c>
      <c r="M33" s="1">
        <v>39105000</v>
      </c>
      <c r="N33" s="1">
        <v>45380000</v>
      </c>
      <c r="O33" s="1">
        <v>47181000</v>
      </c>
      <c r="P33" s="1">
        <v>47136000</v>
      </c>
      <c r="Q33" s="1">
        <v>42547000</v>
      </c>
      <c r="R33" s="1">
        <v>41288000</v>
      </c>
      <c r="S33" s="1">
        <v>39439000</v>
      </c>
      <c r="T33" s="1">
        <v>38817000</v>
      </c>
      <c r="U33" s="1">
        <v>38735000</v>
      </c>
      <c r="V33" s="1">
        <v>37714000</v>
      </c>
      <c r="W33" s="1">
        <v>35240000</v>
      </c>
      <c r="X33" s="1">
        <v>34075000</v>
      </c>
      <c r="Y33" s="1">
        <v>31267000</v>
      </c>
      <c r="Z33" s="1">
        <v>30327000</v>
      </c>
      <c r="AA33" s="1">
        <v>31891000</v>
      </c>
      <c r="AB33" s="1">
        <v>33011000</v>
      </c>
      <c r="AC33" s="1">
        <v>34137000</v>
      </c>
      <c r="AD33" s="1">
        <v>36448000</v>
      </c>
      <c r="AE33" s="1">
        <v>37273000</v>
      </c>
      <c r="AF33" s="1">
        <v>38445000</v>
      </c>
      <c r="AG33" s="1">
        <v>38640000</v>
      </c>
      <c r="AH33" s="1">
        <v>40035000</v>
      </c>
      <c r="AI33" s="1">
        <v>40848000</v>
      </c>
      <c r="AJ33" s="1">
        <v>40848000</v>
      </c>
    </row>
    <row r="34" spans="1:36" ht="19" x14ac:dyDescent="0.25">
      <c r="A34" s="5" t="s">
        <v>27</v>
      </c>
      <c r="B34" s="1">
        <v>18918919</v>
      </c>
      <c r="C34" s="1">
        <v>20000000</v>
      </c>
      <c r="D34" s="1">
        <v>21176471</v>
      </c>
      <c r="E34" s="1">
        <v>20000000</v>
      </c>
      <c r="F34" s="1">
        <v>20000000</v>
      </c>
      <c r="G34" s="1">
        <v>17692308</v>
      </c>
      <c r="H34" s="1">
        <v>20000000</v>
      </c>
      <c r="I34" s="1">
        <v>20000000</v>
      </c>
      <c r="J34" s="1">
        <v>19876000</v>
      </c>
      <c r="K34" s="1">
        <v>20498000</v>
      </c>
      <c r="L34" s="1">
        <v>34400000</v>
      </c>
      <c r="M34" s="1">
        <v>39105000</v>
      </c>
      <c r="N34" s="1">
        <v>45380000</v>
      </c>
      <c r="O34" s="1">
        <v>47984000</v>
      </c>
      <c r="P34" s="1">
        <v>49493000</v>
      </c>
      <c r="Q34" s="1">
        <v>45035000</v>
      </c>
      <c r="R34" s="1">
        <v>44566000</v>
      </c>
      <c r="S34" s="1">
        <v>42075000</v>
      </c>
      <c r="T34" s="1">
        <v>41868000</v>
      </c>
      <c r="U34" s="1">
        <v>41352000</v>
      </c>
      <c r="V34" s="1">
        <v>39184000</v>
      </c>
      <c r="W34" s="1">
        <v>36624000</v>
      </c>
      <c r="X34" s="1">
        <v>35528000</v>
      </c>
      <c r="Y34" s="1">
        <v>33154000</v>
      </c>
      <c r="Z34" s="1">
        <v>32916000</v>
      </c>
      <c r="AA34" s="1">
        <v>34590000</v>
      </c>
      <c r="AB34" s="1">
        <v>35401000</v>
      </c>
      <c r="AC34" s="1">
        <v>36552000</v>
      </c>
      <c r="AD34" s="1">
        <v>38961000</v>
      </c>
      <c r="AE34" s="1">
        <v>39246000</v>
      </c>
      <c r="AF34" s="1">
        <v>40123000</v>
      </c>
      <c r="AG34" s="1">
        <v>40105000</v>
      </c>
      <c r="AH34" s="1">
        <v>41526000</v>
      </c>
      <c r="AI34" s="1">
        <v>42244000</v>
      </c>
      <c r="AJ34" s="1">
        <v>42244000</v>
      </c>
    </row>
    <row r="35" spans="1:36" ht="20" customHeight="1" x14ac:dyDescent="0.25">
      <c r="A35" s="14" t="s">
        <v>103</v>
      </c>
      <c r="B35" s="1"/>
      <c r="C35" s="22">
        <f>(C34-B34)/B34</f>
        <v>5.7142852612244915E-2</v>
      </c>
      <c r="D35" s="22">
        <f t="shared" ref="D35:AK35" si="5">(D34-C34)/C34</f>
        <v>5.8823550000000002E-2</v>
      </c>
      <c r="E35" s="22">
        <f t="shared" si="5"/>
        <v>-5.5555573919752729E-2</v>
      </c>
      <c r="F35" s="22">
        <f t="shared" si="5"/>
        <v>0</v>
      </c>
      <c r="G35" s="22">
        <f t="shared" si="5"/>
        <v>-0.1153846</v>
      </c>
      <c r="H35" s="22">
        <f t="shared" si="5"/>
        <v>0.13043476294896064</v>
      </c>
      <c r="I35" s="22">
        <f t="shared" si="5"/>
        <v>0</v>
      </c>
      <c r="J35" s="22">
        <f t="shared" si="5"/>
        <v>-6.1999999999999998E-3</v>
      </c>
      <c r="K35" s="22">
        <f t="shared" si="5"/>
        <v>3.12940229422419E-2</v>
      </c>
      <c r="L35" s="22">
        <f t="shared" si="5"/>
        <v>0.67821250853741832</v>
      </c>
      <c r="M35" s="22">
        <f t="shared" si="5"/>
        <v>0.1367732558139535</v>
      </c>
      <c r="N35" s="22">
        <f t="shared" si="5"/>
        <v>0.1604654136299706</v>
      </c>
      <c r="O35" s="22">
        <f t="shared" si="5"/>
        <v>5.7382106654914056E-2</v>
      </c>
      <c r="P35" s="22">
        <f t="shared" si="5"/>
        <v>3.1447982660886963E-2</v>
      </c>
      <c r="Q35" s="22">
        <f t="shared" si="5"/>
        <v>-9.0073343705170422E-2</v>
      </c>
      <c r="R35" s="22">
        <f t="shared" si="5"/>
        <v>-1.041412234928389E-2</v>
      </c>
      <c r="S35" s="22">
        <f t="shared" si="5"/>
        <v>-5.5894628191895168E-2</v>
      </c>
      <c r="T35" s="22">
        <f t="shared" si="5"/>
        <v>-4.9197860962566847E-3</v>
      </c>
      <c r="U35" s="22">
        <f t="shared" si="5"/>
        <v>-1.2324448265978791E-2</v>
      </c>
      <c r="V35" s="22">
        <f t="shared" si="5"/>
        <v>-5.2427935770942152E-2</v>
      </c>
      <c r="W35" s="22">
        <f t="shared" si="5"/>
        <v>-6.5332788893425892E-2</v>
      </c>
      <c r="X35" s="22">
        <f t="shared" si="5"/>
        <v>-2.9925731760594147E-2</v>
      </c>
      <c r="Y35" s="22">
        <f t="shared" si="5"/>
        <v>-6.6820535915334378E-2</v>
      </c>
      <c r="Z35" s="22">
        <f t="shared" si="5"/>
        <v>-7.1786209808771193E-3</v>
      </c>
      <c r="AA35" s="22">
        <f t="shared" si="5"/>
        <v>5.0856726212176448E-2</v>
      </c>
      <c r="AB35" s="22">
        <f t="shared" si="5"/>
        <v>2.3446082682856317E-2</v>
      </c>
      <c r="AC35" s="22">
        <f t="shared" si="5"/>
        <v>3.2513205841642891E-2</v>
      </c>
      <c r="AD35" s="22">
        <f t="shared" si="5"/>
        <v>6.5906106369008538E-2</v>
      </c>
      <c r="AE35" s="22">
        <f t="shared" si="5"/>
        <v>7.3150073150073146E-3</v>
      </c>
      <c r="AF35" s="22">
        <f t="shared" si="5"/>
        <v>2.2346226367018295E-2</v>
      </c>
      <c r="AG35" s="22">
        <f t="shared" si="5"/>
        <v>-4.4862049198713956E-4</v>
      </c>
      <c r="AH35" s="22">
        <f t="shared" si="5"/>
        <v>3.5431991023563147E-2</v>
      </c>
      <c r="AI35" s="22">
        <f t="shared" si="5"/>
        <v>1.7290372296874249E-2</v>
      </c>
      <c r="AJ35" s="22">
        <f t="shared" si="5"/>
        <v>0</v>
      </c>
    </row>
    <row r="36" spans="1:36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  <c r="Z36" s="13" t="s">
        <v>93</v>
      </c>
      <c r="AA36" s="13" t="s">
        <v>93</v>
      </c>
      <c r="AB36" s="13" t="s">
        <v>93</v>
      </c>
      <c r="AC36" s="13" t="s">
        <v>93</v>
      </c>
      <c r="AD36" s="13" t="s">
        <v>93</v>
      </c>
      <c r="AE36" s="13" t="s">
        <v>93</v>
      </c>
      <c r="AF36" s="13" t="s">
        <v>93</v>
      </c>
      <c r="AG36" s="13" t="s">
        <v>93</v>
      </c>
      <c r="AH36" s="13" t="s">
        <v>93</v>
      </c>
      <c r="AI36" s="13" t="s">
        <v>93</v>
      </c>
      <c r="AJ36" s="13" t="s">
        <v>93</v>
      </c>
    </row>
    <row r="37" spans="1:36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  <c r="Z37" s="9" t="s">
        <v>91</v>
      </c>
      <c r="AA37" s="9" t="s">
        <v>91</v>
      </c>
      <c r="AB37" s="9" t="s">
        <v>91</v>
      </c>
      <c r="AC37" s="9" t="s">
        <v>91</v>
      </c>
      <c r="AD37" s="9" t="s">
        <v>91</v>
      </c>
      <c r="AE37" s="9" t="s">
        <v>91</v>
      </c>
      <c r="AF37" s="9" t="s">
        <v>91</v>
      </c>
      <c r="AG37" s="9" t="s">
        <v>91</v>
      </c>
      <c r="AH37" s="9" t="s">
        <v>91</v>
      </c>
      <c r="AI37" s="9" t="s">
        <v>91</v>
      </c>
      <c r="AJ37" s="9" t="s">
        <v>91</v>
      </c>
    </row>
    <row r="38" spans="1:36" ht="19" x14ac:dyDescent="0.25">
      <c r="A38" s="5" t="s">
        <v>30</v>
      </c>
      <c r="B38" s="1" t="s">
        <v>92</v>
      </c>
      <c r="C38" s="1" t="s">
        <v>92</v>
      </c>
      <c r="D38" s="1" t="s">
        <v>92</v>
      </c>
      <c r="E38" s="1" t="s">
        <v>92</v>
      </c>
      <c r="F38" s="1" t="s">
        <v>92</v>
      </c>
      <c r="G38" s="1" t="s">
        <v>92</v>
      </c>
      <c r="H38" s="1" t="s">
        <v>92</v>
      </c>
      <c r="I38" s="1" t="s">
        <v>92</v>
      </c>
      <c r="J38" s="1">
        <v>15800000</v>
      </c>
      <c r="K38" s="1">
        <v>8900000</v>
      </c>
      <c r="L38" s="1">
        <v>1600000</v>
      </c>
      <c r="M38" s="1">
        <v>2424000</v>
      </c>
      <c r="N38" s="1">
        <v>8930000</v>
      </c>
      <c r="O38" s="1">
        <v>5271000</v>
      </c>
      <c r="P38" s="1">
        <v>13744000</v>
      </c>
      <c r="Q38" s="1">
        <v>10268000</v>
      </c>
      <c r="R38" s="1">
        <v>12573000</v>
      </c>
      <c r="S38" s="1">
        <v>20733000</v>
      </c>
      <c r="T38" s="1">
        <v>17212000</v>
      </c>
      <c r="U38" s="1">
        <v>9642000</v>
      </c>
      <c r="V38" s="1">
        <v>1762000</v>
      </c>
      <c r="W38" s="1">
        <v>9696000</v>
      </c>
      <c r="X38" s="1">
        <v>2114000</v>
      </c>
      <c r="Y38" s="1">
        <v>1326000</v>
      </c>
      <c r="Z38" s="1">
        <v>6406000</v>
      </c>
      <c r="AA38" s="1">
        <v>78876000</v>
      </c>
      <c r="AB38" s="1">
        <v>206167000</v>
      </c>
      <c r="AC38" s="1">
        <v>33087000</v>
      </c>
      <c r="AD38" s="1">
        <v>36151000</v>
      </c>
      <c r="AE38" s="1">
        <v>185926000</v>
      </c>
      <c r="AF38" s="1">
        <v>134279000</v>
      </c>
      <c r="AG38" s="1">
        <v>232682000</v>
      </c>
      <c r="AH38" s="1">
        <v>603623000</v>
      </c>
      <c r="AI38" s="1">
        <v>309171000</v>
      </c>
      <c r="AJ38" s="1">
        <v>173857000</v>
      </c>
    </row>
    <row r="39" spans="1:36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 t="s">
        <v>92</v>
      </c>
      <c r="N39" s="1" t="s">
        <v>92</v>
      </c>
      <c r="O39" s="1" t="s">
        <v>92</v>
      </c>
      <c r="P39" s="1" t="s">
        <v>92</v>
      </c>
      <c r="Q39" s="1">
        <v>11669000</v>
      </c>
      <c r="R39" s="1">
        <v>13832000</v>
      </c>
      <c r="S39" s="1">
        <v>11750000</v>
      </c>
      <c r="T39" s="1">
        <v>19543000</v>
      </c>
      <c r="U39" s="1">
        <v>41590000</v>
      </c>
      <c r="V39" s="1">
        <v>775000</v>
      </c>
      <c r="W39" s="1">
        <v>50000</v>
      </c>
      <c r="X39" s="1">
        <v>25000</v>
      </c>
      <c r="Y39" s="1">
        <v>25000</v>
      </c>
      <c r="Z39" s="1" t="s">
        <v>92</v>
      </c>
      <c r="AA39" s="1" t="s">
        <v>92</v>
      </c>
      <c r="AB39" s="1" t="s">
        <v>92</v>
      </c>
      <c r="AC39" s="1">
        <v>13423000</v>
      </c>
      <c r="AD39" s="1">
        <v>20273000</v>
      </c>
      <c r="AE39" s="1">
        <v>43159000</v>
      </c>
      <c r="AF39" s="1">
        <v>44306000</v>
      </c>
      <c r="AG39" s="1">
        <v>39399000</v>
      </c>
      <c r="AH39" s="1">
        <v>72187000</v>
      </c>
      <c r="AI39" s="1">
        <v>52300000</v>
      </c>
      <c r="AJ39" s="1">
        <v>37030000</v>
      </c>
    </row>
    <row r="40" spans="1:36" ht="19" x14ac:dyDescent="0.25">
      <c r="A40" s="5" t="s">
        <v>32</v>
      </c>
      <c r="B40" s="1" t="s">
        <v>92</v>
      </c>
      <c r="C40" s="1" t="s">
        <v>92</v>
      </c>
      <c r="D40" s="1" t="s">
        <v>92</v>
      </c>
      <c r="E40" s="1" t="s">
        <v>92</v>
      </c>
      <c r="F40" s="1" t="s">
        <v>92</v>
      </c>
      <c r="G40" s="1" t="s">
        <v>92</v>
      </c>
      <c r="H40" s="1" t="s">
        <v>92</v>
      </c>
      <c r="I40" s="1" t="s">
        <v>92</v>
      </c>
      <c r="J40" s="1">
        <v>15800000</v>
      </c>
      <c r="K40" s="1">
        <v>8900000</v>
      </c>
      <c r="L40" s="1">
        <v>1600000</v>
      </c>
      <c r="M40" s="1">
        <v>2424000</v>
      </c>
      <c r="N40" s="1">
        <v>8930000</v>
      </c>
      <c r="O40" s="1">
        <v>5271000</v>
      </c>
      <c r="P40" s="1">
        <v>13744000</v>
      </c>
      <c r="Q40" s="1">
        <v>21937000</v>
      </c>
      <c r="R40" s="1">
        <v>26405000</v>
      </c>
      <c r="S40" s="1">
        <v>32483000</v>
      </c>
      <c r="T40" s="1">
        <v>36755000</v>
      </c>
      <c r="U40" s="1">
        <v>51232000</v>
      </c>
      <c r="V40" s="1">
        <v>2537000</v>
      </c>
      <c r="W40" s="1">
        <v>9746000</v>
      </c>
      <c r="X40" s="1">
        <v>2139000</v>
      </c>
      <c r="Y40" s="1">
        <v>1351000</v>
      </c>
      <c r="Z40" s="1">
        <v>6406000</v>
      </c>
      <c r="AA40" s="1">
        <v>78876000</v>
      </c>
      <c r="AB40" s="1">
        <v>206167000</v>
      </c>
      <c r="AC40" s="1">
        <v>46510000</v>
      </c>
      <c r="AD40" s="1">
        <v>56424000</v>
      </c>
      <c r="AE40" s="1">
        <v>229085000</v>
      </c>
      <c r="AF40" s="1">
        <v>178585000</v>
      </c>
      <c r="AG40" s="1">
        <v>272081000</v>
      </c>
      <c r="AH40" s="1">
        <v>675810000</v>
      </c>
      <c r="AI40" s="1">
        <v>361471000</v>
      </c>
      <c r="AJ40" s="1">
        <v>210887000</v>
      </c>
    </row>
    <row r="41" spans="1:36" ht="19" x14ac:dyDescent="0.25">
      <c r="A41" s="5" t="s">
        <v>33</v>
      </c>
      <c r="B41" s="1" t="s">
        <v>92</v>
      </c>
      <c r="C41" s="1" t="s">
        <v>92</v>
      </c>
      <c r="D41" s="1" t="s">
        <v>92</v>
      </c>
      <c r="E41" s="1" t="s">
        <v>92</v>
      </c>
      <c r="F41" s="1" t="s">
        <v>92</v>
      </c>
      <c r="G41" s="1" t="s">
        <v>92</v>
      </c>
      <c r="H41" s="1" t="s">
        <v>92</v>
      </c>
      <c r="I41" s="1" t="s">
        <v>92</v>
      </c>
      <c r="J41" s="1">
        <v>12500000</v>
      </c>
      <c r="K41" s="1">
        <v>3300000</v>
      </c>
      <c r="L41" s="1">
        <v>14400000</v>
      </c>
      <c r="M41" s="1">
        <v>42856000</v>
      </c>
      <c r="N41" s="1">
        <v>36922000</v>
      </c>
      <c r="O41" s="1">
        <v>35612000</v>
      </c>
      <c r="P41" s="1">
        <v>33510000</v>
      </c>
      <c r="Q41" s="1">
        <v>38411000</v>
      </c>
      <c r="R41" s="1">
        <v>45801000</v>
      </c>
      <c r="S41" s="1">
        <v>49644000</v>
      </c>
      <c r="T41" s="1">
        <v>58188000</v>
      </c>
      <c r="U41" s="1">
        <v>63965000</v>
      </c>
      <c r="V41" s="1">
        <v>76989000</v>
      </c>
      <c r="W41" s="1">
        <v>81245000</v>
      </c>
      <c r="X41" s="1">
        <v>81860000</v>
      </c>
      <c r="Y41" s="1">
        <v>90012000</v>
      </c>
      <c r="Z41" s="1">
        <v>100327000</v>
      </c>
      <c r="AA41" s="1">
        <v>116291000</v>
      </c>
      <c r="AB41" s="1">
        <v>112679000</v>
      </c>
      <c r="AC41" s="1">
        <v>197440000</v>
      </c>
      <c r="AD41" s="1">
        <v>203229000</v>
      </c>
      <c r="AE41" s="1">
        <v>238466000</v>
      </c>
      <c r="AF41" s="1">
        <v>303609000</v>
      </c>
      <c r="AG41" s="1">
        <v>380571000</v>
      </c>
      <c r="AH41" s="1">
        <v>403917000</v>
      </c>
      <c r="AI41" s="1">
        <v>539196000</v>
      </c>
      <c r="AJ41" s="1">
        <v>577257000</v>
      </c>
    </row>
    <row r="42" spans="1:36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>
        <v>20100000</v>
      </c>
      <c r="K42" s="1">
        <v>22900000</v>
      </c>
      <c r="L42" s="1" t="s">
        <v>92</v>
      </c>
      <c r="M42" s="1" t="s">
        <v>92</v>
      </c>
      <c r="N42" s="1" t="s">
        <v>92</v>
      </c>
      <c r="O42" s="1" t="s">
        <v>92</v>
      </c>
      <c r="P42" s="1" t="s">
        <v>92</v>
      </c>
      <c r="Q42" s="1" t="s">
        <v>92</v>
      </c>
      <c r="R42" s="1" t="s">
        <v>92</v>
      </c>
      <c r="S42" s="1" t="s">
        <v>92</v>
      </c>
      <c r="T42" s="1" t="s">
        <v>92</v>
      </c>
      <c r="U42" s="1" t="s">
        <v>92</v>
      </c>
      <c r="V42" s="1" t="s">
        <v>92</v>
      </c>
      <c r="W42" s="1" t="s">
        <v>92</v>
      </c>
      <c r="X42" s="1" t="s">
        <v>92</v>
      </c>
      <c r="Y42" s="1" t="s">
        <v>92</v>
      </c>
      <c r="Z42" s="1" t="s">
        <v>92</v>
      </c>
      <c r="AA42" s="1" t="s">
        <v>92</v>
      </c>
      <c r="AB42" s="1" t="s">
        <v>92</v>
      </c>
      <c r="AC42" s="1" t="s">
        <v>92</v>
      </c>
      <c r="AD42" s="1" t="s">
        <v>92</v>
      </c>
      <c r="AE42" s="1" t="s">
        <v>92</v>
      </c>
      <c r="AF42" s="1" t="s">
        <v>92</v>
      </c>
      <c r="AG42" s="1" t="s">
        <v>92</v>
      </c>
      <c r="AH42" s="1" t="s">
        <v>92</v>
      </c>
      <c r="AI42" s="1" t="s">
        <v>92</v>
      </c>
      <c r="AJ42" s="1" t="s">
        <v>92</v>
      </c>
    </row>
    <row r="43" spans="1:36" ht="19" x14ac:dyDescent="0.25">
      <c r="A43" s="5" t="s">
        <v>35</v>
      </c>
      <c r="B43" s="1" t="s">
        <v>92</v>
      </c>
      <c r="C43" s="1" t="s">
        <v>92</v>
      </c>
      <c r="D43" s="1" t="s">
        <v>92</v>
      </c>
      <c r="E43" s="1" t="s">
        <v>92</v>
      </c>
      <c r="F43" s="1" t="s">
        <v>92</v>
      </c>
      <c r="G43" s="1" t="s">
        <v>92</v>
      </c>
      <c r="H43" s="1" t="s">
        <v>92</v>
      </c>
      <c r="I43" s="1" t="s">
        <v>92</v>
      </c>
      <c r="J43" s="1">
        <v>4400000</v>
      </c>
      <c r="K43" s="1">
        <v>1200000</v>
      </c>
      <c r="L43" s="1">
        <v>16600000</v>
      </c>
      <c r="M43" s="1">
        <v>5739000</v>
      </c>
      <c r="N43" s="1">
        <v>3968000</v>
      </c>
      <c r="O43" s="1">
        <v>4647000</v>
      </c>
      <c r="P43" s="1">
        <v>5206000</v>
      </c>
      <c r="Q43" s="1">
        <v>5773000</v>
      </c>
      <c r="R43" s="1">
        <v>6653000</v>
      </c>
      <c r="S43" s="1">
        <v>14237000</v>
      </c>
      <c r="T43" s="1">
        <v>16731000</v>
      </c>
      <c r="U43" s="1">
        <v>15867000</v>
      </c>
      <c r="V43" s="1">
        <v>17698000</v>
      </c>
      <c r="W43" s="1">
        <v>18696000</v>
      </c>
      <c r="X43" s="1">
        <v>14450000</v>
      </c>
      <c r="Y43" s="1">
        <v>15729000</v>
      </c>
      <c r="Z43" s="1">
        <v>16024000</v>
      </c>
      <c r="AA43" s="1">
        <v>22068000</v>
      </c>
      <c r="AB43" s="1">
        <v>27864000</v>
      </c>
      <c r="AC43" s="1">
        <v>24265000</v>
      </c>
      <c r="AD43" s="1">
        <v>23307000</v>
      </c>
      <c r="AE43" s="1">
        <v>29249000</v>
      </c>
      <c r="AF43" s="1">
        <v>36664000</v>
      </c>
      <c r="AG43" s="1">
        <v>27045000</v>
      </c>
      <c r="AH43" s="1">
        <v>33343000</v>
      </c>
      <c r="AI43" s="1">
        <v>63664000</v>
      </c>
      <c r="AJ43" s="1">
        <v>59098000</v>
      </c>
    </row>
    <row r="44" spans="1:36" ht="19" x14ac:dyDescent="0.25">
      <c r="A44" s="6" t="s">
        <v>36</v>
      </c>
      <c r="B44" s="10" t="s">
        <v>92</v>
      </c>
      <c r="C44" s="10" t="s">
        <v>92</v>
      </c>
      <c r="D44" s="10" t="s">
        <v>92</v>
      </c>
      <c r="E44" s="10" t="s">
        <v>92</v>
      </c>
      <c r="F44" s="10" t="s">
        <v>92</v>
      </c>
      <c r="G44" s="10" t="s">
        <v>92</v>
      </c>
      <c r="H44" s="10" t="s">
        <v>92</v>
      </c>
      <c r="I44" s="10" t="s">
        <v>92</v>
      </c>
      <c r="J44" s="10">
        <v>52800000</v>
      </c>
      <c r="K44" s="10">
        <v>36300000</v>
      </c>
      <c r="L44" s="10">
        <v>32600000</v>
      </c>
      <c r="M44" s="10">
        <v>51019000</v>
      </c>
      <c r="N44" s="10">
        <v>49820000</v>
      </c>
      <c r="O44" s="10">
        <v>45530000</v>
      </c>
      <c r="P44" s="10">
        <v>52460000</v>
      </c>
      <c r="Q44" s="10">
        <v>66121000</v>
      </c>
      <c r="R44" s="10">
        <v>78859000</v>
      </c>
      <c r="S44" s="10">
        <v>96364000</v>
      </c>
      <c r="T44" s="10">
        <v>111674000</v>
      </c>
      <c r="U44" s="10">
        <v>131064000</v>
      </c>
      <c r="V44" s="10">
        <v>97224000</v>
      </c>
      <c r="W44" s="10">
        <v>109687000</v>
      </c>
      <c r="X44" s="10">
        <v>98449000</v>
      </c>
      <c r="Y44" s="10">
        <v>107092000</v>
      </c>
      <c r="Z44" s="10">
        <v>122757000</v>
      </c>
      <c r="AA44" s="10">
        <v>217235000</v>
      </c>
      <c r="AB44" s="10">
        <v>346710000</v>
      </c>
      <c r="AC44" s="10">
        <v>268215000</v>
      </c>
      <c r="AD44" s="10">
        <v>282960000</v>
      </c>
      <c r="AE44" s="10">
        <v>496800000</v>
      </c>
      <c r="AF44" s="10">
        <v>518858000</v>
      </c>
      <c r="AG44" s="10">
        <v>679697000</v>
      </c>
      <c r="AH44" s="10">
        <v>1113070000</v>
      </c>
      <c r="AI44" s="10">
        <v>964331000</v>
      </c>
      <c r="AJ44" s="10">
        <v>847242000</v>
      </c>
    </row>
    <row r="45" spans="1:36" ht="19" x14ac:dyDescent="0.25">
      <c r="A45" s="5" t="s">
        <v>37</v>
      </c>
      <c r="B45" s="1" t="s">
        <v>92</v>
      </c>
      <c r="C45" s="1" t="s">
        <v>92</v>
      </c>
      <c r="D45" s="1" t="s">
        <v>92</v>
      </c>
      <c r="E45" s="1" t="s">
        <v>92</v>
      </c>
      <c r="F45" s="1" t="s">
        <v>92</v>
      </c>
      <c r="G45" s="1" t="s">
        <v>92</v>
      </c>
      <c r="H45" s="1" t="s">
        <v>92</v>
      </c>
      <c r="I45" s="1" t="s">
        <v>92</v>
      </c>
      <c r="J45" s="1">
        <v>8100000</v>
      </c>
      <c r="K45" s="1">
        <v>5600000</v>
      </c>
      <c r="L45" s="1">
        <v>14100000</v>
      </c>
      <c r="M45" s="1">
        <v>21789000</v>
      </c>
      <c r="N45" s="1">
        <v>6175000</v>
      </c>
      <c r="O45" s="1">
        <v>6967000</v>
      </c>
      <c r="P45" s="1">
        <v>6819000</v>
      </c>
      <c r="Q45" s="1">
        <v>6505000</v>
      </c>
      <c r="R45" s="1">
        <v>6624000</v>
      </c>
      <c r="S45" s="1">
        <v>5759000</v>
      </c>
      <c r="T45" s="1">
        <v>7390000</v>
      </c>
      <c r="U45" s="1">
        <v>9826000</v>
      </c>
      <c r="V45" s="1">
        <v>26522000</v>
      </c>
      <c r="W45" s="1">
        <v>35750000</v>
      </c>
      <c r="X45" s="1">
        <v>34851000</v>
      </c>
      <c r="Y45" s="1">
        <v>40915000</v>
      </c>
      <c r="Z45" s="1">
        <v>45381000</v>
      </c>
      <c r="AA45" s="1">
        <v>64844000</v>
      </c>
      <c r="AB45" s="1">
        <v>65910000</v>
      </c>
      <c r="AC45" s="1">
        <v>101112000</v>
      </c>
      <c r="AD45" s="1">
        <v>124268000</v>
      </c>
      <c r="AE45" s="1">
        <v>152315000</v>
      </c>
      <c r="AF45" s="1">
        <v>155177000</v>
      </c>
      <c r="AG45" s="1">
        <v>190853000</v>
      </c>
      <c r="AH45" s="1">
        <v>186738000</v>
      </c>
      <c r="AI45" s="1">
        <v>220913000</v>
      </c>
      <c r="AJ45" s="1">
        <v>223775000</v>
      </c>
    </row>
    <row r="46" spans="1:36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 t="s">
        <v>92</v>
      </c>
      <c r="P46" s="1" t="s">
        <v>92</v>
      </c>
      <c r="Q46" s="1" t="s">
        <v>92</v>
      </c>
      <c r="R46" s="1" t="s">
        <v>92</v>
      </c>
      <c r="S46" s="1" t="s">
        <v>92</v>
      </c>
      <c r="T46" s="1">
        <v>66127000</v>
      </c>
      <c r="U46" s="1">
        <v>71677000</v>
      </c>
      <c r="V46" s="1">
        <v>88791000</v>
      </c>
      <c r="W46" s="1">
        <v>90258000</v>
      </c>
      <c r="X46" s="1">
        <v>92831000</v>
      </c>
      <c r="Y46" s="1">
        <v>106094000</v>
      </c>
      <c r="Z46" s="1">
        <v>119956000</v>
      </c>
      <c r="AA46" s="1">
        <v>121011000</v>
      </c>
      <c r="AB46" s="1">
        <v>124142000</v>
      </c>
      <c r="AC46" s="1">
        <v>653666000</v>
      </c>
      <c r="AD46" s="1">
        <v>650237000</v>
      </c>
      <c r="AE46" s="1">
        <v>657987000</v>
      </c>
      <c r="AF46" s="1">
        <v>753718000</v>
      </c>
      <c r="AG46" s="1">
        <v>840117000</v>
      </c>
      <c r="AH46" s="1">
        <v>838428000</v>
      </c>
      <c r="AI46" s="1">
        <v>2359674000</v>
      </c>
      <c r="AJ46" s="1">
        <v>2489308000</v>
      </c>
    </row>
    <row r="47" spans="1:36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 t="s">
        <v>92</v>
      </c>
      <c r="K47" s="1" t="s">
        <v>92</v>
      </c>
      <c r="L47" s="1">
        <v>96000000</v>
      </c>
      <c r="M47" s="1">
        <v>160665000</v>
      </c>
      <c r="N47" s="1">
        <v>84700000</v>
      </c>
      <c r="O47" s="1">
        <v>82211000</v>
      </c>
      <c r="P47" s="1">
        <v>60953000</v>
      </c>
      <c r="Q47" s="1">
        <v>55408000</v>
      </c>
      <c r="R47" s="1">
        <v>73933000</v>
      </c>
      <c r="S47" s="1">
        <v>72667000</v>
      </c>
      <c r="T47" s="1">
        <v>33244000</v>
      </c>
      <c r="U47" s="1">
        <v>28368000</v>
      </c>
      <c r="V47" s="1">
        <v>35021000</v>
      </c>
      <c r="W47" s="1">
        <v>31771000</v>
      </c>
      <c r="X47" s="1">
        <v>32307000</v>
      </c>
      <c r="Y47" s="1">
        <v>35628000</v>
      </c>
      <c r="Z47" s="1">
        <v>45800000</v>
      </c>
      <c r="AA47" s="1">
        <v>38986000</v>
      </c>
      <c r="AB47" s="1">
        <v>34722000</v>
      </c>
      <c r="AC47" s="1">
        <v>295378000</v>
      </c>
      <c r="AD47" s="1">
        <v>267259000</v>
      </c>
      <c r="AE47" s="1">
        <v>236444000</v>
      </c>
      <c r="AF47" s="1">
        <v>276852000</v>
      </c>
      <c r="AG47" s="1">
        <v>378914000</v>
      </c>
      <c r="AH47" s="1">
        <v>331189000</v>
      </c>
      <c r="AI47" s="1">
        <v>1080982000</v>
      </c>
      <c r="AJ47" s="1">
        <v>1002164000</v>
      </c>
    </row>
    <row r="48" spans="1:36" ht="19" x14ac:dyDescent="0.25">
      <c r="A48" s="5" t="s">
        <v>40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 t="s">
        <v>92</v>
      </c>
      <c r="L48" s="1">
        <v>96000000</v>
      </c>
      <c r="M48" s="1">
        <v>160665000</v>
      </c>
      <c r="N48" s="1">
        <v>84700000</v>
      </c>
      <c r="O48" s="1">
        <v>82211000</v>
      </c>
      <c r="P48" s="1">
        <v>60953000</v>
      </c>
      <c r="Q48" s="1">
        <v>55408000</v>
      </c>
      <c r="R48" s="1">
        <v>73933000</v>
      </c>
      <c r="S48" s="1">
        <v>72667000</v>
      </c>
      <c r="T48" s="1">
        <v>99371000</v>
      </c>
      <c r="U48" s="1">
        <v>100045000</v>
      </c>
      <c r="V48" s="1">
        <v>123812000</v>
      </c>
      <c r="W48" s="1">
        <v>122029000</v>
      </c>
      <c r="X48" s="1">
        <v>125138000</v>
      </c>
      <c r="Y48" s="1">
        <v>141722000</v>
      </c>
      <c r="Z48" s="1">
        <v>165756000</v>
      </c>
      <c r="AA48" s="1">
        <v>159997000</v>
      </c>
      <c r="AB48" s="1">
        <v>158864000</v>
      </c>
      <c r="AC48" s="1">
        <v>949044000</v>
      </c>
      <c r="AD48" s="1">
        <v>917496000</v>
      </c>
      <c r="AE48" s="1">
        <v>894431000</v>
      </c>
      <c r="AF48" s="1">
        <v>1030570000</v>
      </c>
      <c r="AG48" s="1">
        <v>1219031000</v>
      </c>
      <c r="AH48" s="1">
        <v>1169617000</v>
      </c>
      <c r="AI48" s="1">
        <v>3440656000</v>
      </c>
      <c r="AJ48" s="1">
        <v>3491472000</v>
      </c>
    </row>
    <row r="49" spans="1:36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>
        <v>3779000</v>
      </c>
      <c r="W49" s="1">
        <v>1976000</v>
      </c>
      <c r="X49" s="1">
        <v>2126000</v>
      </c>
      <c r="Y49" s="1">
        <v>1953000</v>
      </c>
      <c r="Z49" s="1">
        <v>2037000</v>
      </c>
      <c r="AA49" s="1">
        <v>1288000</v>
      </c>
      <c r="AB49" s="1" t="s">
        <v>92</v>
      </c>
      <c r="AC49" s="1">
        <v>35422000</v>
      </c>
      <c r="AD49" s="1">
        <v>30741000</v>
      </c>
      <c r="AE49" s="1">
        <v>38510000</v>
      </c>
      <c r="AF49" s="1">
        <v>70338000</v>
      </c>
      <c r="AG49" s="1">
        <v>79601000</v>
      </c>
      <c r="AH49" s="1">
        <v>82640000</v>
      </c>
      <c r="AI49" s="1">
        <v>46353000</v>
      </c>
      <c r="AJ49" s="1">
        <v>18508000</v>
      </c>
    </row>
    <row r="50" spans="1:36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 t="s">
        <v>92</v>
      </c>
      <c r="R50" s="1" t="s">
        <v>92</v>
      </c>
      <c r="S50" s="1" t="s">
        <v>92</v>
      </c>
      <c r="T50" s="1" t="s">
        <v>92</v>
      </c>
      <c r="U50" s="1" t="s">
        <v>92</v>
      </c>
      <c r="V50" s="1" t="s">
        <v>92</v>
      </c>
      <c r="W50" s="1" t="s">
        <v>92</v>
      </c>
      <c r="X50" s="1" t="s">
        <v>92</v>
      </c>
      <c r="Y50" s="1" t="s">
        <v>92</v>
      </c>
      <c r="Z50" s="1" t="s">
        <v>92</v>
      </c>
      <c r="AA50" s="1" t="s">
        <v>92</v>
      </c>
      <c r="AB50" s="1" t="s">
        <v>92</v>
      </c>
      <c r="AC50" s="1" t="s">
        <v>92</v>
      </c>
      <c r="AD50" s="1" t="s">
        <v>92</v>
      </c>
      <c r="AE50" s="1" t="s">
        <v>92</v>
      </c>
      <c r="AF50" s="1" t="s">
        <v>92</v>
      </c>
      <c r="AG50" s="1" t="s">
        <v>92</v>
      </c>
      <c r="AH50" s="1" t="s">
        <v>92</v>
      </c>
      <c r="AI50" s="1" t="s">
        <v>92</v>
      </c>
      <c r="AJ50" s="1" t="s">
        <v>92</v>
      </c>
    </row>
    <row r="51" spans="1:36" ht="19" x14ac:dyDescent="0.25">
      <c r="A51" s="5" t="s">
        <v>43</v>
      </c>
      <c r="B51" s="1" t="s">
        <v>92</v>
      </c>
      <c r="C51" s="1" t="s">
        <v>92</v>
      </c>
      <c r="D51" s="1" t="s">
        <v>92</v>
      </c>
      <c r="E51" s="1" t="s">
        <v>92</v>
      </c>
      <c r="F51" s="1" t="s">
        <v>92</v>
      </c>
      <c r="G51" s="1" t="s">
        <v>92</v>
      </c>
      <c r="H51" s="1" t="s">
        <v>92</v>
      </c>
      <c r="I51" s="1" t="s">
        <v>92</v>
      </c>
      <c r="J51" s="1">
        <v>2000000</v>
      </c>
      <c r="K51" s="1">
        <v>13000000</v>
      </c>
      <c r="L51" s="1">
        <v>7400000</v>
      </c>
      <c r="M51" s="1">
        <v>39062000</v>
      </c>
      <c r="N51" s="1">
        <v>12011000</v>
      </c>
      <c r="O51" s="1">
        <v>12472000</v>
      </c>
      <c r="P51" s="1">
        <v>49613000</v>
      </c>
      <c r="Q51" s="1">
        <v>54218000</v>
      </c>
      <c r="R51" s="1">
        <v>31071000</v>
      </c>
      <c r="S51" s="1">
        <v>19647000</v>
      </c>
      <c r="T51" s="1">
        <v>1841000</v>
      </c>
      <c r="U51" s="1">
        <v>573000</v>
      </c>
      <c r="V51" s="1">
        <v>424000</v>
      </c>
      <c r="W51" s="1">
        <v>1228000</v>
      </c>
      <c r="X51" s="1">
        <v>3468000</v>
      </c>
      <c r="Y51" s="1">
        <v>3709000</v>
      </c>
      <c r="Z51" s="1">
        <v>2384000</v>
      </c>
      <c r="AA51" s="1">
        <v>1124000</v>
      </c>
      <c r="AB51" s="1">
        <v>2498000</v>
      </c>
      <c r="AC51" s="1">
        <v>2777000</v>
      </c>
      <c r="AD51" s="1">
        <v>2480000</v>
      </c>
      <c r="AE51" s="1">
        <v>7536000</v>
      </c>
      <c r="AF51" s="1">
        <v>16020000</v>
      </c>
      <c r="AG51" s="1">
        <v>22432000</v>
      </c>
      <c r="AH51" s="1">
        <v>55209000</v>
      </c>
      <c r="AI51" s="1">
        <v>59908000</v>
      </c>
      <c r="AJ51" s="1">
        <v>106420000</v>
      </c>
    </row>
    <row r="52" spans="1:36" ht="19" x14ac:dyDescent="0.25">
      <c r="A52" s="5" t="s">
        <v>44</v>
      </c>
      <c r="B52" s="1" t="s">
        <v>92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 t="s">
        <v>92</v>
      </c>
      <c r="J52" s="1">
        <v>10100000</v>
      </c>
      <c r="K52" s="1">
        <v>18600000</v>
      </c>
      <c r="L52" s="1">
        <v>117500000</v>
      </c>
      <c r="M52" s="1">
        <v>221516000</v>
      </c>
      <c r="N52" s="1">
        <v>102886000</v>
      </c>
      <c r="O52" s="1">
        <v>101650000</v>
      </c>
      <c r="P52" s="1">
        <v>117385000</v>
      </c>
      <c r="Q52" s="1">
        <v>116131000</v>
      </c>
      <c r="R52" s="1">
        <v>111628000</v>
      </c>
      <c r="S52" s="1">
        <v>98073000</v>
      </c>
      <c r="T52" s="1">
        <v>108602000</v>
      </c>
      <c r="U52" s="1">
        <v>110444000</v>
      </c>
      <c r="V52" s="1">
        <v>154537000</v>
      </c>
      <c r="W52" s="1">
        <v>160983000</v>
      </c>
      <c r="X52" s="1">
        <v>165583000</v>
      </c>
      <c r="Y52" s="1">
        <v>188299000</v>
      </c>
      <c r="Z52" s="1">
        <v>215558000</v>
      </c>
      <c r="AA52" s="1">
        <v>227253000</v>
      </c>
      <c r="AB52" s="1">
        <v>227272000</v>
      </c>
      <c r="AC52" s="1">
        <v>1088355000</v>
      </c>
      <c r="AD52" s="1">
        <v>1074985000</v>
      </c>
      <c r="AE52" s="1">
        <v>1092792000</v>
      </c>
      <c r="AF52" s="1">
        <v>1272105000</v>
      </c>
      <c r="AG52" s="1">
        <v>1511917000</v>
      </c>
      <c r="AH52" s="1">
        <v>1494204000</v>
      </c>
      <c r="AI52" s="1">
        <v>3767830000</v>
      </c>
      <c r="AJ52" s="1">
        <v>3840175000</v>
      </c>
    </row>
    <row r="53" spans="1:36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 t="s">
        <v>92</v>
      </c>
      <c r="AA53" s="1" t="s">
        <v>92</v>
      </c>
      <c r="AB53" s="1" t="s">
        <v>92</v>
      </c>
      <c r="AC53" s="1" t="s">
        <v>92</v>
      </c>
      <c r="AD53" s="1" t="s">
        <v>92</v>
      </c>
      <c r="AE53" s="1" t="s">
        <v>92</v>
      </c>
      <c r="AF53" s="1" t="s">
        <v>92</v>
      </c>
      <c r="AG53" s="1" t="s">
        <v>92</v>
      </c>
      <c r="AH53" s="1" t="s">
        <v>92</v>
      </c>
      <c r="AI53" s="1" t="s">
        <v>92</v>
      </c>
      <c r="AJ53" s="1" t="s">
        <v>92</v>
      </c>
    </row>
    <row r="54" spans="1:36" ht="19" x14ac:dyDescent="0.25">
      <c r="A54" s="7" t="s">
        <v>46</v>
      </c>
      <c r="B54" s="11" t="s">
        <v>92</v>
      </c>
      <c r="C54" s="11" t="s">
        <v>92</v>
      </c>
      <c r="D54" s="11" t="s">
        <v>92</v>
      </c>
      <c r="E54" s="11" t="s">
        <v>92</v>
      </c>
      <c r="F54" s="11" t="s">
        <v>92</v>
      </c>
      <c r="G54" s="11" t="s">
        <v>92</v>
      </c>
      <c r="H54" s="11" t="s">
        <v>92</v>
      </c>
      <c r="I54" s="11" t="s">
        <v>92</v>
      </c>
      <c r="J54" s="11">
        <v>62900000</v>
      </c>
      <c r="K54" s="11">
        <v>54900000</v>
      </c>
      <c r="L54" s="11">
        <v>150100000</v>
      </c>
      <c r="M54" s="11">
        <v>272535000</v>
      </c>
      <c r="N54" s="11">
        <v>152706000</v>
      </c>
      <c r="O54" s="11">
        <v>147180000</v>
      </c>
      <c r="P54" s="11">
        <v>169845000</v>
      </c>
      <c r="Q54" s="11">
        <v>182252000</v>
      </c>
      <c r="R54" s="11">
        <v>190487000</v>
      </c>
      <c r="S54" s="11">
        <v>194437000</v>
      </c>
      <c r="T54" s="11">
        <v>220276000</v>
      </c>
      <c r="U54" s="11">
        <v>241508000</v>
      </c>
      <c r="V54" s="11">
        <v>251761000</v>
      </c>
      <c r="W54" s="11">
        <v>270670000</v>
      </c>
      <c r="X54" s="11">
        <v>264032000</v>
      </c>
      <c r="Y54" s="11">
        <v>295391000</v>
      </c>
      <c r="Z54" s="11">
        <v>338315000</v>
      </c>
      <c r="AA54" s="11">
        <v>444488000</v>
      </c>
      <c r="AB54" s="11">
        <v>573982000</v>
      </c>
      <c r="AC54" s="11">
        <v>1356570000</v>
      </c>
      <c r="AD54" s="11">
        <v>1357945000</v>
      </c>
      <c r="AE54" s="11">
        <v>1589592000</v>
      </c>
      <c r="AF54" s="11">
        <v>1790963000</v>
      </c>
      <c r="AG54" s="11">
        <v>2191614000</v>
      </c>
      <c r="AH54" s="11">
        <v>2607274000</v>
      </c>
      <c r="AI54" s="11">
        <v>4732161000</v>
      </c>
      <c r="AJ54" s="11">
        <v>4687417000</v>
      </c>
    </row>
    <row r="55" spans="1:36" ht="19" x14ac:dyDescent="0.25">
      <c r="A55" s="5" t="s">
        <v>47</v>
      </c>
      <c r="B55" s="1" t="s">
        <v>92</v>
      </c>
      <c r="C55" s="1" t="s">
        <v>92</v>
      </c>
      <c r="D55" s="1" t="s">
        <v>92</v>
      </c>
      <c r="E55" s="1" t="s">
        <v>92</v>
      </c>
      <c r="F55" s="1" t="s">
        <v>92</v>
      </c>
      <c r="G55" s="1" t="s">
        <v>92</v>
      </c>
      <c r="H55" s="1" t="s">
        <v>92</v>
      </c>
      <c r="I55" s="1" t="s">
        <v>92</v>
      </c>
      <c r="J55" s="1">
        <v>5800000</v>
      </c>
      <c r="K55" s="1">
        <v>5600000</v>
      </c>
      <c r="L55" s="1">
        <v>1200000</v>
      </c>
      <c r="M55" s="1">
        <v>5163000</v>
      </c>
      <c r="N55" s="1">
        <v>4906000</v>
      </c>
      <c r="O55" s="1">
        <v>2036000</v>
      </c>
      <c r="P55" s="1">
        <v>2390000</v>
      </c>
      <c r="Q55" s="1">
        <v>2378000</v>
      </c>
      <c r="R55" s="1">
        <v>2890000</v>
      </c>
      <c r="S55" s="1">
        <v>3330000</v>
      </c>
      <c r="T55" s="1">
        <v>5063000</v>
      </c>
      <c r="U55" s="1">
        <v>3323000</v>
      </c>
      <c r="V55" s="1">
        <v>2617000</v>
      </c>
      <c r="W55" s="1">
        <v>3807000</v>
      </c>
      <c r="X55" s="1">
        <v>2626000</v>
      </c>
      <c r="Y55" s="1">
        <v>3211000</v>
      </c>
      <c r="Z55" s="1">
        <v>3167000</v>
      </c>
      <c r="AA55" s="1">
        <v>2533000</v>
      </c>
      <c r="AB55" s="1">
        <v>4119000</v>
      </c>
      <c r="AC55" s="1">
        <v>6789000</v>
      </c>
      <c r="AD55" s="1">
        <v>7295000</v>
      </c>
      <c r="AE55" s="1">
        <v>8174000</v>
      </c>
      <c r="AF55" s="1">
        <v>6910000</v>
      </c>
      <c r="AG55" s="1">
        <v>14977000</v>
      </c>
      <c r="AH55" s="1">
        <v>14011000</v>
      </c>
      <c r="AI55" s="1">
        <v>119988000</v>
      </c>
      <c r="AJ55" s="1">
        <v>104813000</v>
      </c>
    </row>
    <row r="56" spans="1:36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 t="s">
        <v>92</v>
      </c>
      <c r="H56" s="1" t="s">
        <v>92</v>
      </c>
      <c r="I56" s="1" t="s">
        <v>92</v>
      </c>
      <c r="J56" s="1" t="s">
        <v>92</v>
      </c>
      <c r="K56" s="1" t="s">
        <v>92</v>
      </c>
      <c r="L56" s="1">
        <v>1900000</v>
      </c>
      <c r="M56" s="1">
        <v>3747000</v>
      </c>
      <c r="N56" s="1">
        <v>353000</v>
      </c>
      <c r="O56" s="1">
        <v>123000</v>
      </c>
      <c r="P56" s="1" t="s">
        <v>92</v>
      </c>
      <c r="Q56" s="1" t="s">
        <v>92</v>
      </c>
      <c r="R56" s="1" t="s">
        <v>92</v>
      </c>
      <c r="S56" s="1" t="s">
        <v>92</v>
      </c>
      <c r="T56" s="1" t="s">
        <v>92</v>
      </c>
      <c r="U56" s="1" t="s">
        <v>92</v>
      </c>
      <c r="V56" s="1">
        <v>8000000</v>
      </c>
      <c r="W56" s="1" t="s">
        <v>92</v>
      </c>
      <c r="X56" s="1" t="s">
        <v>92</v>
      </c>
      <c r="Y56" s="1" t="s">
        <v>92</v>
      </c>
      <c r="Z56" s="1" t="s">
        <v>92</v>
      </c>
      <c r="AA56" s="1" t="s">
        <v>92</v>
      </c>
      <c r="AB56" s="1" t="s">
        <v>92</v>
      </c>
      <c r="AC56" s="1" t="s">
        <v>92</v>
      </c>
      <c r="AD56" s="1" t="s">
        <v>92</v>
      </c>
      <c r="AE56" s="1" t="s">
        <v>92</v>
      </c>
      <c r="AF56" s="1" t="s">
        <v>92</v>
      </c>
      <c r="AG56" s="1">
        <v>6387000</v>
      </c>
      <c r="AH56" s="1">
        <v>5904000</v>
      </c>
      <c r="AI56" s="1">
        <v>40560000</v>
      </c>
      <c r="AJ56" s="1">
        <v>40736000</v>
      </c>
    </row>
    <row r="57" spans="1:36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 t="s">
        <v>92</v>
      </c>
      <c r="Q57" s="1" t="s">
        <v>92</v>
      </c>
      <c r="R57" s="1" t="s">
        <v>92</v>
      </c>
      <c r="S57" s="1" t="s">
        <v>92</v>
      </c>
      <c r="T57" s="1" t="s">
        <v>92</v>
      </c>
      <c r="U57" s="1" t="s">
        <v>92</v>
      </c>
      <c r="V57" s="1">
        <v>166000</v>
      </c>
      <c r="W57" s="1">
        <v>220000</v>
      </c>
      <c r="X57" s="1" t="s">
        <v>92</v>
      </c>
      <c r="Y57" s="1" t="s">
        <v>92</v>
      </c>
      <c r="Z57" s="1" t="s">
        <v>92</v>
      </c>
      <c r="AA57" s="1" t="s">
        <v>92</v>
      </c>
      <c r="AB57" s="1" t="s">
        <v>92</v>
      </c>
      <c r="AC57" s="1" t="s">
        <v>92</v>
      </c>
      <c r="AD57" s="1" t="s">
        <v>92</v>
      </c>
      <c r="AE57" s="1" t="s">
        <v>92</v>
      </c>
      <c r="AF57" s="1" t="s">
        <v>92</v>
      </c>
      <c r="AG57" s="1" t="s">
        <v>92</v>
      </c>
      <c r="AH57" s="1" t="s">
        <v>92</v>
      </c>
      <c r="AI57" s="1" t="s">
        <v>92</v>
      </c>
      <c r="AJ57" s="1">
        <v>43667000</v>
      </c>
    </row>
    <row r="58" spans="1:36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>
        <v>27215000</v>
      </c>
      <c r="P58" s="1">
        <v>26208000</v>
      </c>
      <c r="Q58" s="1">
        <v>34020000</v>
      </c>
      <c r="R58" s="1">
        <v>41541000</v>
      </c>
      <c r="S58" s="1">
        <v>51304000</v>
      </c>
      <c r="T58" s="1">
        <v>62387000</v>
      </c>
      <c r="U58" s="1">
        <v>73714000</v>
      </c>
      <c r="V58" s="1">
        <v>95773000</v>
      </c>
      <c r="W58" s="1">
        <v>99116000</v>
      </c>
      <c r="X58" s="1">
        <v>102590000</v>
      </c>
      <c r="Y58" s="1">
        <v>123678000</v>
      </c>
      <c r="Z58" s="1">
        <v>140550000</v>
      </c>
      <c r="AA58" s="1">
        <v>156738000</v>
      </c>
      <c r="AB58" s="1">
        <v>189212000</v>
      </c>
      <c r="AC58" s="1">
        <v>281627000</v>
      </c>
      <c r="AD58" s="1">
        <v>298217000</v>
      </c>
      <c r="AE58" s="1">
        <v>309461000</v>
      </c>
      <c r="AF58" s="1">
        <v>350512000</v>
      </c>
      <c r="AG58" s="1">
        <v>412495000</v>
      </c>
      <c r="AH58" s="1">
        <v>461278000</v>
      </c>
      <c r="AI58" s="1">
        <v>510529000</v>
      </c>
      <c r="AJ58" s="1">
        <v>568538000</v>
      </c>
    </row>
    <row r="59" spans="1:36" ht="19" x14ac:dyDescent="0.25">
      <c r="A59" s="5" t="s">
        <v>51</v>
      </c>
      <c r="B59" s="1" t="s">
        <v>92</v>
      </c>
      <c r="C59" s="1" t="s">
        <v>92</v>
      </c>
      <c r="D59" s="1" t="s">
        <v>92</v>
      </c>
      <c r="E59" s="1" t="s">
        <v>92</v>
      </c>
      <c r="F59" s="1" t="s">
        <v>92</v>
      </c>
      <c r="G59" s="1" t="s">
        <v>92</v>
      </c>
      <c r="H59" s="1" t="s">
        <v>92</v>
      </c>
      <c r="I59" s="1" t="s">
        <v>92</v>
      </c>
      <c r="J59" s="1">
        <v>14800000</v>
      </c>
      <c r="K59" s="1">
        <v>6200000</v>
      </c>
      <c r="L59" s="1">
        <v>15300000</v>
      </c>
      <c r="M59" s="1">
        <v>38089000</v>
      </c>
      <c r="N59" s="1">
        <v>38078000</v>
      </c>
      <c r="O59" s="1">
        <v>10437000</v>
      </c>
      <c r="P59" s="1">
        <v>11628000</v>
      </c>
      <c r="Q59" s="1">
        <v>14750000</v>
      </c>
      <c r="R59" s="1">
        <v>14683000</v>
      </c>
      <c r="S59" s="1">
        <v>16316000</v>
      </c>
      <c r="T59" s="1">
        <v>17735000</v>
      </c>
      <c r="U59" s="1">
        <v>19537000</v>
      </c>
      <c r="V59" s="1">
        <v>22913000</v>
      </c>
      <c r="W59" s="1">
        <v>26110000</v>
      </c>
      <c r="X59" s="1">
        <v>19433000</v>
      </c>
      <c r="Y59" s="1">
        <v>24751000</v>
      </c>
      <c r="Z59" s="1">
        <v>26078000</v>
      </c>
      <c r="AA59" s="1">
        <v>32839000</v>
      </c>
      <c r="AB59" s="1">
        <v>39508000</v>
      </c>
      <c r="AC59" s="1">
        <v>49156000</v>
      </c>
      <c r="AD59" s="1">
        <v>55989000</v>
      </c>
      <c r="AE59" s="1">
        <v>64675000</v>
      </c>
      <c r="AF59" s="1">
        <v>66480000</v>
      </c>
      <c r="AG59" s="1">
        <v>75234000</v>
      </c>
      <c r="AH59" s="1">
        <v>83084000</v>
      </c>
      <c r="AI59" s="1">
        <v>158424000</v>
      </c>
      <c r="AJ59" s="1">
        <v>131941000</v>
      </c>
    </row>
    <row r="60" spans="1:36" ht="19" x14ac:dyDescent="0.25">
      <c r="A60" s="6" t="s">
        <v>52</v>
      </c>
      <c r="B60" s="10" t="s">
        <v>92</v>
      </c>
      <c r="C60" s="10" t="s">
        <v>92</v>
      </c>
      <c r="D60" s="10" t="s">
        <v>92</v>
      </c>
      <c r="E60" s="10" t="s">
        <v>92</v>
      </c>
      <c r="F60" s="10" t="s">
        <v>92</v>
      </c>
      <c r="G60" s="10" t="s">
        <v>92</v>
      </c>
      <c r="H60" s="10" t="s">
        <v>92</v>
      </c>
      <c r="I60" s="10" t="s">
        <v>92</v>
      </c>
      <c r="J60" s="10">
        <v>20600000</v>
      </c>
      <c r="K60" s="10">
        <v>11800000</v>
      </c>
      <c r="L60" s="10">
        <v>18400000</v>
      </c>
      <c r="M60" s="10">
        <v>46999000</v>
      </c>
      <c r="N60" s="10">
        <v>43337000</v>
      </c>
      <c r="O60" s="10">
        <v>39811000</v>
      </c>
      <c r="P60" s="10">
        <v>40226000</v>
      </c>
      <c r="Q60" s="10">
        <v>51148000</v>
      </c>
      <c r="R60" s="10">
        <v>59114000</v>
      </c>
      <c r="S60" s="10">
        <v>70950000</v>
      </c>
      <c r="T60" s="10">
        <v>85185000</v>
      </c>
      <c r="U60" s="10">
        <v>96574000</v>
      </c>
      <c r="V60" s="10">
        <v>129469000</v>
      </c>
      <c r="W60" s="10">
        <v>129253000</v>
      </c>
      <c r="X60" s="10">
        <v>124649000</v>
      </c>
      <c r="Y60" s="10">
        <v>151640000</v>
      </c>
      <c r="Z60" s="10">
        <v>169795000</v>
      </c>
      <c r="AA60" s="10">
        <v>192110000</v>
      </c>
      <c r="AB60" s="10">
        <v>232839000</v>
      </c>
      <c r="AC60" s="10">
        <v>337572000</v>
      </c>
      <c r="AD60" s="10">
        <v>361501000</v>
      </c>
      <c r="AE60" s="10">
        <v>382310000</v>
      </c>
      <c r="AF60" s="10">
        <v>423902000</v>
      </c>
      <c r="AG60" s="10">
        <v>509093000</v>
      </c>
      <c r="AH60" s="10">
        <v>564277000</v>
      </c>
      <c r="AI60" s="10">
        <v>829501000</v>
      </c>
      <c r="AJ60" s="10">
        <v>889695000</v>
      </c>
    </row>
    <row r="61" spans="1:36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 t="s">
        <v>92</v>
      </c>
      <c r="L61" s="1">
        <v>37200000</v>
      </c>
      <c r="M61" s="1">
        <v>67446000</v>
      </c>
      <c r="N61" s="1">
        <v>7747000</v>
      </c>
      <c r="O61" s="1">
        <v>2910000</v>
      </c>
      <c r="P61" s="1">
        <v>2550000</v>
      </c>
      <c r="Q61" s="1" t="s">
        <v>92</v>
      </c>
      <c r="R61" s="1" t="s">
        <v>92</v>
      </c>
      <c r="S61" s="1" t="s">
        <v>92</v>
      </c>
      <c r="T61" s="1" t="s">
        <v>92</v>
      </c>
      <c r="U61" s="1" t="s">
        <v>92</v>
      </c>
      <c r="V61" s="1" t="s">
        <v>92</v>
      </c>
      <c r="W61" s="1" t="s">
        <v>92</v>
      </c>
      <c r="X61" s="1" t="s">
        <v>92</v>
      </c>
      <c r="Y61" s="1">
        <v>60700000</v>
      </c>
      <c r="Z61" s="1">
        <v>18000000</v>
      </c>
      <c r="AA61" s="1" t="s">
        <v>92</v>
      </c>
      <c r="AB61" s="1" t="s">
        <v>92</v>
      </c>
      <c r="AC61" s="1">
        <v>66000000</v>
      </c>
      <c r="AD61" s="1">
        <v>10000000</v>
      </c>
      <c r="AE61" s="1" t="s">
        <v>92</v>
      </c>
      <c r="AF61" s="1" t="s">
        <v>92</v>
      </c>
      <c r="AG61" s="1">
        <v>16822000</v>
      </c>
      <c r="AH61" s="1">
        <v>16279000</v>
      </c>
      <c r="AI61" s="1">
        <v>1347612000</v>
      </c>
      <c r="AJ61" s="1">
        <v>642533000</v>
      </c>
    </row>
    <row r="62" spans="1:36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 t="s">
        <v>92</v>
      </c>
      <c r="Z62" s="1" t="s">
        <v>92</v>
      </c>
      <c r="AA62" s="1" t="s">
        <v>92</v>
      </c>
      <c r="AB62" s="1" t="s">
        <v>92</v>
      </c>
      <c r="AC62" s="1">
        <v>3115000</v>
      </c>
      <c r="AD62" s="1">
        <v>2140000</v>
      </c>
      <c r="AE62" s="1">
        <v>1274000</v>
      </c>
      <c r="AF62" s="1">
        <v>424000</v>
      </c>
      <c r="AG62" s="1">
        <v>199000</v>
      </c>
      <c r="AH62" s="1">
        <v>100000</v>
      </c>
      <c r="AI62" s="1">
        <v>38000</v>
      </c>
      <c r="AJ62" s="1">
        <v>2037000</v>
      </c>
    </row>
    <row r="63" spans="1:36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>
        <v>6100000</v>
      </c>
      <c r="K63" s="1">
        <v>3200000</v>
      </c>
      <c r="L63" s="1">
        <v>10900000</v>
      </c>
      <c r="M63" s="1">
        <v>13869000</v>
      </c>
      <c r="N63" s="1">
        <v>3543000</v>
      </c>
      <c r="O63" s="1">
        <v>3575000</v>
      </c>
      <c r="P63" s="1">
        <v>8413000</v>
      </c>
      <c r="Q63" s="1">
        <v>13182000</v>
      </c>
      <c r="R63" s="1">
        <v>12973000</v>
      </c>
      <c r="S63" s="1">
        <v>11290000</v>
      </c>
      <c r="T63" s="1">
        <v>9216000</v>
      </c>
      <c r="U63" s="1">
        <v>7723000</v>
      </c>
      <c r="V63" s="1">
        <v>8030000</v>
      </c>
      <c r="W63" s="1">
        <v>7059000</v>
      </c>
      <c r="X63" s="1">
        <v>5911000</v>
      </c>
      <c r="Y63" s="1">
        <v>4941000</v>
      </c>
      <c r="Z63" s="1">
        <v>5221000</v>
      </c>
      <c r="AA63" s="1">
        <v>6059000</v>
      </c>
      <c r="AB63" s="1">
        <v>4170000</v>
      </c>
      <c r="AC63" s="1">
        <v>91026000</v>
      </c>
      <c r="AD63" s="1">
        <v>68779000</v>
      </c>
      <c r="AE63" s="1">
        <v>38914000</v>
      </c>
      <c r="AF63" s="1">
        <v>41791000</v>
      </c>
      <c r="AG63" s="1">
        <v>48442000</v>
      </c>
      <c r="AH63" s="1">
        <v>40507000</v>
      </c>
      <c r="AI63" s="1">
        <v>228085000</v>
      </c>
      <c r="AJ63" s="1">
        <v>148891000</v>
      </c>
    </row>
    <row r="64" spans="1:36" ht="19" x14ac:dyDescent="0.25">
      <c r="A64" s="5" t="s">
        <v>55</v>
      </c>
      <c r="B64" s="1" t="s">
        <v>92</v>
      </c>
      <c r="C64" s="1" t="s">
        <v>92</v>
      </c>
      <c r="D64" s="1" t="s">
        <v>92</v>
      </c>
      <c r="E64" s="1" t="s">
        <v>92</v>
      </c>
      <c r="F64" s="1" t="s">
        <v>92</v>
      </c>
      <c r="G64" s="1" t="s">
        <v>92</v>
      </c>
      <c r="H64" s="1" t="s">
        <v>92</v>
      </c>
      <c r="I64" s="1" t="s">
        <v>92</v>
      </c>
      <c r="J64" s="1">
        <v>4200000</v>
      </c>
      <c r="K64" s="1">
        <v>8500000</v>
      </c>
      <c r="L64" s="1">
        <v>7300000</v>
      </c>
      <c r="M64" s="1">
        <v>5317000</v>
      </c>
      <c r="N64" s="1">
        <v>1957000</v>
      </c>
      <c r="O64" s="1" t="s">
        <v>92</v>
      </c>
      <c r="P64" s="1" t="s">
        <v>92</v>
      </c>
      <c r="Q64" s="1" t="s">
        <v>92</v>
      </c>
      <c r="R64" s="1" t="s">
        <v>92</v>
      </c>
      <c r="S64" s="1" t="s">
        <v>92</v>
      </c>
      <c r="T64" s="1" t="s">
        <v>92</v>
      </c>
      <c r="U64" s="1" t="s">
        <v>92</v>
      </c>
      <c r="V64" s="1" t="s">
        <v>92</v>
      </c>
      <c r="W64" s="1" t="s">
        <v>92</v>
      </c>
      <c r="X64" s="1">
        <v>26500000</v>
      </c>
      <c r="Y64" s="1" t="s">
        <v>92</v>
      </c>
      <c r="Z64" s="1" t="s">
        <v>92</v>
      </c>
      <c r="AA64" s="1" t="s">
        <v>92</v>
      </c>
      <c r="AB64" s="1" t="s">
        <v>92</v>
      </c>
      <c r="AC64" s="1" t="s">
        <v>92</v>
      </c>
      <c r="AD64" s="1" t="s">
        <v>92</v>
      </c>
      <c r="AE64" s="1" t="s">
        <v>92</v>
      </c>
      <c r="AF64" s="1" t="s">
        <v>92</v>
      </c>
      <c r="AG64" s="1" t="s">
        <v>92</v>
      </c>
      <c r="AH64" s="1" t="s">
        <v>92</v>
      </c>
      <c r="AI64" s="1">
        <v>2893000</v>
      </c>
      <c r="AJ64" s="1">
        <v>379872000</v>
      </c>
    </row>
    <row r="65" spans="1:36" ht="19" x14ac:dyDescent="0.25">
      <c r="A65" s="5" t="s">
        <v>56</v>
      </c>
      <c r="B65" s="1" t="s">
        <v>92</v>
      </c>
      <c r="C65" s="1" t="s">
        <v>92</v>
      </c>
      <c r="D65" s="1" t="s">
        <v>92</v>
      </c>
      <c r="E65" s="1" t="s">
        <v>92</v>
      </c>
      <c r="F65" s="1" t="s">
        <v>92</v>
      </c>
      <c r="G65" s="1" t="s">
        <v>92</v>
      </c>
      <c r="H65" s="1" t="s">
        <v>92</v>
      </c>
      <c r="I65" s="1" t="s">
        <v>92</v>
      </c>
      <c r="J65" s="1">
        <v>10300000</v>
      </c>
      <c r="K65" s="1">
        <v>11700000</v>
      </c>
      <c r="L65" s="1">
        <v>55400000</v>
      </c>
      <c r="M65" s="1">
        <v>86632000</v>
      </c>
      <c r="N65" s="1">
        <v>13247000</v>
      </c>
      <c r="O65" s="1">
        <v>6485000</v>
      </c>
      <c r="P65" s="1">
        <v>10963000</v>
      </c>
      <c r="Q65" s="1">
        <v>13182000</v>
      </c>
      <c r="R65" s="1">
        <v>12973000</v>
      </c>
      <c r="S65" s="1">
        <v>11290000</v>
      </c>
      <c r="T65" s="1">
        <v>9216000</v>
      </c>
      <c r="U65" s="1">
        <v>7723000</v>
      </c>
      <c r="V65" s="1">
        <v>8030000</v>
      </c>
      <c r="W65" s="1">
        <v>7059000</v>
      </c>
      <c r="X65" s="1">
        <v>32411000</v>
      </c>
      <c r="Y65" s="1">
        <v>65641000</v>
      </c>
      <c r="Z65" s="1">
        <v>23221000</v>
      </c>
      <c r="AA65" s="1">
        <v>6059000</v>
      </c>
      <c r="AB65" s="1">
        <v>4170000</v>
      </c>
      <c r="AC65" s="1">
        <v>160141000</v>
      </c>
      <c r="AD65" s="1">
        <v>80919000</v>
      </c>
      <c r="AE65" s="1">
        <v>40188000</v>
      </c>
      <c r="AF65" s="1">
        <v>42215000</v>
      </c>
      <c r="AG65" s="1">
        <v>65463000</v>
      </c>
      <c r="AH65" s="1">
        <v>56886000</v>
      </c>
      <c r="AI65" s="1">
        <v>1578628000</v>
      </c>
      <c r="AJ65" s="1">
        <v>1173333000</v>
      </c>
    </row>
    <row r="66" spans="1:36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  <c r="Y66" s="1" t="s">
        <v>92</v>
      </c>
      <c r="Z66" s="1" t="s">
        <v>92</v>
      </c>
      <c r="AA66" s="1" t="s">
        <v>92</v>
      </c>
      <c r="AB66" s="1" t="s">
        <v>92</v>
      </c>
      <c r="AC66" s="1" t="s">
        <v>92</v>
      </c>
      <c r="AD66" s="1" t="s">
        <v>92</v>
      </c>
      <c r="AE66" s="1" t="s">
        <v>92</v>
      </c>
      <c r="AF66" s="1" t="s">
        <v>92</v>
      </c>
      <c r="AG66" s="1" t="s">
        <v>92</v>
      </c>
      <c r="AH66" s="1" t="s">
        <v>92</v>
      </c>
      <c r="AI66" s="1" t="s">
        <v>92</v>
      </c>
      <c r="AJ66" s="1" t="s">
        <v>92</v>
      </c>
    </row>
    <row r="67" spans="1:36" ht="19" x14ac:dyDescent="0.25">
      <c r="A67" s="6" t="s">
        <v>58</v>
      </c>
      <c r="B67" s="10" t="s">
        <v>92</v>
      </c>
      <c r="C67" s="10" t="s">
        <v>92</v>
      </c>
      <c r="D67" s="10" t="s">
        <v>92</v>
      </c>
      <c r="E67" s="10" t="s">
        <v>92</v>
      </c>
      <c r="F67" s="10" t="s">
        <v>92</v>
      </c>
      <c r="G67" s="10" t="s">
        <v>92</v>
      </c>
      <c r="H67" s="10" t="s">
        <v>92</v>
      </c>
      <c r="I67" s="10" t="s">
        <v>92</v>
      </c>
      <c r="J67" s="10">
        <v>30900000</v>
      </c>
      <c r="K67" s="10">
        <v>23500000</v>
      </c>
      <c r="L67" s="10">
        <v>73800000</v>
      </c>
      <c r="M67" s="10">
        <v>133631000</v>
      </c>
      <c r="N67" s="10">
        <v>56584000</v>
      </c>
      <c r="O67" s="10">
        <v>46296000</v>
      </c>
      <c r="P67" s="10">
        <v>51189000</v>
      </c>
      <c r="Q67" s="10">
        <v>64330000</v>
      </c>
      <c r="R67" s="10">
        <v>72087000</v>
      </c>
      <c r="S67" s="10">
        <v>82240000</v>
      </c>
      <c r="T67" s="10">
        <v>94401000</v>
      </c>
      <c r="U67" s="10">
        <v>104297000</v>
      </c>
      <c r="V67" s="10">
        <v>137499000</v>
      </c>
      <c r="W67" s="10">
        <v>136312000</v>
      </c>
      <c r="X67" s="10">
        <v>157060000</v>
      </c>
      <c r="Y67" s="10">
        <v>217281000</v>
      </c>
      <c r="Z67" s="10">
        <v>193016000</v>
      </c>
      <c r="AA67" s="10">
        <v>198169000</v>
      </c>
      <c r="AB67" s="10">
        <v>237009000</v>
      </c>
      <c r="AC67" s="10">
        <v>497713000</v>
      </c>
      <c r="AD67" s="10">
        <v>442420000</v>
      </c>
      <c r="AE67" s="10">
        <v>422498000</v>
      </c>
      <c r="AF67" s="10">
        <v>466117000</v>
      </c>
      <c r="AG67" s="10">
        <v>574556000</v>
      </c>
      <c r="AH67" s="10">
        <v>621163000</v>
      </c>
      <c r="AI67" s="10">
        <v>2408129000</v>
      </c>
      <c r="AJ67" s="10">
        <v>2063028000</v>
      </c>
    </row>
    <row r="68" spans="1:36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  <c r="F68" s="1" t="s">
        <v>92</v>
      </c>
      <c r="G68" s="1" t="s">
        <v>92</v>
      </c>
      <c r="H68" s="1" t="s">
        <v>92</v>
      </c>
      <c r="I68" s="1" t="s">
        <v>92</v>
      </c>
      <c r="J68" s="1" t="s">
        <v>92</v>
      </c>
      <c r="K68" s="1" t="s">
        <v>92</v>
      </c>
      <c r="L68" s="1" t="s">
        <v>92</v>
      </c>
      <c r="M68" s="1">
        <v>447000</v>
      </c>
      <c r="N68" s="1">
        <v>480000</v>
      </c>
      <c r="O68" s="1">
        <v>481000</v>
      </c>
      <c r="P68" s="1">
        <v>481000</v>
      </c>
      <c r="Q68" s="1">
        <v>481000</v>
      </c>
      <c r="R68" s="1">
        <v>481000</v>
      </c>
      <c r="S68" s="1">
        <v>481000</v>
      </c>
      <c r="T68" s="1">
        <v>481000</v>
      </c>
      <c r="U68" s="1">
        <v>481000</v>
      </c>
      <c r="V68" s="1">
        <v>481000</v>
      </c>
      <c r="W68" s="1">
        <v>481000</v>
      </c>
      <c r="X68" s="1">
        <v>481000</v>
      </c>
      <c r="Y68" s="1">
        <v>481000</v>
      </c>
      <c r="Z68" s="1">
        <v>481000</v>
      </c>
      <c r="AA68" s="1">
        <v>481000</v>
      </c>
      <c r="AB68" s="1">
        <v>481000</v>
      </c>
      <c r="AC68" s="1">
        <v>481000</v>
      </c>
      <c r="AD68" s="1">
        <v>481000</v>
      </c>
      <c r="AE68" s="1">
        <v>481000</v>
      </c>
      <c r="AF68" s="1">
        <v>481000</v>
      </c>
      <c r="AG68" s="1">
        <v>481000</v>
      </c>
      <c r="AH68" s="1">
        <v>481000</v>
      </c>
      <c r="AI68" s="1">
        <v>481000</v>
      </c>
      <c r="AJ68" s="1">
        <v>481000</v>
      </c>
    </row>
    <row r="69" spans="1:36" ht="19" x14ac:dyDescent="0.25">
      <c r="A69" s="5" t="s">
        <v>60</v>
      </c>
      <c r="B69" s="1" t="s">
        <v>92</v>
      </c>
      <c r="C69" s="1" t="s">
        <v>92</v>
      </c>
      <c r="D69" s="1" t="s">
        <v>92</v>
      </c>
      <c r="E69" s="1" t="s">
        <v>92</v>
      </c>
      <c r="F69" s="1" t="s">
        <v>92</v>
      </c>
      <c r="G69" s="1" t="s">
        <v>92</v>
      </c>
      <c r="H69" s="1" t="s">
        <v>92</v>
      </c>
      <c r="I69" s="1" t="s">
        <v>92</v>
      </c>
      <c r="J69" s="1">
        <v>-10100000</v>
      </c>
      <c r="K69" s="1">
        <v>-13400000</v>
      </c>
      <c r="L69" s="1">
        <v>-21800000</v>
      </c>
      <c r="M69" s="1">
        <v>-24615000</v>
      </c>
      <c r="N69" s="1">
        <v>-49212000</v>
      </c>
      <c r="O69" s="1">
        <v>-48943000</v>
      </c>
      <c r="P69" s="1">
        <v>-40954000</v>
      </c>
      <c r="Q69" s="1">
        <v>-14552000</v>
      </c>
      <c r="R69" s="1">
        <v>-4424000</v>
      </c>
      <c r="S69" s="1">
        <v>3769000</v>
      </c>
      <c r="T69" s="1">
        <v>18131000</v>
      </c>
      <c r="U69" s="1">
        <v>35632000</v>
      </c>
      <c r="V69" s="1">
        <v>50494000</v>
      </c>
      <c r="W69" s="1">
        <v>77504000</v>
      </c>
      <c r="X69" s="1">
        <v>102558000</v>
      </c>
      <c r="Y69" s="1">
        <v>130115000</v>
      </c>
      <c r="Z69" s="1">
        <v>163109000</v>
      </c>
      <c r="AA69" s="1">
        <v>202210000</v>
      </c>
      <c r="AB69" s="1">
        <v>261150000</v>
      </c>
      <c r="AC69" s="1">
        <v>326019000</v>
      </c>
      <c r="AD69" s="1">
        <v>435876000</v>
      </c>
      <c r="AE69" s="1">
        <v>599821000</v>
      </c>
      <c r="AF69" s="1">
        <v>771925000</v>
      </c>
      <c r="AG69" s="1">
        <v>917336000</v>
      </c>
      <c r="AH69" s="1">
        <v>1112156000</v>
      </c>
      <c r="AI69" s="1">
        <v>1273614000</v>
      </c>
      <c r="AJ69" s="1">
        <v>1437854000</v>
      </c>
    </row>
    <row r="70" spans="1:36" ht="19" x14ac:dyDescent="0.25">
      <c r="A70" s="5" t="s">
        <v>61</v>
      </c>
      <c r="B70" s="1" t="s">
        <v>92</v>
      </c>
      <c r="C70" s="1" t="s">
        <v>92</v>
      </c>
      <c r="D70" s="1" t="s">
        <v>92</v>
      </c>
      <c r="E70" s="1" t="s">
        <v>92</v>
      </c>
      <c r="F70" s="1" t="s">
        <v>92</v>
      </c>
      <c r="G70" s="1" t="s">
        <v>92</v>
      </c>
      <c r="H70" s="1" t="s">
        <v>92</v>
      </c>
      <c r="I70" s="1" t="s">
        <v>92</v>
      </c>
      <c r="J70" s="1">
        <v>-6400000</v>
      </c>
      <c r="K70" s="1">
        <v>-4800000</v>
      </c>
      <c r="L70" s="1">
        <v>-2500000</v>
      </c>
      <c r="M70" s="1">
        <v>-6022000</v>
      </c>
      <c r="N70" s="1">
        <v>-3709000</v>
      </c>
      <c r="O70" s="1">
        <v>-5933000</v>
      </c>
      <c r="P70" s="1">
        <v>7418000</v>
      </c>
      <c r="Q70" s="1">
        <v>-32000</v>
      </c>
      <c r="R70" s="1">
        <v>-11518000</v>
      </c>
      <c r="S70" s="1">
        <v>-13190000</v>
      </c>
      <c r="T70" s="1">
        <v>-10000</v>
      </c>
      <c r="U70" s="1">
        <v>-17858000</v>
      </c>
      <c r="V70" s="1">
        <v>-387000</v>
      </c>
      <c r="W70" s="1">
        <v>-405000</v>
      </c>
      <c r="X70" s="1">
        <v>-275000</v>
      </c>
      <c r="Y70" s="1">
        <v>-355000</v>
      </c>
      <c r="Z70" s="1">
        <v>-268000</v>
      </c>
      <c r="AA70" s="1">
        <v>-46000</v>
      </c>
      <c r="AB70" s="1">
        <v>-46000</v>
      </c>
      <c r="AC70" s="1">
        <v>-46000</v>
      </c>
      <c r="AD70" s="1">
        <v>-46000</v>
      </c>
      <c r="AE70" s="1">
        <v>-46000</v>
      </c>
      <c r="AF70" s="1">
        <v>-46000</v>
      </c>
      <c r="AG70" s="1">
        <v>-46000</v>
      </c>
      <c r="AH70" s="1">
        <v>-46000</v>
      </c>
      <c r="AI70" s="1">
        <v>-46000</v>
      </c>
      <c r="AJ70" s="1">
        <v>-844000</v>
      </c>
    </row>
    <row r="71" spans="1:36" ht="19" x14ac:dyDescent="0.25">
      <c r="A71" s="5" t="s">
        <v>62</v>
      </c>
      <c r="B71" s="1" t="s">
        <v>92</v>
      </c>
      <c r="C71" s="1" t="s">
        <v>92</v>
      </c>
      <c r="D71" s="1" t="s">
        <v>92</v>
      </c>
      <c r="E71" s="1" t="s">
        <v>92</v>
      </c>
      <c r="F71" s="1" t="s">
        <v>92</v>
      </c>
      <c r="G71" s="1" t="s">
        <v>92</v>
      </c>
      <c r="H71" s="1" t="s">
        <v>92</v>
      </c>
      <c r="I71" s="1" t="s">
        <v>92</v>
      </c>
      <c r="J71" s="1">
        <v>48500000</v>
      </c>
      <c r="K71" s="1">
        <v>49600000</v>
      </c>
      <c r="L71" s="1">
        <v>100600000</v>
      </c>
      <c r="M71" s="1">
        <v>169094000</v>
      </c>
      <c r="N71" s="1">
        <v>148563000</v>
      </c>
      <c r="O71" s="1">
        <v>155279000</v>
      </c>
      <c r="P71" s="1">
        <v>151711000</v>
      </c>
      <c r="Q71" s="1">
        <v>132010000</v>
      </c>
      <c r="R71" s="1">
        <v>133861000</v>
      </c>
      <c r="S71" s="1">
        <v>121137000</v>
      </c>
      <c r="T71" s="1">
        <v>107273000</v>
      </c>
      <c r="U71" s="1">
        <v>118956000</v>
      </c>
      <c r="V71" s="1">
        <v>63674000</v>
      </c>
      <c r="W71" s="1">
        <v>56778000</v>
      </c>
      <c r="X71" s="1">
        <v>4208000</v>
      </c>
      <c r="Y71" s="1">
        <v>-52131000</v>
      </c>
      <c r="Z71" s="1">
        <v>-18023000</v>
      </c>
      <c r="AA71" s="1">
        <v>43674000</v>
      </c>
      <c r="AB71" s="1">
        <v>75388000</v>
      </c>
      <c r="AC71" s="1">
        <v>532403000</v>
      </c>
      <c r="AD71" s="1">
        <v>479214000</v>
      </c>
      <c r="AE71" s="1">
        <v>566838000</v>
      </c>
      <c r="AF71" s="1">
        <v>552486000</v>
      </c>
      <c r="AG71" s="1">
        <v>699287000</v>
      </c>
      <c r="AH71" s="1">
        <v>873520000</v>
      </c>
      <c r="AI71" s="1">
        <v>1049983000</v>
      </c>
      <c r="AJ71" s="1">
        <v>1186535000</v>
      </c>
    </row>
    <row r="72" spans="1:36" ht="19" x14ac:dyDescent="0.25">
      <c r="A72" s="6" t="s">
        <v>63</v>
      </c>
      <c r="B72" s="10" t="s">
        <v>92</v>
      </c>
      <c r="C72" s="10" t="s">
        <v>92</v>
      </c>
      <c r="D72" s="10" t="s">
        <v>92</v>
      </c>
      <c r="E72" s="10" t="s">
        <v>92</v>
      </c>
      <c r="F72" s="10" t="s">
        <v>92</v>
      </c>
      <c r="G72" s="10" t="s">
        <v>92</v>
      </c>
      <c r="H72" s="10" t="s">
        <v>92</v>
      </c>
      <c r="I72" s="10" t="s">
        <v>92</v>
      </c>
      <c r="J72" s="10">
        <v>32000000</v>
      </c>
      <c r="K72" s="10">
        <v>31400000</v>
      </c>
      <c r="L72" s="10">
        <v>76300000</v>
      </c>
      <c r="M72" s="10">
        <v>138904000</v>
      </c>
      <c r="N72" s="10">
        <v>96122000</v>
      </c>
      <c r="O72" s="10">
        <v>100884000</v>
      </c>
      <c r="P72" s="10">
        <v>118656000</v>
      </c>
      <c r="Q72" s="10">
        <v>117907000</v>
      </c>
      <c r="R72" s="10">
        <v>118400000</v>
      </c>
      <c r="S72" s="10">
        <v>112197000</v>
      </c>
      <c r="T72" s="10">
        <v>125875000</v>
      </c>
      <c r="U72" s="10">
        <v>137211000</v>
      </c>
      <c r="V72" s="10">
        <v>114262000</v>
      </c>
      <c r="W72" s="10">
        <v>134358000</v>
      </c>
      <c r="X72" s="10">
        <v>106972000</v>
      </c>
      <c r="Y72" s="10">
        <v>78110000</v>
      </c>
      <c r="Z72" s="10">
        <v>145299000</v>
      </c>
      <c r="AA72" s="10">
        <v>246319000</v>
      </c>
      <c r="AB72" s="10">
        <v>336973000</v>
      </c>
      <c r="AC72" s="10">
        <v>858857000</v>
      </c>
      <c r="AD72" s="10">
        <v>915525000</v>
      </c>
      <c r="AE72" s="10">
        <v>1167094000</v>
      </c>
      <c r="AF72" s="10">
        <v>1324846000</v>
      </c>
      <c r="AG72" s="10">
        <v>1617058000</v>
      </c>
      <c r="AH72" s="10">
        <v>1986111000</v>
      </c>
      <c r="AI72" s="10">
        <v>2324032000</v>
      </c>
      <c r="AJ72" s="10">
        <v>2624389000</v>
      </c>
    </row>
    <row r="73" spans="1:36" ht="19" x14ac:dyDescent="0.25">
      <c r="A73" s="7" t="s">
        <v>64</v>
      </c>
      <c r="B73" s="11" t="s">
        <v>92</v>
      </c>
      <c r="C73" s="11" t="s">
        <v>92</v>
      </c>
      <c r="D73" s="11" t="s">
        <v>92</v>
      </c>
      <c r="E73" s="11" t="s">
        <v>92</v>
      </c>
      <c r="F73" s="11" t="s">
        <v>92</v>
      </c>
      <c r="G73" s="11" t="s">
        <v>92</v>
      </c>
      <c r="H73" s="11" t="s">
        <v>92</v>
      </c>
      <c r="I73" s="11" t="s">
        <v>92</v>
      </c>
      <c r="J73" s="11">
        <v>62900000</v>
      </c>
      <c r="K73" s="11">
        <v>54900000</v>
      </c>
      <c r="L73" s="11">
        <v>150100000</v>
      </c>
      <c r="M73" s="11">
        <v>272535000</v>
      </c>
      <c r="N73" s="11">
        <v>152706000</v>
      </c>
      <c r="O73" s="11">
        <v>147180000</v>
      </c>
      <c r="P73" s="11">
        <v>169845000</v>
      </c>
      <c r="Q73" s="11">
        <v>182237000</v>
      </c>
      <c r="R73" s="11">
        <v>190487000</v>
      </c>
      <c r="S73" s="11">
        <v>194437000</v>
      </c>
      <c r="T73" s="11">
        <v>220276000</v>
      </c>
      <c r="U73" s="11">
        <v>241508000</v>
      </c>
      <c r="V73" s="11">
        <v>251761000</v>
      </c>
      <c r="W73" s="11">
        <v>270670000</v>
      </c>
      <c r="X73" s="11">
        <v>264032000</v>
      </c>
      <c r="Y73" s="11">
        <v>295391000</v>
      </c>
      <c r="Z73" s="11">
        <v>338315000</v>
      </c>
      <c r="AA73" s="11">
        <v>444488000</v>
      </c>
      <c r="AB73" s="11">
        <v>573982000</v>
      </c>
      <c r="AC73" s="11">
        <v>1356570000</v>
      </c>
      <c r="AD73" s="11">
        <v>1357945000</v>
      </c>
      <c r="AE73" s="11">
        <v>1589592000</v>
      </c>
      <c r="AF73" s="11">
        <v>1790963000</v>
      </c>
      <c r="AG73" s="11">
        <v>2191614000</v>
      </c>
      <c r="AH73" s="11">
        <v>2607274000</v>
      </c>
      <c r="AI73" s="11">
        <v>4732161000</v>
      </c>
      <c r="AJ73" s="11">
        <v>4687417000</v>
      </c>
    </row>
    <row r="74" spans="1:36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  <c r="Z74" s="13" t="s">
        <v>93</v>
      </c>
      <c r="AA74" s="13" t="s">
        <v>93</v>
      </c>
      <c r="AB74" s="13" t="s">
        <v>93</v>
      </c>
      <c r="AC74" s="13" t="s">
        <v>93</v>
      </c>
      <c r="AD74" s="13" t="s">
        <v>93</v>
      </c>
      <c r="AE74" s="13" t="s">
        <v>93</v>
      </c>
      <c r="AF74" s="13" t="s">
        <v>93</v>
      </c>
      <c r="AG74" s="13" t="s">
        <v>93</v>
      </c>
      <c r="AH74" s="13" t="s">
        <v>93</v>
      </c>
      <c r="AI74" s="13" t="s">
        <v>93</v>
      </c>
      <c r="AJ74" s="13" t="s">
        <v>93</v>
      </c>
    </row>
    <row r="75" spans="1:36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  <c r="Z75" s="9" t="s">
        <v>91</v>
      </c>
      <c r="AA75" s="9" t="s">
        <v>91</v>
      </c>
      <c r="AB75" s="9" t="s">
        <v>91</v>
      </c>
      <c r="AC75" s="9" t="s">
        <v>91</v>
      </c>
      <c r="AD75" s="9" t="s">
        <v>91</v>
      </c>
      <c r="AE75" s="9" t="s">
        <v>91</v>
      </c>
      <c r="AF75" s="9" t="s">
        <v>91</v>
      </c>
      <c r="AG75" s="9" t="s">
        <v>91</v>
      </c>
      <c r="AH75" s="9" t="s">
        <v>91</v>
      </c>
      <c r="AI75" s="9" t="s">
        <v>91</v>
      </c>
      <c r="AJ75" s="9" t="s">
        <v>91</v>
      </c>
    </row>
    <row r="76" spans="1:36" ht="19" x14ac:dyDescent="0.25">
      <c r="A76" s="5" t="s">
        <v>66</v>
      </c>
      <c r="B76" s="1" t="s">
        <v>92</v>
      </c>
      <c r="C76" s="1" t="s">
        <v>92</v>
      </c>
      <c r="D76" s="1">
        <v>3600000</v>
      </c>
      <c r="E76" s="1">
        <v>1200000</v>
      </c>
      <c r="F76" s="1">
        <v>3200000</v>
      </c>
      <c r="G76" s="1">
        <v>1300000</v>
      </c>
      <c r="H76" s="1">
        <v>-4700000</v>
      </c>
      <c r="I76" s="1">
        <v>-17000000</v>
      </c>
      <c r="J76" s="1">
        <v>-61300000</v>
      </c>
      <c r="K76" s="1">
        <v>-3300000</v>
      </c>
      <c r="L76" s="1">
        <v>-8400000</v>
      </c>
      <c r="M76" s="1">
        <v>-64000</v>
      </c>
      <c r="N76" s="1">
        <v>-24597000</v>
      </c>
      <c r="O76" s="1">
        <v>269000</v>
      </c>
      <c r="P76" s="1">
        <v>7989000</v>
      </c>
      <c r="Q76" s="1">
        <v>26402000</v>
      </c>
      <c r="R76" s="1">
        <v>10128000</v>
      </c>
      <c r="S76" s="1">
        <v>8193000</v>
      </c>
      <c r="T76" s="1">
        <v>14362000</v>
      </c>
      <c r="U76" s="1">
        <v>17501000</v>
      </c>
      <c r="V76" s="1">
        <v>14862000</v>
      </c>
      <c r="W76" s="1">
        <v>27010000</v>
      </c>
      <c r="X76" s="1">
        <v>25054000</v>
      </c>
      <c r="Y76" s="1" t="s">
        <v>92</v>
      </c>
      <c r="Z76" s="1">
        <v>32994000</v>
      </c>
      <c r="AA76" s="1">
        <v>39101000</v>
      </c>
      <c r="AB76" s="1">
        <v>58940000</v>
      </c>
      <c r="AC76" s="1">
        <v>64869000</v>
      </c>
      <c r="AD76" s="1">
        <v>109857000</v>
      </c>
      <c r="AE76" s="1">
        <v>163945000</v>
      </c>
      <c r="AF76" s="1">
        <v>147462000</v>
      </c>
      <c r="AG76" s="1">
        <v>146527000</v>
      </c>
      <c r="AH76" s="1">
        <v>194820000</v>
      </c>
      <c r="AI76" s="1">
        <v>161458000</v>
      </c>
      <c r="AJ76" s="1">
        <v>164240000</v>
      </c>
    </row>
    <row r="77" spans="1:36" ht="19" x14ac:dyDescent="0.25">
      <c r="A77" s="5" t="s">
        <v>13</v>
      </c>
      <c r="B77" s="1" t="s">
        <v>92</v>
      </c>
      <c r="C77" s="1" t="s">
        <v>92</v>
      </c>
      <c r="D77" s="1">
        <v>8700000</v>
      </c>
      <c r="E77" s="1">
        <v>10400000</v>
      </c>
      <c r="F77" s="1">
        <v>11000000</v>
      </c>
      <c r="G77" s="1">
        <v>10600000</v>
      </c>
      <c r="H77" s="1">
        <v>12800000</v>
      </c>
      <c r="I77" s="1">
        <v>4600000</v>
      </c>
      <c r="J77" s="1">
        <v>4500000</v>
      </c>
      <c r="K77" s="1">
        <v>2100000</v>
      </c>
      <c r="L77" s="1">
        <v>5500000</v>
      </c>
      <c r="M77" s="1">
        <v>11261000</v>
      </c>
      <c r="N77" s="1">
        <v>9686000</v>
      </c>
      <c r="O77" s="1">
        <v>10910000</v>
      </c>
      <c r="P77" s="1">
        <v>8522000</v>
      </c>
      <c r="Q77" s="1">
        <v>9396000</v>
      </c>
      <c r="R77" s="1">
        <v>11386000</v>
      </c>
      <c r="S77" s="1">
        <v>10443000</v>
      </c>
      <c r="T77" s="1">
        <v>10102000</v>
      </c>
      <c r="U77" s="1">
        <v>11211000</v>
      </c>
      <c r="V77" s="1">
        <v>12611000</v>
      </c>
      <c r="W77" s="1">
        <v>9497000</v>
      </c>
      <c r="X77" s="1">
        <v>10788000</v>
      </c>
      <c r="Y77" s="1">
        <v>10676000</v>
      </c>
      <c r="Z77" s="1">
        <v>12711000</v>
      </c>
      <c r="AA77" s="1">
        <v>13786000</v>
      </c>
      <c r="AB77" s="1">
        <v>14605000</v>
      </c>
      <c r="AC77" s="1">
        <v>19574000</v>
      </c>
      <c r="AD77" s="1">
        <v>50301000</v>
      </c>
      <c r="AE77" s="1">
        <v>53925000</v>
      </c>
      <c r="AF77" s="1">
        <v>61759000</v>
      </c>
      <c r="AG77" s="1">
        <v>76672000</v>
      </c>
      <c r="AH77" s="1">
        <v>81657000</v>
      </c>
      <c r="AI77" s="1">
        <v>135624000</v>
      </c>
      <c r="AJ77" s="1">
        <v>159072000</v>
      </c>
    </row>
    <row r="78" spans="1:36" ht="19" x14ac:dyDescent="0.25">
      <c r="A78" s="5" t="s">
        <v>67</v>
      </c>
      <c r="B78" s="1" t="s">
        <v>92</v>
      </c>
      <c r="C78" s="1" t="s">
        <v>92</v>
      </c>
      <c r="D78" s="1">
        <v>2200000</v>
      </c>
      <c r="E78" s="1">
        <v>-800000</v>
      </c>
      <c r="F78" s="1">
        <v>-1200000</v>
      </c>
      <c r="G78" s="1">
        <v>-1100000</v>
      </c>
      <c r="H78" s="1" t="s">
        <v>92</v>
      </c>
      <c r="I78" s="1">
        <v>3000000</v>
      </c>
      <c r="J78" s="1">
        <v>-4000000</v>
      </c>
      <c r="K78" s="1">
        <v>-1500000</v>
      </c>
      <c r="L78" s="1">
        <v>200000</v>
      </c>
      <c r="M78" s="1">
        <v>546000</v>
      </c>
      <c r="N78" s="1">
        <v>-4102000</v>
      </c>
      <c r="O78" s="1">
        <v>1258000</v>
      </c>
      <c r="P78" s="1">
        <v>3384000</v>
      </c>
      <c r="Q78" s="1">
        <v>4628000</v>
      </c>
      <c r="R78" s="1">
        <v>-300000</v>
      </c>
      <c r="S78" s="1">
        <v>-2200000</v>
      </c>
      <c r="T78" s="1">
        <v>-2520000</v>
      </c>
      <c r="U78" s="1">
        <v>-1598000</v>
      </c>
      <c r="V78" s="1">
        <v>-2151000</v>
      </c>
      <c r="W78" s="1">
        <v>-1730000</v>
      </c>
      <c r="X78" s="1">
        <v>-959000</v>
      </c>
      <c r="Y78" s="1">
        <v>-2916000</v>
      </c>
      <c r="Z78" s="1">
        <v>-215000</v>
      </c>
      <c r="AA78" s="1">
        <v>-1497000</v>
      </c>
      <c r="AB78" s="1">
        <v>-3804000</v>
      </c>
      <c r="AC78" s="1">
        <v>-7956000</v>
      </c>
      <c r="AD78" s="1">
        <v>-28939000</v>
      </c>
      <c r="AE78" s="1">
        <v>-29865000</v>
      </c>
      <c r="AF78" s="1">
        <v>-5069000</v>
      </c>
      <c r="AG78" s="1">
        <v>-6088000</v>
      </c>
      <c r="AH78" s="1">
        <v>-7936000</v>
      </c>
      <c r="AI78" s="1">
        <v>-13271000</v>
      </c>
      <c r="AJ78" s="1">
        <v>-87192000</v>
      </c>
    </row>
    <row r="79" spans="1:36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 t="s">
        <v>92</v>
      </c>
      <c r="R79" s="1" t="s">
        <v>92</v>
      </c>
      <c r="S79" s="1" t="s">
        <v>92</v>
      </c>
      <c r="T79" s="1" t="s">
        <v>92</v>
      </c>
      <c r="U79" s="1" t="s">
        <v>92</v>
      </c>
      <c r="V79" s="1">
        <v>3820000</v>
      </c>
      <c r="W79" s="1">
        <v>5045000</v>
      </c>
      <c r="X79" s="1">
        <v>6132000</v>
      </c>
      <c r="Y79" s="1">
        <v>6253000</v>
      </c>
      <c r="Z79" s="1">
        <v>7411000</v>
      </c>
      <c r="AA79" s="1">
        <v>11653000</v>
      </c>
      <c r="AB79" s="1">
        <v>14819000</v>
      </c>
      <c r="AC79" s="1">
        <v>20182000</v>
      </c>
      <c r="AD79" s="1">
        <v>29747000</v>
      </c>
      <c r="AE79" s="1">
        <v>37348000</v>
      </c>
      <c r="AF79" s="1">
        <v>52740000</v>
      </c>
      <c r="AG79" s="1">
        <v>59967000</v>
      </c>
      <c r="AH79" s="1">
        <v>67365000</v>
      </c>
      <c r="AI79" s="1">
        <v>104726000</v>
      </c>
      <c r="AJ79" s="1">
        <v>102985000</v>
      </c>
    </row>
    <row r="80" spans="1:36" ht="19" x14ac:dyDescent="0.25">
      <c r="A80" s="14" t="s">
        <v>104</v>
      </c>
      <c r="B80" s="15" t="e">
        <f t="shared" ref="B80:AK80" si="6">B79/B3</f>
        <v>#VALUE!</v>
      </c>
      <c r="C80" s="15" t="e">
        <f t="shared" si="6"/>
        <v>#VALUE!</v>
      </c>
      <c r="D80" s="15" t="e">
        <f t="shared" si="6"/>
        <v>#VALUE!</v>
      </c>
      <c r="E80" s="15" t="e">
        <f t="shared" si="6"/>
        <v>#VALUE!</v>
      </c>
      <c r="F80" s="15" t="e">
        <f t="shared" si="6"/>
        <v>#VALUE!</v>
      </c>
      <c r="G80" s="15" t="e">
        <f t="shared" si="6"/>
        <v>#VALUE!</v>
      </c>
      <c r="H80" s="15" t="e">
        <f t="shared" si="6"/>
        <v>#VALUE!</v>
      </c>
      <c r="I80" s="15" t="e">
        <f t="shared" si="6"/>
        <v>#VALUE!</v>
      </c>
      <c r="J80" s="15" t="e">
        <f t="shared" si="6"/>
        <v>#VALUE!</v>
      </c>
      <c r="K80" s="15" t="e">
        <f t="shared" si="6"/>
        <v>#VALUE!</v>
      </c>
      <c r="L80" s="15" t="e">
        <f t="shared" si="6"/>
        <v>#VALUE!</v>
      </c>
      <c r="M80" s="15" t="e">
        <f t="shared" si="6"/>
        <v>#VALUE!</v>
      </c>
      <c r="N80" s="15" t="e">
        <f t="shared" si="6"/>
        <v>#VALUE!</v>
      </c>
      <c r="O80" s="15" t="e">
        <f t="shared" si="6"/>
        <v>#VALUE!</v>
      </c>
      <c r="P80" s="15" t="e">
        <f t="shared" si="6"/>
        <v>#VALUE!</v>
      </c>
      <c r="Q80" s="15" t="e">
        <f t="shared" si="6"/>
        <v>#VALUE!</v>
      </c>
      <c r="R80" s="15" t="e">
        <f t="shared" si="6"/>
        <v>#VALUE!</v>
      </c>
      <c r="S80" s="15" t="e">
        <f t="shared" si="6"/>
        <v>#VALUE!</v>
      </c>
      <c r="T80" s="15" t="e">
        <f t="shared" si="6"/>
        <v>#VALUE!</v>
      </c>
      <c r="U80" s="15" t="e">
        <f t="shared" si="6"/>
        <v>#VALUE!</v>
      </c>
      <c r="V80" s="15">
        <f t="shared" si="6"/>
        <v>1.4409602377961607E-2</v>
      </c>
      <c r="W80" s="15">
        <f t="shared" si="6"/>
        <v>1.7379412028137767E-2</v>
      </c>
      <c r="X80" s="15">
        <f t="shared" si="6"/>
        <v>2.1245340022451046E-2</v>
      </c>
      <c r="Y80" s="15">
        <f t="shared" si="6"/>
        <v>2.0210671932926298E-2</v>
      </c>
      <c r="Z80" s="15">
        <f t="shared" si="6"/>
        <v>2.0398894589654944E-2</v>
      </c>
      <c r="AA80" s="15">
        <f t="shared" si="6"/>
        <v>2.7968788627194024E-2</v>
      </c>
      <c r="AB80" s="15">
        <f t="shared" si="6"/>
        <v>3.0052666695058416E-2</v>
      </c>
      <c r="AC80" s="15">
        <f t="shared" si="6"/>
        <v>3.41476290222699E-2</v>
      </c>
      <c r="AD80" s="15">
        <f t="shared" si="6"/>
        <v>3.9345645684174049E-2</v>
      </c>
      <c r="AE80" s="15">
        <f t="shared" si="6"/>
        <v>4.4426892139766042E-2</v>
      </c>
      <c r="AF80" s="15">
        <f t="shared" si="6"/>
        <v>5.6389409825058114E-2</v>
      </c>
      <c r="AG80" s="15">
        <f t="shared" si="6"/>
        <v>5.5196529541331356E-2</v>
      </c>
      <c r="AH80" s="15">
        <f t="shared" si="6"/>
        <v>6.0327063760507872E-2</v>
      </c>
      <c r="AI80" s="15">
        <f t="shared" si="6"/>
        <v>6.577080639357101E-2</v>
      </c>
      <c r="AJ80" s="15">
        <f t="shared" si="6"/>
        <v>5.5661429766663571E-2</v>
      </c>
    </row>
    <row r="81" spans="1:44" ht="19" x14ac:dyDescent="0.25">
      <c r="A81" s="5" t="s">
        <v>69</v>
      </c>
      <c r="B81" s="1" t="s">
        <v>92</v>
      </c>
      <c r="C81" s="1" t="s">
        <v>92</v>
      </c>
      <c r="D81" s="1">
        <v>-9700000</v>
      </c>
      <c r="E81" s="1">
        <v>10700000</v>
      </c>
      <c r="F81" s="1">
        <v>-1600000</v>
      </c>
      <c r="G81" s="1">
        <v>7300000</v>
      </c>
      <c r="H81" s="1">
        <v>-12000000</v>
      </c>
      <c r="I81" s="1">
        <v>-600000</v>
      </c>
      <c r="J81" s="1">
        <v>1000000</v>
      </c>
      <c r="K81" s="1">
        <v>-7500000</v>
      </c>
      <c r="L81" s="1">
        <v>-4600000</v>
      </c>
      <c r="M81" s="1">
        <v>-9339000</v>
      </c>
      <c r="N81" s="1">
        <v>-1175000</v>
      </c>
      <c r="O81" s="1">
        <v>650000</v>
      </c>
      <c r="P81" s="1">
        <v>1333000</v>
      </c>
      <c r="Q81" s="1">
        <v>4823000</v>
      </c>
      <c r="R81" s="1">
        <v>-45000</v>
      </c>
      <c r="S81" s="1">
        <v>3183000</v>
      </c>
      <c r="T81" s="1">
        <v>463000</v>
      </c>
      <c r="U81" s="1">
        <v>3879000</v>
      </c>
      <c r="V81" s="1">
        <v>8517000</v>
      </c>
      <c r="W81" s="1">
        <v>2706000</v>
      </c>
      <c r="X81" s="1">
        <v>-4826000</v>
      </c>
      <c r="Y81" s="1">
        <v>17650000</v>
      </c>
      <c r="Z81" s="1">
        <v>13570000</v>
      </c>
      <c r="AA81" s="1">
        <v>30525000</v>
      </c>
      <c r="AB81" s="1">
        <v>56382000</v>
      </c>
      <c r="AC81" s="1">
        <v>35902000</v>
      </c>
      <c r="AD81" s="1">
        <v>26409000</v>
      </c>
      <c r="AE81" s="1">
        <v>-33708000</v>
      </c>
      <c r="AF81" s="1">
        <v>-8975000</v>
      </c>
      <c r="AG81" s="1">
        <v>-29391000</v>
      </c>
      <c r="AH81" s="1">
        <v>9884000</v>
      </c>
      <c r="AI81" s="1">
        <v>-29831000</v>
      </c>
      <c r="AJ81" s="1">
        <v>42350000</v>
      </c>
    </row>
    <row r="82" spans="1:44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  <c r="U82" s="1" t="s">
        <v>92</v>
      </c>
      <c r="V82" s="1">
        <v>-11853000</v>
      </c>
      <c r="W82" s="1">
        <v>-6277000</v>
      </c>
      <c r="X82" s="1">
        <v>-1989000</v>
      </c>
      <c r="Y82" s="1">
        <v>-8544000</v>
      </c>
      <c r="Z82" s="1">
        <v>-6825000</v>
      </c>
      <c r="AA82" s="1">
        <v>-7488000</v>
      </c>
      <c r="AB82" s="1">
        <v>-8912000</v>
      </c>
      <c r="AC82" s="1">
        <v>-28172000</v>
      </c>
      <c r="AD82" s="1">
        <v>-30227000</v>
      </c>
      <c r="AE82" s="1">
        <v>-35558000</v>
      </c>
      <c r="AF82" s="1">
        <v>-53771000</v>
      </c>
      <c r="AG82" s="1">
        <v>-65738000</v>
      </c>
      <c r="AH82" s="1">
        <v>-10733000</v>
      </c>
      <c r="AI82" s="1">
        <v>17608000</v>
      </c>
      <c r="AJ82" s="1">
        <v>-51410000</v>
      </c>
    </row>
    <row r="83" spans="1:44" ht="21" x14ac:dyDescent="0.25">
      <c r="A83" s="5" t="s">
        <v>34</v>
      </c>
      <c r="B83" s="1" t="s">
        <v>92</v>
      </c>
      <c r="C83" s="1" t="s">
        <v>92</v>
      </c>
      <c r="D83" s="1">
        <v>-2900000</v>
      </c>
      <c r="E83" s="1">
        <v>2400000</v>
      </c>
      <c r="F83" s="1">
        <v>-3500000</v>
      </c>
      <c r="G83" s="1">
        <v>5700000</v>
      </c>
      <c r="H83" s="1">
        <v>-11900000</v>
      </c>
      <c r="I83" s="1">
        <v>2700000</v>
      </c>
      <c r="J83" s="1">
        <v>600000</v>
      </c>
      <c r="K83" s="1">
        <v>-5600000</v>
      </c>
      <c r="L83" s="1" t="s">
        <v>92</v>
      </c>
      <c r="M83" s="1" t="s">
        <v>92</v>
      </c>
      <c r="N83" s="1" t="s">
        <v>92</v>
      </c>
      <c r="O83" s="1" t="s">
        <v>92</v>
      </c>
      <c r="P83" s="1" t="s">
        <v>92</v>
      </c>
      <c r="Q83" s="1" t="s">
        <v>92</v>
      </c>
      <c r="R83" s="1" t="s">
        <v>92</v>
      </c>
      <c r="S83" s="1" t="s">
        <v>92</v>
      </c>
      <c r="T83" s="1" t="s">
        <v>92</v>
      </c>
      <c r="U83" s="1" t="s">
        <v>92</v>
      </c>
      <c r="V83" s="1" t="s">
        <v>92</v>
      </c>
      <c r="W83" s="1" t="s">
        <v>92</v>
      </c>
      <c r="X83" s="1" t="s">
        <v>92</v>
      </c>
      <c r="Y83" s="1" t="s">
        <v>92</v>
      </c>
      <c r="Z83" s="1" t="s">
        <v>92</v>
      </c>
      <c r="AA83" s="1" t="s">
        <v>92</v>
      </c>
      <c r="AB83" s="1" t="s">
        <v>92</v>
      </c>
      <c r="AC83" s="1" t="s">
        <v>92</v>
      </c>
      <c r="AD83" s="1" t="s">
        <v>92</v>
      </c>
      <c r="AE83" s="1" t="s">
        <v>92</v>
      </c>
      <c r="AF83" s="1" t="s">
        <v>92</v>
      </c>
      <c r="AG83" s="1" t="s">
        <v>92</v>
      </c>
      <c r="AH83" s="1" t="s">
        <v>92</v>
      </c>
      <c r="AI83" s="1" t="s">
        <v>92</v>
      </c>
      <c r="AJ83" s="1" t="s">
        <v>92</v>
      </c>
      <c r="AQ83" s="33" t="s">
        <v>126</v>
      </c>
      <c r="AR83" s="34"/>
    </row>
    <row r="84" spans="1:44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 t="s">
        <v>92</v>
      </c>
      <c r="T84" s="1" t="s">
        <v>92</v>
      </c>
      <c r="U84" s="1" t="s">
        <v>92</v>
      </c>
      <c r="V84" s="1">
        <v>-870000</v>
      </c>
      <c r="W84" s="1">
        <v>1190000</v>
      </c>
      <c r="X84" s="1">
        <v>-1181000</v>
      </c>
      <c r="Y84" s="1">
        <v>575000</v>
      </c>
      <c r="Z84" s="1">
        <v>-369000</v>
      </c>
      <c r="AA84" s="1">
        <v>-574000</v>
      </c>
      <c r="AB84" s="1">
        <v>1586000</v>
      </c>
      <c r="AC84" s="1">
        <v>652000</v>
      </c>
      <c r="AD84" s="1">
        <v>387000</v>
      </c>
      <c r="AE84" s="1">
        <v>878000</v>
      </c>
      <c r="AF84" s="1">
        <v>-2416000</v>
      </c>
      <c r="AG84" s="1">
        <v>7403000</v>
      </c>
      <c r="AH84" s="1">
        <v>-967000</v>
      </c>
      <c r="AI84" s="1">
        <v>-44947000</v>
      </c>
      <c r="AJ84" s="1">
        <v>-17537000</v>
      </c>
      <c r="AQ84" s="35" t="s">
        <v>127</v>
      </c>
      <c r="AR84" s="36"/>
    </row>
    <row r="85" spans="1:44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 t="s">
        <v>92</v>
      </c>
      <c r="J85" s="1" t="s">
        <v>92</v>
      </c>
      <c r="K85" s="1" t="s">
        <v>92</v>
      </c>
      <c r="L85" s="1" t="s">
        <v>92</v>
      </c>
      <c r="M85" s="1" t="s">
        <v>92</v>
      </c>
      <c r="N85" s="1" t="s">
        <v>92</v>
      </c>
      <c r="O85" s="1" t="s">
        <v>92</v>
      </c>
      <c r="P85" s="1" t="s">
        <v>92</v>
      </c>
      <c r="Q85" s="1" t="s">
        <v>92</v>
      </c>
      <c r="R85" s="1" t="s">
        <v>92</v>
      </c>
      <c r="S85" s="1" t="s">
        <v>92</v>
      </c>
      <c r="T85" s="1" t="s">
        <v>92</v>
      </c>
      <c r="U85" s="1" t="s">
        <v>92</v>
      </c>
      <c r="V85" s="1" t="s">
        <v>92</v>
      </c>
      <c r="W85" s="1" t="s">
        <v>92</v>
      </c>
      <c r="X85" s="1" t="s">
        <v>92</v>
      </c>
      <c r="Y85" s="1">
        <v>14862000</v>
      </c>
      <c r="Z85" s="1">
        <v>13393000</v>
      </c>
      <c r="AA85" s="1">
        <v>16188000</v>
      </c>
      <c r="AB85" s="1">
        <v>31961000</v>
      </c>
      <c r="AC85" s="1">
        <v>41731000</v>
      </c>
      <c r="AD85" s="1">
        <v>25118000</v>
      </c>
      <c r="AE85" s="1">
        <v>9263000</v>
      </c>
      <c r="AF85" s="1">
        <v>43603000</v>
      </c>
      <c r="AG85" s="1">
        <v>44442000</v>
      </c>
      <c r="AH85" s="1">
        <v>48684000</v>
      </c>
      <c r="AI85" s="1">
        <v>44874000</v>
      </c>
      <c r="AJ85" s="1" t="s">
        <v>92</v>
      </c>
      <c r="AQ85" s="23" t="s">
        <v>128</v>
      </c>
      <c r="AR85" s="24">
        <f>AJ17</f>
        <v>28379000</v>
      </c>
    </row>
    <row r="86" spans="1:44" ht="20" x14ac:dyDescent="0.25">
      <c r="A86" s="5" t="s">
        <v>72</v>
      </c>
      <c r="B86" s="1" t="s">
        <v>92</v>
      </c>
      <c r="C86" s="1" t="s">
        <v>92</v>
      </c>
      <c r="D86" s="1">
        <v>-5500000</v>
      </c>
      <c r="E86" s="1">
        <v>100000</v>
      </c>
      <c r="F86" s="1">
        <v>200000</v>
      </c>
      <c r="G86" s="1">
        <v>200000</v>
      </c>
      <c r="H86" s="1">
        <v>1300000</v>
      </c>
      <c r="I86" s="1">
        <v>25900000</v>
      </c>
      <c r="J86" s="1">
        <v>67100000</v>
      </c>
      <c r="K86" s="1">
        <v>3400000</v>
      </c>
      <c r="L86" s="1">
        <v>9400000</v>
      </c>
      <c r="M86" s="1">
        <v>-1750000</v>
      </c>
      <c r="N86" s="1">
        <v>13752000</v>
      </c>
      <c r="O86" s="1">
        <v>-343000</v>
      </c>
      <c r="P86" s="1">
        <v>-1383000</v>
      </c>
      <c r="Q86" s="1">
        <v>-22714000</v>
      </c>
      <c r="R86" s="1">
        <v>990000</v>
      </c>
      <c r="S86" s="1">
        <v>1568000</v>
      </c>
      <c r="T86" s="1">
        <v>4397000</v>
      </c>
      <c r="U86" s="1">
        <v>3118000</v>
      </c>
      <c r="V86" s="1">
        <v>10143000</v>
      </c>
      <c r="W86" s="1">
        <v>413000</v>
      </c>
      <c r="X86" s="1">
        <v>-839000</v>
      </c>
      <c r="Y86" s="1">
        <v>24772000</v>
      </c>
      <c r="Z86" s="1">
        <v>-7803000</v>
      </c>
      <c r="AA86" s="1">
        <v>-27478000</v>
      </c>
      <c r="AB86" s="1">
        <v>-17505000</v>
      </c>
      <c r="AC86" s="1">
        <v>-43558000</v>
      </c>
      <c r="AD86" s="1">
        <v>4484000</v>
      </c>
      <c r="AE86" s="1">
        <v>4110000</v>
      </c>
      <c r="AF86" s="1">
        <v>2286000</v>
      </c>
      <c r="AG86" s="1">
        <v>7033000</v>
      </c>
      <c r="AH86" s="1">
        <v>9299000</v>
      </c>
      <c r="AI86" s="1">
        <v>13047000</v>
      </c>
      <c r="AJ86" s="1" t="s">
        <v>92</v>
      </c>
      <c r="AQ86" s="23" t="s">
        <v>129</v>
      </c>
      <c r="AR86" s="24">
        <f>AJ56</f>
        <v>40736000</v>
      </c>
    </row>
    <row r="87" spans="1:44" ht="20" x14ac:dyDescent="0.25">
      <c r="A87" s="6" t="s">
        <v>73</v>
      </c>
      <c r="B87" s="10" t="s">
        <v>92</v>
      </c>
      <c r="C87" s="10" t="s">
        <v>92</v>
      </c>
      <c r="D87" s="10">
        <v>-700000</v>
      </c>
      <c r="E87" s="10">
        <v>21600000</v>
      </c>
      <c r="F87" s="10">
        <v>11600000</v>
      </c>
      <c r="G87" s="10">
        <v>18300000</v>
      </c>
      <c r="H87" s="10">
        <v>-2600000</v>
      </c>
      <c r="I87" s="10">
        <v>15900000</v>
      </c>
      <c r="J87" s="10">
        <v>7300000</v>
      </c>
      <c r="K87" s="10">
        <v>-6800000</v>
      </c>
      <c r="L87" s="10">
        <v>2100000</v>
      </c>
      <c r="M87" s="10">
        <v>654000</v>
      </c>
      <c r="N87" s="10">
        <v>-6436000</v>
      </c>
      <c r="O87" s="10">
        <v>12744000</v>
      </c>
      <c r="P87" s="10">
        <v>19845000</v>
      </c>
      <c r="Q87" s="10">
        <v>22535000</v>
      </c>
      <c r="R87" s="10">
        <v>22159000</v>
      </c>
      <c r="S87" s="10">
        <v>21187000</v>
      </c>
      <c r="T87" s="10">
        <v>26804000</v>
      </c>
      <c r="U87" s="10">
        <v>34111000</v>
      </c>
      <c r="V87" s="10">
        <v>47802000</v>
      </c>
      <c r="W87" s="10">
        <v>42941000</v>
      </c>
      <c r="X87" s="10">
        <v>35350000</v>
      </c>
      <c r="Y87" s="10">
        <v>56435000</v>
      </c>
      <c r="Z87" s="10">
        <v>58668000</v>
      </c>
      <c r="AA87" s="10">
        <v>66090000</v>
      </c>
      <c r="AB87" s="10">
        <v>123437000</v>
      </c>
      <c r="AC87" s="10">
        <v>89013000</v>
      </c>
      <c r="AD87" s="10">
        <v>191859000</v>
      </c>
      <c r="AE87" s="10">
        <v>195755000</v>
      </c>
      <c r="AF87" s="10">
        <v>250203000</v>
      </c>
      <c r="AG87" s="10">
        <v>254720000</v>
      </c>
      <c r="AH87" s="10">
        <v>355089000</v>
      </c>
      <c r="AI87" s="10">
        <v>371753000</v>
      </c>
      <c r="AJ87" s="10">
        <v>381455000</v>
      </c>
      <c r="AQ87" s="23" t="s">
        <v>130</v>
      </c>
      <c r="AR87" s="24">
        <f>AJ61</f>
        <v>642533000</v>
      </c>
    </row>
    <row r="88" spans="1:44" ht="20" x14ac:dyDescent="0.25">
      <c r="A88" s="5" t="s">
        <v>74</v>
      </c>
      <c r="B88" s="1" t="s">
        <v>92</v>
      </c>
      <c r="C88" s="1" t="s">
        <v>92</v>
      </c>
      <c r="D88" s="1">
        <v>-14100000</v>
      </c>
      <c r="E88" s="1">
        <v>-5100000</v>
      </c>
      <c r="F88" s="1">
        <v>-8800000</v>
      </c>
      <c r="G88" s="1">
        <v>-10900000</v>
      </c>
      <c r="H88" s="1">
        <v>-14000000</v>
      </c>
      <c r="I88" s="1">
        <v>-2100000</v>
      </c>
      <c r="J88" s="1">
        <v>-3600000</v>
      </c>
      <c r="K88" s="1">
        <v>-6900000</v>
      </c>
      <c r="L88" s="1">
        <v>-39500000</v>
      </c>
      <c r="M88" s="1">
        <v>-6545000</v>
      </c>
      <c r="N88" s="1">
        <v>-4846000</v>
      </c>
      <c r="O88" s="1">
        <v>-4454000</v>
      </c>
      <c r="P88" s="1">
        <v>-9718000</v>
      </c>
      <c r="Q88" s="1">
        <v>-1796000</v>
      </c>
      <c r="R88" s="1">
        <v>-2267000</v>
      </c>
      <c r="S88" s="1">
        <v>-1734000</v>
      </c>
      <c r="T88" s="1">
        <v>-4324000</v>
      </c>
      <c r="U88" s="1">
        <v>-3845000</v>
      </c>
      <c r="V88" s="1">
        <v>-20143000</v>
      </c>
      <c r="W88" s="1">
        <v>-12352000</v>
      </c>
      <c r="X88" s="1">
        <v>-4930000</v>
      </c>
      <c r="Y88" s="1">
        <v>-12278000</v>
      </c>
      <c r="Z88" s="1">
        <v>-9102000</v>
      </c>
      <c r="AA88" s="1">
        <v>-26858000</v>
      </c>
      <c r="AB88" s="1">
        <v>-9343000</v>
      </c>
      <c r="AC88" s="1">
        <v>-12501000</v>
      </c>
      <c r="AD88" s="1">
        <v>-37726000</v>
      </c>
      <c r="AE88" s="1">
        <v>-43057000</v>
      </c>
      <c r="AF88" s="1">
        <v>-27424000</v>
      </c>
      <c r="AG88" s="1">
        <v>-37236000</v>
      </c>
      <c r="AH88" s="1">
        <v>-22690000</v>
      </c>
      <c r="AI88" s="1">
        <v>-33919000</v>
      </c>
      <c r="AJ88" s="1">
        <v>-22529000</v>
      </c>
      <c r="AQ88" s="37" t="s">
        <v>131</v>
      </c>
      <c r="AR88" s="38">
        <f>AR85/(AR86+AR87)</f>
        <v>4.1534154191101895E-2</v>
      </c>
    </row>
    <row r="89" spans="1:44" ht="20" customHeight="1" x14ac:dyDescent="0.25">
      <c r="A89" s="14" t="s">
        <v>105</v>
      </c>
      <c r="B89" s="15" t="e">
        <f t="shared" ref="B89:AK89" si="7">(-1*B88)/B3</f>
        <v>#VALUE!</v>
      </c>
      <c r="C89" s="15" t="e">
        <f t="shared" si="7"/>
        <v>#VALUE!</v>
      </c>
      <c r="D89" s="15">
        <f t="shared" si="7"/>
        <v>6.4797794117647065E-2</v>
      </c>
      <c r="E89" s="15">
        <f t="shared" si="7"/>
        <v>1.9144144144144143E-2</v>
      </c>
      <c r="F89" s="15">
        <f t="shared" si="7"/>
        <v>3.0747728860936407E-2</v>
      </c>
      <c r="G89" s="15">
        <f t="shared" si="7"/>
        <v>3.859773371104816E-2</v>
      </c>
      <c r="H89" s="15">
        <f t="shared" si="7"/>
        <v>3.911707180776753E-2</v>
      </c>
      <c r="I89" s="15">
        <f t="shared" si="7"/>
        <v>1.4935988620199146E-2</v>
      </c>
      <c r="J89" s="15">
        <f t="shared" si="7"/>
        <v>2.8037383177570093E-2</v>
      </c>
      <c r="K89" s="15">
        <f t="shared" si="7"/>
        <v>9.0314136125654448E-2</v>
      </c>
      <c r="L89" s="15">
        <f t="shared" si="7"/>
        <v>0.78217821782178221</v>
      </c>
      <c r="M89" s="15">
        <f t="shared" si="7"/>
        <v>6.0377671792695639E-2</v>
      </c>
      <c r="N89" s="15">
        <f t="shared" si="7"/>
        <v>5.1995708154506437E-2</v>
      </c>
      <c r="O89" s="15">
        <f t="shared" si="7"/>
        <v>3.7781623235613467E-2</v>
      </c>
      <c r="P89" s="15">
        <f t="shared" si="7"/>
        <v>7.257817576196629E-2</v>
      </c>
      <c r="Q89" s="15">
        <f t="shared" si="7"/>
        <v>1.2347546303298637E-2</v>
      </c>
      <c r="R89" s="15">
        <f t="shared" si="7"/>
        <v>1.3159575085621409E-2</v>
      </c>
      <c r="S89" s="15">
        <f t="shared" si="7"/>
        <v>1.0172653513789402E-2</v>
      </c>
      <c r="T89" s="15">
        <f t="shared" si="7"/>
        <v>2.2139956887503007E-2</v>
      </c>
      <c r="U89" s="15">
        <f t="shared" si="7"/>
        <v>1.7493493967133161E-2</v>
      </c>
      <c r="V89" s="15">
        <f t="shared" si="7"/>
        <v>7.598236143960227E-2</v>
      </c>
      <c r="W89" s="15">
        <f t="shared" si="7"/>
        <v>4.2551139221319666E-2</v>
      </c>
      <c r="X89" s="15">
        <f t="shared" si="7"/>
        <v>1.7080809900633341E-2</v>
      </c>
      <c r="Y89" s="15">
        <f t="shared" si="7"/>
        <v>3.9684412280900222E-2</v>
      </c>
      <c r="Z89" s="15">
        <f t="shared" si="7"/>
        <v>2.5053398806509149E-2</v>
      </c>
      <c r="AA89" s="15">
        <f t="shared" si="7"/>
        <v>6.4462861490532666E-2</v>
      </c>
      <c r="AB89" s="15">
        <f t="shared" si="7"/>
        <v>1.894743673202853E-2</v>
      </c>
      <c r="AC89" s="15">
        <f t="shared" si="7"/>
        <v>2.1151496898592609E-2</v>
      </c>
      <c r="AD89" s="15">
        <f t="shared" si="7"/>
        <v>4.9899278215657046E-2</v>
      </c>
      <c r="AE89" s="15">
        <f t="shared" si="7"/>
        <v>5.1217968696099028E-2</v>
      </c>
      <c r="AF89" s="15">
        <f t="shared" si="7"/>
        <v>2.9321637752036285E-2</v>
      </c>
      <c r="AG89" s="15">
        <f t="shared" si="7"/>
        <v>3.4273816832608175E-2</v>
      </c>
      <c r="AH89" s="15">
        <f t="shared" si="7"/>
        <v>2.0319469705721422E-2</v>
      </c>
      <c r="AI89" s="15">
        <f t="shared" si="7"/>
        <v>2.1302064263540428E-2</v>
      </c>
      <c r="AJ89" s="15">
        <f t="shared" si="7"/>
        <v>1.217649513242864E-2</v>
      </c>
      <c r="AQ89" s="23" t="s">
        <v>106</v>
      </c>
      <c r="AR89" s="24">
        <f>AJ27</f>
        <v>23353000</v>
      </c>
    </row>
    <row r="90" spans="1:44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>
        <v>-25949000</v>
      </c>
      <c r="N90" s="1">
        <v>-3073000</v>
      </c>
      <c r="O90" s="1">
        <v>-2750000</v>
      </c>
      <c r="P90" s="1" t="s">
        <v>92</v>
      </c>
      <c r="Q90" s="1" t="s">
        <v>92</v>
      </c>
      <c r="R90" s="1">
        <v>-946000</v>
      </c>
      <c r="S90" s="1" t="s">
        <v>92</v>
      </c>
      <c r="T90" s="1">
        <v>-12237000</v>
      </c>
      <c r="U90" s="1">
        <v>-9005000</v>
      </c>
      <c r="V90" s="1">
        <v>-23868000</v>
      </c>
      <c r="W90" s="1">
        <v>-2934000</v>
      </c>
      <c r="X90" s="1">
        <v>-9661000</v>
      </c>
      <c r="Y90" s="1">
        <v>-17298000</v>
      </c>
      <c r="Z90" s="1">
        <v>-25680000</v>
      </c>
      <c r="AA90" s="1">
        <v>-181000</v>
      </c>
      <c r="AB90" s="1">
        <v>-3242000</v>
      </c>
      <c r="AC90" s="1">
        <v>-339961000</v>
      </c>
      <c r="AD90" s="1">
        <v>-9394000</v>
      </c>
      <c r="AE90" s="1">
        <v>-11344000</v>
      </c>
      <c r="AF90" s="1">
        <v>-178093000</v>
      </c>
      <c r="AG90" s="1">
        <v>-218734000</v>
      </c>
      <c r="AH90" s="1">
        <v>-1292000</v>
      </c>
      <c r="AI90" s="1">
        <v>-2089706000</v>
      </c>
      <c r="AJ90" s="1">
        <v>-163921000</v>
      </c>
      <c r="AQ90" s="23" t="s">
        <v>19</v>
      </c>
      <c r="AR90" s="24">
        <f>AJ25</f>
        <v>187593000</v>
      </c>
    </row>
    <row r="91" spans="1:44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 t="s">
        <v>92</v>
      </c>
      <c r="I91" s="1" t="s">
        <v>92</v>
      </c>
      <c r="J91" s="1" t="s">
        <v>92</v>
      </c>
      <c r="K91" s="1" t="s">
        <v>92</v>
      </c>
      <c r="L91" s="1" t="s">
        <v>92</v>
      </c>
      <c r="M91" s="1" t="s">
        <v>92</v>
      </c>
      <c r="N91" s="1" t="s">
        <v>92</v>
      </c>
      <c r="O91" s="1" t="s">
        <v>92</v>
      </c>
      <c r="P91" s="1" t="s">
        <v>92</v>
      </c>
      <c r="Q91" s="1">
        <v>-27758000</v>
      </c>
      <c r="R91" s="1">
        <v>-12277000</v>
      </c>
      <c r="S91" s="1">
        <v>-17884000</v>
      </c>
      <c r="T91" s="1">
        <v>-26825000</v>
      </c>
      <c r="U91" s="1">
        <v>-67545000</v>
      </c>
      <c r="V91" s="1">
        <v>-9245000</v>
      </c>
      <c r="W91" s="1">
        <v>-918000</v>
      </c>
      <c r="X91" s="1" t="s">
        <v>92</v>
      </c>
      <c r="Y91" s="1" t="s">
        <v>92</v>
      </c>
      <c r="Z91" s="1" t="s">
        <v>92</v>
      </c>
      <c r="AA91" s="1" t="s">
        <v>92</v>
      </c>
      <c r="AB91" s="1" t="s">
        <v>92</v>
      </c>
      <c r="AC91" s="1">
        <v>-46907000</v>
      </c>
      <c r="AD91" s="1">
        <v>-20316000</v>
      </c>
      <c r="AE91" s="1">
        <v>-59779000</v>
      </c>
      <c r="AF91" s="1">
        <v>-115625000</v>
      </c>
      <c r="AG91" s="1">
        <v>-54742000</v>
      </c>
      <c r="AH91" s="1">
        <v>-166618000</v>
      </c>
      <c r="AI91" s="1">
        <v>-77450000</v>
      </c>
      <c r="AJ91" s="1">
        <v>41099000</v>
      </c>
      <c r="AQ91" s="37" t="s">
        <v>132</v>
      </c>
      <c r="AR91" s="38">
        <f>AR89/AR90</f>
        <v>0.12448758748993832</v>
      </c>
    </row>
    <row r="92" spans="1:44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 t="s">
        <v>92</v>
      </c>
      <c r="I92" s="1" t="s">
        <v>92</v>
      </c>
      <c r="J92" s="1" t="s">
        <v>92</v>
      </c>
      <c r="K92" s="1" t="s">
        <v>92</v>
      </c>
      <c r="L92" s="1" t="s">
        <v>92</v>
      </c>
      <c r="M92" s="1" t="s">
        <v>92</v>
      </c>
      <c r="N92" s="1" t="s">
        <v>92</v>
      </c>
      <c r="O92" s="1" t="s">
        <v>92</v>
      </c>
      <c r="P92" s="1" t="s">
        <v>92</v>
      </c>
      <c r="Q92" s="1">
        <v>16000000</v>
      </c>
      <c r="R92" s="1">
        <v>10055000</v>
      </c>
      <c r="S92" s="1">
        <v>21464000</v>
      </c>
      <c r="T92" s="1">
        <v>19016000</v>
      </c>
      <c r="U92" s="1">
        <v>45980000</v>
      </c>
      <c r="V92" s="1">
        <v>45065000</v>
      </c>
      <c r="W92" s="1">
        <v>2500000</v>
      </c>
      <c r="X92" s="1">
        <v>6075000</v>
      </c>
      <c r="Y92" s="1">
        <v>50000</v>
      </c>
      <c r="Z92" s="1">
        <v>75000</v>
      </c>
      <c r="AA92" s="1">
        <v>1090000</v>
      </c>
      <c r="AB92" s="1">
        <v>808000</v>
      </c>
      <c r="AC92" s="1">
        <v>900000</v>
      </c>
      <c r="AD92" s="1">
        <v>16837000</v>
      </c>
      <c r="AE92" s="1">
        <v>28786000</v>
      </c>
      <c r="AF92" s="1">
        <v>81205000</v>
      </c>
      <c r="AG92" s="1">
        <v>70796000</v>
      </c>
      <c r="AH92" s="1">
        <v>97742000</v>
      </c>
      <c r="AI92" s="1">
        <v>131449000</v>
      </c>
      <c r="AJ92" s="1">
        <v>71079000</v>
      </c>
      <c r="AQ92" s="39" t="s">
        <v>133</v>
      </c>
      <c r="AR92" s="40">
        <f>AR88*(1-AR91)</f>
        <v>3.6363667537416509E-2</v>
      </c>
    </row>
    <row r="93" spans="1:44" ht="19" x14ac:dyDescent="0.25">
      <c r="A93" s="5" t="s">
        <v>78</v>
      </c>
      <c r="B93" s="1" t="s">
        <v>92</v>
      </c>
      <c r="C93" s="1" t="s">
        <v>92</v>
      </c>
      <c r="D93" s="1">
        <v>300000</v>
      </c>
      <c r="E93" s="1">
        <v>-24100000</v>
      </c>
      <c r="F93" s="1">
        <v>-700000</v>
      </c>
      <c r="G93" s="1">
        <v>700000</v>
      </c>
      <c r="H93" s="1">
        <v>-59900000</v>
      </c>
      <c r="I93" s="1">
        <v>50200000</v>
      </c>
      <c r="J93" s="1">
        <v>8800000</v>
      </c>
      <c r="K93" s="1">
        <v>4600000</v>
      </c>
      <c r="L93" s="1">
        <v>2800000</v>
      </c>
      <c r="M93" s="1">
        <v>7751000</v>
      </c>
      <c r="N93" s="1">
        <v>73320000</v>
      </c>
      <c r="O93" s="1">
        <v>-2502000</v>
      </c>
      <c r="P93" s="1">
        <v>1744000</v>
      </c>
      <c r="Q93" s="1">
        <v>12964000</v>
      </c>
      <c r="R93" s="1">
        <v>-4479000</v>
      </c>
      <c r="S93" s="1">
        <v>-26000</v>
      </c>
      <c r="T93" s="1">
        <v>44000</v>
      </c>
      <c r="U93" s="1">
        <v>140000</v>
      </c>
      <c r="V93" s="1">
        <v>-1363000</v>
      </c>
      <c r="W93" s="1">
        <v>46000</v>
      </c>
      <c r="X93" s="1">
        <v>-178000</v>
      </c>
      <c r="Y93" s="1">
        <v>717000</v>
      </c>
      <c r="Z93" s="1">
        <v>-29000</v>
      </c>
      <c r="AA93" s="1">
        <v>291000</v>
      </c>
      <c r="AB93" s="1">
        <v>222000</v>
      </c>
      <c r="AC93" s="1">
        <v>10000</v>
      </c>
      <c r="AD93" s="1">
        <v>-121000</v>
      </c>
      <c r="AE93" s="1">
        <v>-1000</v>
      </c>
      <c r="AF93" s="1">
        <v>1682000</v>
      </c>
      <c r="AG93" s="1">
        <v>-5099000</v>
      </c>
      <c r="AH93" s="1">
        <v>-5462000</v>
      </c>
      <c r="AI93" s="1">
        <v>-21309000</v>
      </c>
      <c r="AJ93" s="1">
        <v>-98258000</v>
      </c>
      <c r="AQ93" s="35" t="s">
        <v>134</v>
      </c>
      <c r="AR93" s="36"/>
    </row>
    <row r="94" spans="1:44" ht="20" x14ac:dyDescent="0.25">
      <c r="A94" s="6" t="s">
        <v>79</v>
      </c>
      <c r="B94" s="10" t="s">
        <v>92</v>
      </c>
      <c r="C94" s="10" t="s">
        <v>92</v>
      </c>
      <c r="D94" s="10">
        <v>-13800000</v>
      </c>
      <c r="E94" s="10">
        <v>-29200000</v>
      </c>
      <c r="F94" s="10">
        <v>-9500000</v>
      </c>
      <c r="G94" s="10">
        <v>-10200000</v>
      </c>
      <c r="H94" s="10">
        <v>-73900000</v>
      </c>
      <c r="I94" s="10">
        <v>48100000</v>
      </c>
      <c r="J94" s="10">
        <v>5200000</v>
      </c>
      <c r="K94" s="10">
        <v>-2300000</v>
      </c>
      <c r="L94" s="10">
        <v>-36700000</v>
      </c>
      <c r="M94" s="10">
        <v>-24743000</v>
      </c>
      <c r="N94" s="10">
        <v>65401000</v>
      </c>
      <c r="O94" s="10">
        <v>-9706000</v>
      </c>
      <c r="P94" s="10">
        <v>-7974000</v>
      </c>
      <c r="Q94" s="10">
        <v>-590000</v>
      </c>
      <c r="R94" s="10">
        <v>-9914000</v>
      </c>
      <c r="S94" s="10">
        <v>1820000</v>
      </c>
      <c r="T94" s="10">
        <v>-24326000</v>
      </c>
      <c r="U94" s="10">
        <v>-34275000</v>
      </c>
      <c r="V94" s="10">
        <v>-9554000</v>
      </c>
      <c r="W94" s="10">
        <v>-13658000</v>
      </c>
      <c r="X94" s="10">
        <v>-8694000</v>
      </c>
      <c r="Y94" s="10">
        <v>-28809000</v>
      </c>
      <c r="Z94" s="10">
        <v>-34736000</v>
      </c>
      <c r="AA94" s="10">
        <v>-25658000</v>
      </c>
      <c r="AB94" s="10">
        <v>-11555000</v>
      </c>
      <c r="AC94" s="10">
        <v>-398459000</v>
      </c>
      <c r="AD94" s="10">
        <v>-50720000</v>
      </c>
      <c r="AE94" s="10">
        <v>-85395000</v>
      </c>
      <c r="AF94" s="10">
        <v>-238255000</v>
      </c>
      <c r="AG94" s="10">
        <v>-245015000</v>
      </c>
      <c r="AH94" s="10">
        <v>-98320000</v>
      </c>
      <c r="AI94" s="10">
        <v>-2090935000</v>
      </c>
      <c r="AJ94" s="10">
        <v>-172530000</v>
      </c>
      <c r="AQ94" s="23" t="s">
        <v>135</v>
      </c>
      <c r="AR94" s="41">
        <v>4.095E-2</v>
      </c>
    </row>
    <row r="95" spans="1:44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 t="s">
        <v>92</v>
      </c>
      <c r="U95" s="1" t="s">
        <v>92</v>
      </c>
      <c r="V95" s="1" t="s">
        <v>92</v>
      </c>
      <c r="W95" s="1">
        <v>-8000000</v>
      </c>
      <c r="X95" s="1" t="s">
        <v>92</v>
      </c>
      <c r="Y95" s="1" t="s">
        <v>92</v>
      </c>
      <c r="Z95" s="1" t="s">
        <v>92</v>
      </c>
      <c r="AA95" s="1" t="s">
        <v>92</v>
      </c>
      <c r="AB95" s="1" t="s">
        <v>92</v>
      </c>
      <c r="AC95" s="1" t="s">
        <v>92</v>
      </c>
      <c r="AD95" s="1" t="s">
        <v>92</v>
      </c>
      <c r="AE95" s="1" t="s">
        <v>92</v>
      </c>
      <c r="AF95" s="1" t="s">
        <v>92</v>
      </c>
      <c r="AG95" s="1" t="s">
        <v>92</v>
      </c>
      <c r="AH95" s="1" t="s">
        <v>92</v>
      </c>
      <c r="AI95" s="1">
        <v>-145000000</v>
      </c>
      <c r="AJ95" s="1" t="s">
        <v>92</v>
      </c>
      <c r="AQ95" s="42" t="s">
        <v>136</v>
      </c>
      <c r="AR95" s="43">
        <v>0.81</v>
      </c>
    </row>
    <row r="96" spans="1:44" ht="20" x14ac:dyDescent="0.25">
      <c r="A96" s="5" t="s">
        <v>81</v>
      </c>
      <c r="B96" s="1" t="s">
        <v>92</v>
      </c>
      <c r="C96" s="1" t="s">
        <v>92</v>
      </c>
      <c r="D96" s="1">
        <v>3200000</v>
      </c>
      <c r="E96" s="1">
        <v>1000000</v>
      </c>
      <c r="F96" s="1">
        <v>800000</v>
      </c>
      <c r="G96" s="1">
        <v>100000</v>
      </c>
      <c r="H96" s="1">
        <v>200000</v>
      </c>
      <c r="I96" s="1" t="s">
        <v>92</v>
      </c>
      <c r="J96" s="1" t="s">
        <v>92</v>
      </c>
      <c r="K96" s="1">
        <v>4100000</v>
      </c>
      <c r="L96" s="1">
        <v>200000</v>
      </c>
      <c r="M96" s="1">
        <v>19000</v>
      </c>
      <c r="N96" s="1">
        <v>9289000</v>
      </c>
      <c r="O96" s="1">
        <v>230000</v>
      </c>
      <c r="P96" s="1">
        <v>1622000</v>
      </c>
      <c r="Q96" s="1">
        <v>1673000</v>
      </c>
      <c r="R96" s="1">
        <v>2613000</v>
      </c>
      <c r="S96" s="1">
        <v>2836000</v>
      </c>
      <c r="T96" s="1">
        <v>3918000</v>
      </c>
      <c r="U96" s="1">
        <v>4740000</v>
      </c>
      <c r="V96" s="1" t="s">
        <v>92</v>
      </c>
      <c r="W96" s="1" t="s">
        <v>92</v>
      </c>
      <c r="X96" s="1">
        <v>1901000</v>
      </c>
      <c r="Y96" s="1">
        <v>2045000</v>
      </c>
      <c r="Z96" s="1" t="s">
        <v>92</v>
      </c>
      <c r="AA96" s="1" t="s">
        <v>92</v>
      </c>
      <c r="AB96" s="1" t="s">
        <v>92</v>
      </c>
      <c r="AC96" s="1" t="s">
        <v>92</v>
      </c>
      <c r="AD96" s="1" t="s">
        <v>92</v>
      </c>
      <c r="AE96" s="1" t="s">
        <v>92</v>
      </c>
      <c r="AF96" s="1" t="s">
        <v>92</v>
      </c>
      <c r="AG96" s="1" t="s">
        <v>92</v>
      </c>
      <c r="AH96" s="1" t="s">
        <v>92</v>
      </c>
      <c r="AI96" s="1" t="s">
        <v>92</v>
      </c>
      <c r="AJ96" s="1" t="s">
        <v>92</v>
      </c>
      <c r="AQ96" s="23" t="s">
        <v>137</v>
      </c>
      <c r="AR96" s="41">
        <v>8.4000000000000005E-2</v>
      </c>
    </row>
    <row r="97" spans="1:44" ht="20" x14ac:dyDescent="0.25">
      <c r="A97" s="5" t="s">
        <v>82</v>
      </c>
      <c r="B97" s="1" t="s">
        <v>92</v>
      </c>
      <c r="C97" s="1" t="s">
        <v>92</v>
      </c>
      <c r="D97" s="1">
        <v>-3600000</v>
      </c>
      <c r="E97" s="1">
        <v>-400000</v>
      </c>
      <c r="F97" s="1">
        <v>-1200000</v>
      </c>
      <c r="G97" s="1">
        <v>-2200000</v>
      </c>
      <c r="H97" s="1">
        <v>-3200000</v>
      </c>
      <c r="I97" s="1" t="s">
        <v>92</v>
      </c>
      <c r="J97" s="1" t="s">
        <v>92</v>
      </c>
      <c r="K97" s="1">
        <v>-1600000</v>
      </c>
      <c r="L97" s="1" t="s">
        <v>92</v>
      </c>
      <c r="M97" s="1" t="s">
        <v>92</v>
      </c>
      <c r="N97" s="1" t="s">
        <v>92</v>
      </c>
      <c r="O97" s="1" t="s">
        <v>92</v>
      </c>
      <c r="P97" s="1">
        <v>-4000000</v>
      </c>
      <c r="Q97" s="1">
        <v>-24104000</v>
      </c>
      <c r="R97" s="1">
        <v>-12518000</v>
      </c>
      <c r="S97" s="1">
        <v>-17683000</v>
      </c>
      <c r="T97" s="1">
        <v>-10531000</v>
      </c>
      <c r="U97" s="1">
        <v>-14037000</v>
      </c>
      <c r="V97" s="1">
        <v>-59847000</v>
      </c>
      <c r="W97" s="1">
        <v>-18263000</v>
      </c>
      <c r="X97" s="1">
        <v>-65793000</v>
      </c>
      <c r="Y97" s="1">
        <v>-71802000</v>
      </c>
      <c r="Z97" s="1" t="s">
        <v>92</v>
      </c>
      <c r="AA97" s="1" t="s">
        <v>92</v>
      </c>
      <c r="AB97" s="1">
        <v>-22817000</v>
      </c>
      <c r="AC97" s="1">
        <v>-645000</v>
      </c>
      <c r="AD97" s="1">
        <v>-111838000</v>
      </c>
      <c r="AE97" s="1">
        <v>-7474000</v>
      </c>
      <c r="AF97" s="1">
        <v>-146553000</v>
      </c>
      <c r="AG97" s="1">
        <v>-17786000</v>
      </c>
      <c r="AH97" s="1">
        <v>-15484000</v>
      </c>
      <c r="AI97" s="1">
        <v>-12977000</v>
      </c>
      <c r="AJ97" s="1" t="s">
        <v>92</v>
      </c>
      <c r="AQ97" s="39" t="s">
        <v>138</v>
      </c>
      <c r="AR97" s="40">
        <f>(AR94)+((AR95)*(AR96-AR94))</f>
        <v>7.5820500000000013E-2</v>
      </c>
    </row>
    <row r="98" spans="1:44" ht="19" x14ac:dyDescent="0.25">
      <c r="A98" s="5" t="s">
        <v>83</v>
      </c>
      <c r="B98" s="1" t="s">
        <v>92</v>
      </c>
      <c r="C98" s="1" t="s">
        <v>92</v>
      </c>
      <c r="D98" s="1">
        <v>-400000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 t="s">
        <v>92</v>
      </c>
      <c r="N98" s="1" t="s">
        <v>92</v>
      </c>
      <c r="O98" s="1" t="s">
        <v>92</v>
      </c>
      <c r="P98" s="1" t="s">
        <v>92</v>
      </c>
      <c r="Q98" s="1" t="s">
        <v>92</v>
      </c>
      <c r="R98" s="1" t="s">
        <v>92</v>
      </c>
      <c r="S98" s="1" t="s">
        <v>92</v>
      </c>
      <c r="T98" s="1" t="s">
        <v>92</v>
      </c>
      <c r="U98" s="1" t="s">
        <v>92</v>
      </c>
      <c r="V98" s="1" t="s">
        <v>92</v>
      </c>
      <c r="W98" s="1" t="s">
        <v>92</v>
      </c>
      <c r="X98" s="1" t="s">
        <v>92</v>
      </c>
      <c r="Y98" s="1" t="s">
        <v>92</v>
      </c>
      <c r="Z98" s="1" t="s">
        <v>92</v>
      </c>
      <c r="AA98" s="1" t="s">
        <v>92</v>
      </c>
      <c r="AB98" s="1" t="s">
        <v>92</v>
      </c>
      <c r="AC98" s="1" t="s">
        <v>92</v>
      </c>
      <c r="AD98" s="1" t="s">
        <v>92</v>
      </c>
      <c r="AE98" s="1" t="s">
        <v>92</v>
      </c>
      <c r="AF98" s="1" t="s">
        <v>92</v>
      </c>
      <c r="AG98" s="1" t="s">
        <v>92</v>
      </c>
      <c r="AH98" s="1" t="s">
        <v>92</v>
      </c>
      <c r="AI98" s="1" t="s">
        <v>92</v>
      </c>
      <c r="AJ98" s="1" t="s">
        <v>92</v>
      </c>
      <c r="AQ98" s="35" t="s">
        <v>139</v>
      </c>
      <c r="AR98" s="36"/>
    </row>
    <row r="99" spans="1:44" ht="20" x14ac:dyDescent="0.25">
      <c r="A99" s="5" t="s">
        <v>84</v>
      </c>
      <c r="B99" s="1" t="s">
        <v>92</v>
      </c>
      <c r="C99" s="1" t="s">
        <v>92</v>
      </c>
      <c r="D99" s="1">
        <v>31600000</v>
      </c>
      <c r="E99" s="1" t="s">
        <v>92</v>
      </c>
      <c r="F99" s="1">
        <v>100000</v>
      </c>
      <c r="G99" s="1" t="s">
        <v>92</v>
      </c>
      <c r="H99" s="1">
        <v>63500000</v>
      </c>
      <c r="I99" s="1">
        <v>-62700000</v>
      </c>
      <c r="J99" s="1" t="s">
        <v>92</v>
      </c>
      <c r="K99" s="1" t="s">
        <v>92</v>
      </c>
      <c r="L99" s="1">
        <v>27700000</v>
      </c>
      <c r="M99" s="1">
        <v>24936000</v>
      </c>
      <c r="N99" s="1">
        <v>-61311000</v>
      </c>
      <c r="O99" s="1">
        <v>-6214000</v>
      </c>
      <c r="P99" s="1">
        <v>-1020000</v>
      </c>
      <c r="Q99" s="1">
        <v>-2990000</v>
      </c>
      <c r="R99" s="1">
        <v>-35000</v>
      </c>
      <c r="S99" s="1" t="s">
        <v>92</v>
      </c>
      <c r="T99" s="1">
        <v>614000</v>
      </c>
      <c r="U99" s="1">
        <v>1891000</v>
      </c>
      <c r="V99" s="1">
        <v>13719000</v>
      </c>
      <c r="W99" s="1">
        <v>4914000</v>
      </c>
      <c r="X99" s="1">
        <v>29654000</v>
      </c>
      <c r="Y99" s="1">
        <v>41343000</v>
      </c>
      <c r="Z99" s="1">
        <v>-18852000</v>
      </c>
      <c r="AA99" s="1">
        <v>32038000</v>
      </c>
      <c r="AB99" s="1">
        <v>38226000</v>
      </c>
      <c r="AC99" s="1">
        <v>137011000</v>
      </c>
      <c r="AD99" s="1">
        <v>-26237000</v>
      </c>
      <c r="AE99" s="1">
        <v>46889000</v>
      </c>
      <c r="AF99" s="1">
        <v>82958000</v>
      </c>
      <c r="AG99" s="1">
        <v>106484000</v>
      </c>
      <c r="AH99" s="1">
        <v>129656000</v>
      </c>
      <c r="AI99" s="1">
        <v>1582707000</v>
      </c>
      <c r="AJ99" s="1">
        <v>-344239000</v>
      </c>
      <c r="AQ99" s="23" t="s">
        <v>140</v>
      </c>
      <c r="AR99" s="24">
        <f>AR86+AR87</f>
        <v>683269000</v>
      </c>
    </row>
    <row r="100" spans="1:44" ht="20" x14ac:dyDescent="0.25">
      <c r="A100" s="6" t="s">
        <v>85</v>
      </c>
      <c r="B100" s="10" t="s">
        <v>92</v>
      </c>
      <c r="C100" s="10" t="s">
        <v>92</v>
      </c>
      <c r="D100" s="10">
        <v>30800000</v>
      </c>
      <c r="E100" s="10">
        <v>600000</v>
      </c>
      <c r="F100" s="10">
        <v>-300000</v>
      </c>
      <c r="G100" s="10">
        <v>-2100000</v>
      </c>
      <c r="H100" s="10">
        <v>60500000</v>
      </c>
      <c r="I100" s="10">
        <v>-62700000</v>
      </c>
      <c r="J100" s="10" t="s">
        <v>92</v>
      </c>
      <c r="K100" s="10">
        <v>2500000</v>
      </c>
      <c r="L100" s="10">
        <v>27900000</v>
      </c>
      <c r="M100" s="10">
        <v>24955000</v>
      </c>
      <c r="N100" s="10">
        <v>-52022000</v>
      </c>
      <c r="O100" s="10">
        <v>-5984000</v>
      </c>
      <c r="P100" s="10">
        <v>-3398000</v>
      </c>
      <c r="Q100" s="10">
        <v>-25421000</v>
      </c>
      <c r="R100" s="10">
        <v>-9940000</v>
      </c>
      <c r="S100" s="10">
        <v>-14847000</v>
      </c>
      <c r="T100" s="10">
        <v>-5999000</v>
      </c>
      <c r="U100" s="10">
        <v>-7406000</v>
      </c>
      <c r="V100" s="10">
        <v>-46128000</v>
      </c>
      <c r="W100" s="10">
        <v>-21349000</v>
      </c>
      <c r="X100" s="10">
        <v>-34238000</v>
      </c>
      <c r="Y100" s="10">
        <v>-28414000</v>
      </c>
      <c r="Z100" s="10">
        <v>-18852000</v>
      </c>
      <c r="AA100" s="10">
        <v>32038000</v>
      </c>
      <c r="AB100" s="10">
        <v>15409000</v>
      </c>
      <c r="AC100" s="10">
        <v>136366000</v>
      </c>
      <c r="AD100" s="10">
        <v>-138075000</v>
      </c>
      <c r="AE100" s="10">
        <v>39415000</v>
      </c>
      <c r="AF100" s="10">
        <v>-63595000</v>
      </c>
      <c r="AG100" s="10">
        <v>88698000</v>
      </c>
      <c r="AH100" s="10">
        <v>114172000</v>
      </c>
      <c r="AI100" s="10">
        <v>1424730000</v>
      </c>
      <c r="AJ100" s="10">
        <v>-344239000</v>
      </c>
      <c r="AQ100" s="37" t="s">
        <v>141</v>
      </c>
      <c r="AR100" s="38">
        <f>AR99/AR103</f>
        <v>4.718518962494949E-2</v>
      </c>
    </row>
    <row r="101" spans="1:44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J101" s="1" t="s">
        <v>92</v>
      </c>
      <c r="K101" s="1" t="s">
        <v>92</v>
      </c>
      <c r="L101" s="1" t="s">
        <v>92</v>
      </c>
      <c r="M101" s="1" t="s">
        <v>92</v>
      </c>
      <c r="N101" s="1" t="s">
        <v>92</v>
      </c>
      <c r="O101" s="1" t="s">
        <v>92</v>
      </c>
      <c r="P101" s="1" t="s">
        <v>92</v>
      </c>
      <c r="Q101" s="1" t="s">
        <v>92</v>
      </c>
      <c r="R101" s="1" t="s">
        <v>92</v>
      </c>
      <c r="S101" s="1" t="s">
        <v>92</v>
      </c>
      <c r="T101" s="1" t="s">
        <v>92</v>
      </c>
      <c r="U101" s="1" t="s">
        <v>92</v>
      </c>
      <c r="V101" s="1" t="s">
        <v>92</v>
      </c>
      <c r="W101" s="1" t="s">
        <v>92</v>
      </c>
      <c r="X101" s="1" t="s">
        <v>92</v>
      </c>
      <c r="Y101" s="1" t="s">
        <v>92</v>
      </c>
      <c r="Z101" s="1" t="s">
        <v>92</v>
      </c>
      <c r="AA101" s="1" t="s">
        <v>92</v>
      </c>
      <c r="AB101" s="1" t="s">
        <v>92</v>
      </c>
      <c r="AC101" s="1" t="s">
        <v>92</v>
      </c>
      <c r="AD101" s="1" t="s">
        <v>92</v>
      </c>
      <c r="AE101" s="1" t="s">
        <v>92</v>
      </c>
      <c r="AF101" s="1" t="s">
        <v>92</v>
      </c>
      <c r="AG101" s="1" t="s">
        <v>92</v>
      </c>
      <c r="AH101" s="1" t="s">
        <v>92</v>
      </c>
      <c r="AI101" s="1" t="s">
        <v>92</v>
      </c>
      <c r="AJ101" s="1" t="s">
        <v>92</v>
      </c>
      <c r="AQ101" s="42" t="s">
        <v>142</v>
      </c>
      <c r="AR101" s="44">
        <f>AL116*AJ34</f>
        <v>13797312840</v>
      </c>
    </row>
    <row r="102" spans="1:44" ht="20" x14ac:dyDescent="0.25">
      <c r="A102" s="6" t="s">
        <v>87</v>
      </c>
      <c r="B102" s="10" t="s">
        <v>92</v>
      </c>
      <c r="C102" s="10" t="s">
        <v>92</v>
      </c>
      <c r="D102" s="10">
        <v>30800000</v>
      </c>
      <c r="E102" s="10">
        <v>600000</v>
      </c>
      <c r="F102" s="10">
        <v>-300000</v>
      </c>
      <c r="G102" s="10">
        <v>-2100000</v>
      </c>
      <c r="H102" s="10">
        <v>60500000</v>
      </c>
      <c r="I102" s="10">
        <v>-62700000</v>
      </c>
      <c r="J102" s="10" t="s">
        <v>92</v>
      </c>
      <c r="K102" s="10">
        <v>2500000</v>
      </c>
      <c r="L102" s="10">
        <v>27900000</v>
      </c>
      <c r="M102" s="10">
        <v>866000</v>
      </c>
      <c r="N102" s="10">
        <v>6943000</v>
      </c>
      <c r="O102" s="10">
        <v>-2946000</v>
      </c>
      <c r="P102" s="10">
        <v>8473000</v>
      </c>
      <c r="Q102" s="10">
        <v>-3476000</v>
      </c>
      <c r="R102" s="10">
        <v>2305000</v>
      </c>
      <c r="S102" s="10">
        <v>8160000</v>
      </c>
      <c r="T102" s="10">
        <v>-3521000</v>
      </c>
      <c r="U102" s="10">
        <v>-7570000</v>
      </c>
      <c r="V102" s="10">
        <v>-7880000</v>
      </c>
      <c r="W102" s="10">
        <v>7934000</v>
      </c>
      <c r="X102" s="10">
        <v>-7582000</v>
      </c>
      <c r="Y102" s="10">
        <v>-788000</v>
      </c>
      <c r="Z102" s="10">
        <v>5080000</v>
      </c>
      <c r="AA102" s="10">
        <v>72470000</v>
      </c>
      <c r="AB102" s="10">
        <v>127291000</v>
      </c>
      <c r="AC102" s="10">
        <v>-173080000</v>
      </c>
      <c r="AD102" s="10">
        <v>3064000</v>
      </c>
      <c r="AE102" s="10">
        <v>149775000</v>
      </c>
      <c r="AF102" s="10">
        <v>-51647000</v>
      </c>
      <c r="AG102" s="10">
        <v>98403000</v>
      </c>
      <c r="AH102" s="10">
        <v>370941000</v>
      </c>
      <c r="AI102" s="10">
        <v>-294452000</v>
      </c>
      <c r="AJ102" s="10">
        <v>-135314000</v>
      </c>
      <c r="AQ102" s="37" t="s">
        <v>143</v>
      </c>
      <c r="AR102" s="38">
        <f>AR101/AR103</f>
        <v>0.95281481037505056</v>
      </c>
    </row>
    <row r="103" spans="1:44" ht="20" x14ac:dyDescent="0.25">
      <c r="A103" s="5" t="s">
        <v>88</v>
      </c>
      <c r="B103" s="1" t="s">
        <v>92</v>
      </c>
      <c r="C103" s="1" t="s">
        <v>92</v>
      </c>
      <c r="D103" s="1">
        <v>1000000</v>
      </c>
      <c r="E103" s="1">
        <v>17300000</v>
      </c>
      <c r="F103" s="1">
        <v>10300000</v>
      </c>
      <c r="G103" s="1">
        <v>12100000</v>
      </c>
      <c r="H103" s="1">
        <v>18000000</v>
      </c>
      <c r="I103" s="1">
        <v>1900000</v>
      </c>
      <c r="J103" s="1">
        <v>3200000</v>
      </c>
      <c r="K103" s="1">
        <v>15400000</v>
      </c>
      <c r="L103" s="1">
        <v>8400000</v>
      </c>
      <c r="M103" s="1">
        <v>1558000</v>
      </c>
      <c r="N103" s="1">
        <v>1987000</v>
      </c>
      <c r="O103" s="1">
        <v>8217000</v>
      </c>
      <c r="P103" s="1">
        <v>5271000</v>
      </c>
      <c r="Q103" s="1">
        <v>13744000</v>
      </c>
      <c r="R103" s="1">
        <v>10268000</v>
      </c>
      <c r="S103" s="1">
        <v>12573000</v>
      </c>
      <c r="T103" s="1">
        <v>20733000</v>
      </c>
      <c r="U103" s="1">
        <v>17212000</v>
      </c>
      <c r="V103" s="1">
        <v>9642000</v>
      </c>
      <c r="W103" s="1">
        <v>1762000</v>
      </c>
      <c r="X103" s="1">
        <v>9696000</v>
      </c>
      <c r="Y103" s="1">
        <v>2114000</v>
      </c>
      <c r="Z103" s="1">
        <v>1326000</v>
      </c>
      <c r="AA103" s="1">
        <v>6406000</v>
      </c>
      <c r="AB103" s="1">
        <v>78876000</v>
      </c>
      <c r="AC103" s="1">
        <v>206167000</v>
      </c>
      <c r="AD103" s="1">
        <v>33087000</v>
      </c>
      <c r="AE103" s="1">
        <v>36151000</v>
      </c>
      <c r="AF103" s="1">
        <v>185926000</v>
      </c>
      <c r="AG103" s="1">
        <v>134279000</v>
      </c>
      <c r="AH103" s="1">
        <v>232682000</v>
      </c>
      <c r="AI103" s="1">
        <v>603623000</v>
      </c>
      <c r="AJ103" s="1">
        <v>309171000</v>
      </c>
      <c r="AQ103" s="39" t="s">
        <v>144</v>
      </c>
      <c r="AR103" s="45">
        <f>AR99+AR101</f>
        <v>14480581840</v>
      </c>
    </row>
    <row r="104" spans="1:44" ht="19" x14ac:dyDescent="0.25">
      <c r="A104" s="7" t="s">
        <v>89</v>
      </c>
      <c r="B104" s="11" t="s">
        <v>92</v>
      </c>
      <c r="C104" s="11" t="s">
        <v>92</v>
      </c>
      <c r="D104" s="11" t="s">
        <v>92</v>
      </c>
      <c r="E104" s="11" t="s">
        <v>92</v>
      </c>
      <c r="F104" s="11" t="s">
        <v>92</v>
      </c>
      <c r="G104" s="11" t="s">
        <v>92</v>
      </c>
      <c r="H104" s="11" t="s">
        <v>92</v>
      </c>
      <c r="I104" s="11" t="s">
        <v>92</v>
      </c>
      <c r="J104" s="11" t="s">
        <v>92</v>
      </c>
      <c r="K104" s="11" t="s">
        <v>92</v>
      </c>
      <c r="L104" s="11" t="s">
        <v>92</v>
      </c>
      <c r="M104" s="11">
        <v>2424000</v>
      </c>
      <c r="N104" s="11">
        <v>8930000</v>
      </c>
      <c r="O104" s="11">
        <v>5271000</v>
      </c>
      <c r="P104" s="11">
        <v>13744000</v>
      </c>
      <c r="Q104" s="11">
        <v>10268000</v>
      </c>
      <c r="R104" s="11">
        <v>12573000</v>
      </c>
      <c r="S104" s="11">
        <v>20733000</v>
      </c>
      <c r="T104" s="11">
        <v>17212000</v>
      </c>
      <c r="U104" s="11">
        <v>9642000</v>
      </c>
      <c r="V104" s="11">
        <v>1762000</v>
      </c>
      <c r="W104" s="11">
        <v>9696000</v>
      </c>
      <c r="X104" s="11">
        <v>2114000</v>
      </c>
      <c r="Y104" s="11">
        <v>1326000</v>
      </c>
      <c r="Z104" s="11">
        <v>6406000</v>
      </c>
      <c r="AA104" s="11">
        <v>78876000</v>
      </c>
      <c r="AB104" s="11">
        <v>206167000</v>
      </c>
      <c r="AC104" s="11">
        <v>33087000</v>
      </c>
      <c r="AD104" s="11">
        <v>36151000</v>
      </c>
      <c r="AE104" s="11">
        <v>185926000</v>
      </c>
      <c r="AF104" s="11">
        <v>134279000</v>
      </c>
      <c r="AG104" s="11">
        <v>232682000</v>
      </c>
      <c r="AH104" s="11">
        <v>603623000</v>
      </c>
      <c r="AI104" s="11">
        <v>309171000</v>
      </c>
      <c r="AJ104" s="11">
        <v>173857000</v>
      </c>
      <c r="AQ104" s="35" t="s">
        <v>145</v>
      </c>
      <c r="AR104" s="36"/>
    </row>
    <row r="105" spans="1:44" ht="20" x14ac:dyDescent="0.25">
      <c r="A105" s="14" t="s">
        <v>107</v>
      </c>
      <c r="B105" s="1"/>
      <c r="C105" s="15" t="e">
        <f>(C106/B106)-1</f>
        <v>#VALUE!</v>
      </c>
      <c r="D105" s="15" t="e">
        <f>(D106/C106)-1</f>
        <v>#VALUE!</v>
      </c>
      <c r="E105" s="15">
        <f>(E106/D106)-1</f>
        <v>-2.1148648648648649</v>
      </c>
      <c r="F105" s="15">
        <f>(F106/E106)-1</f>
        <v>-0.83030303030303032</v>
      </c>
      <c r="G105" s="15">
        <f>(G106/F106)-1</f>
        <v>1.6428571428571428</v>
      </c>
      <c r="H105" s="15">
        <f t="shared" ref="H105:AK105" si="8">(H106/G106)-1</f>
        <v>-3.2432432432432434</v>
      </c>
      <c r="I105" s="15">
        <f t="shared" si="8"/>
        <v>-1.8313253012048194</v>
      </c>
      <c r="J105" s="15">
        <f t="shared" si="8"/>
        <v>-0.73188405797101441</v>
      </c>
      <c r="K105" s="15">
        <f t="shared" si="8"/>
        <v>-4.7027027027027026</v>
      </c>
      <c r="L105" s="15">
        <f t="shared" si="8"/>
        <v>1.7299270072992701</v>
      </c>
      <c r="M105" s="15">
        <f t="shared" si="8"/>
        <v>-0.84248663101604282</v>
      </c>
      <c r="N105" s="15">
        <f t="shared" si="8"/>
        <v>0.91512476659310815</v>
      </c>
      <c r="O105" s="15">
        <f t="shared" si="8"/>
        <v>-1.7347987945399752</v>
      </c>
      <c r="P105" s="15">
        <f t="shared" si="8"/>
        <v>0.22159227985524721</v>
      </c>
      <c r="Q105" s="15">
        <f t="shared" si="8"/>
        <v>1.0478917744643033</v>
      </c>
      <c r="R105" s="15">
        <f t="shared" si="8"/>
        <v>-4.0840927720719455E-2</v>
      </c>
      <c r="S105" s="15">
        <f t="shared" si="8"/>
        <v>-2.2069173537100362E-2</v>
      </c>
      <c r="T105" s="15">
        <f t="shared" si="8"/>
        <v>0.15560581915385807</v>
      </c>
      <c r="U105" s="15">
        <f t="shared" si="8"/>
        <v>0.3463523131672599</v>
      </c>
      <c r="V105" s="15">
        <f t="shared" si="8"/>
        <v>-0.13196325910262341</v>
      </c>
      <c r="W105" s="15">
        <f t="shared" si="8"/>
        <v>0.16431942752740558</v>
      </c>
      <c r="X105" s="15">
        <f t="shared" si="8"/>
        <v>-5.5248618784530246E-3</v>
      </c>
      <c r="Y105" s="15">
        <f t="shared" si="8"/>
        <v>0.45157790927021701</v>
      </c>
      <c r="Z105" s="15">
        <f t="shared" si="8"/>
        <v>0.12249473469665051</v>
      </c>
      <c r="AA105" s="15">
        <f t="shared" si="8"/>
        <v>-0.20848969051365851</v>
      </c>
      <c r="AB105" s="15">
        <f t="shared" si="8"/>
        <v>1.908187194127243</v>
      </c>
      <c r="AC105" s="15">
        <f t="shared" si="8"/>
        <v>-0.32939506021350817</v>
      </c>
      <c r="AD105" s="15">
        <f t="shared" si="8"/>
        <v>1.0144944583856126</v>
      </c>
      <c r="AE105" s="15">
        <f t="shared" si="8"/>
        <v>-9.3101412416549678E-3</v>
      </c>
      <c r="AF105" s="15">
        <f t="shared" si="8"/>
        <v>0.45895165621029754</v>
      </c>
      <c r="AG105" s="15">
        <f t="shared" si="8"/>
        <v>-4.5331920872254572E-2</v>
      </c>
      <c r="AH105" s="15">
        <f t="shared" si="8"/>
        <v>0.53574854241113412</v>
      </c>
      <c r="AI105" s="15">
        <f t="shared" si="8"/>
        <v>-3.2092044957029997E-2</v>
      </c>
      <c r="AJ105" s="15">
        <f t="shared" si="8"/>
        <v>0.13533518271910316</v>
      </c>
      <c r="AK105" s="15"/>
      <c r="AL105" s="15"/>
      <c r="AM105" s="15"/>
      <c r="AN105" s="15"/>
      <c r="AO105" s="15"/>
      <c r="AP105" s="15"/>
      <c r="AQ105" s="25" t="s">
        <v>108</v>
      </c>
      <c r="AR105" s="26">
        <f>(AR100*AR92)+(AR102*AR97)</f>
        <v>7.3958721878253156E-2</v>
      </c>
    </row>
    <row r="106" spans="1:44" ht="19" x14ac:dyDescent="0.25">
      <c r="A106" s="5" t="s">
        <v>90</v>
      </c>
      <c r="B106" s="1" t="s">
        <v>92</v>
      </c>
      <c r="C106" s="1" t="s">
        <v>92</v>
      </c>
      <c r="D106" s="1">
        <v>-14800000</v>
      </c>
      <c r="E106" s="1">
        <v>16500000</v>
      </c>
      <c r="F106" s="1">
        <v>2800000</v>
      </c>
      <c r="G106" s="1">
        <v>7400000</v>
      </c>
      <c r="H106" s="1">
        <v>-16600000</v>
      </c>
      <c r="I106" s="1">
        <v>13800000</v>
      </c>
      <c r="J106" s="1">
        <v>3700000</v>
      </c>
      <c r="K106" s="1">
        <v>-13700000</v>
      </c>
      <c r="L106" s="1">
        <v>-37400000</v>
      </c>
      <c r="M106" s="1">
        <v>-5891000</v>
      </c>
      <c r="N106" s="1">
        <v>-11282000</v>
      </c>
      <c r="O106" s="1">
        <v>8290000</v>
      </c>
      <c r="P106" s="1">
        <v>10127000</v>
      </c>
      <c r="Q106" s="1">
        <v>20739000</v>
      </c>
      <c r="R106" s="1">
        <v>19892000</v>
      </c>
      <c r="S106" s="1">
        <v>19453000</v>
      </c>
      <c r="T106" s="1">
        <v>22480000</v>
      </c>
      <c r="U106" s="1">
        <v>30266000</v>
      </c>
      <c r="V106" s="1">
        <v>26272000</v>
      </c>
      <c r="W106" s="1">
        <v>30589000</v>
      </c>
      <c r="X106" s="1">
        <v>30420000</v>
      </c>
      <c r="Y106" s="1">
        <v>44157000</v>
      </c>
      <c r="Z106" s="1">
        <v>49566000</v>
      </c>
      <c r="AA106" s="1">
        <v>39232000</v>
      </c>
      <c r="AB106" s="1">
        <v>114094000</v>
      </c>
      <c r="AC106" s="1">
        <v>76512000</v>
      </c>
      <c r="AD106" s="1">
        <v>154133000</v>
      </c>
      <c r="AE106" s="1">
        <v>152698000</v>
      </c>
      <c r="AF106" s="1">
        <v>222779000</v>
      </c>
      <c r="AG106" s="1">
        <v>212680000</v>
      </c>
      <c r="AH106" s="1">
        <v>326623000</v>
      </c>
      <c r="AI106" s="1">
        <v>316141000</v>
      </c>
      <c r="AJ106" s="1">
        <v>358926000</v>
      </c>
      <c r="AK106" s="46">
        <f>AJ106*(1+$AR$106)</f>
        <v>385967301.96690619</v>
      </c>
      <c r="AL106" s="46">
        <f t="shared" ref="AL106:AO106" si="9">AK106*(1+$AR$106)</f>
        <v>415045881.8464334</v>
      </c>
      <c r="AM106" s="46">
        <f t="shared" si="9"/>
        <v>446315227.11852372</v>
      </c>
      <c r="AN106" s="46">
        <f t="shared" si="9"/>
        <v>479940388.931656</v>
      </c>
      <c r="AO106" s="46">
        <f t="shared" si="9"/>
        <v>516098853.30374193</v>
      </c>
      <c r="AP106" s="47" t="s">
        <v>146</v>
      </c>
      <c r="AQ106" s="48" t="s">
        <v>147</v>
      </c>
      <c r="AR106" s="49">
        <f>(SUM(AK4:AO4)/5)</f>
        <v>7.5339490499173059E-2</v>
      </c>
    </row>
    <row r="107" spans="1:44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47"/>
      <c r="AL107" s="47"/>
      <c r="AM107" s="47"/>
      <c r="AN107" s="47"/>
      <c r="AO107" s="50">
        <f>AO106*(1+AR107)/(AR108-AR107)</f>
        <v>10805047687.964891</v>
      </c>
      <c r="AP107" s="51" t="s">
        <v>148</v>
      </c>
      <c r="AQ107" s="52" t="s">
        <v>149</v>
      </c>
      <c r="AR107" s="53">
        <v>2.5000000000000001E-2</v>
      </c>
    </row>
    <row r="108" spans="1:44" ht="19" x14ac:dyDescent="0.25">
      <c r="AK108" s="50">
        <f t="shared" ref="AK108:AM108" si="10">AK107+AK106</f>
        <v>385967301.96690619</v>
      </c>
      <c r="AL108" s="50">
        <f t="shared" si="10"/>
        <v>415045881.8464334</v>
      </c>
      <c r="AM108" s="50">
        <f t="shared" si="10"/>
        <v>446315227.11852372</v>
      </c>
      <c r="AN108" s="50">
        <f>AN107+AN106</f>
        <v>479940388.931656</v>
      </c>
      <c r="AO108" s="50">
        <f>AO107+AO106</f>
        <v>11321146541.268633</v>
      </c>
      <c r="AP108" s="51" t="s">
        <v>144</v>
      </c>
      <c r="AQ108" s="54" t="s">
        <v>150</v>
      </c>
      <c r="AR108" s="55">
        <f>AR105</f>
        <v>7.3958721878253156E-2</v>
      </c>
    </row>
    <row r="109" spans="1:44" ht="19" x14ac:dyDescent="0.25">
      <c r="AK109" s="56" t="s">
        <v>151</v>
      </c>
      <c r="AL109" s="57"/>
    </row>
    <row r="110" spans="1:44" ht="20" x14ac:dyDescent="0.25">
      <c r="AK110" s="58" t="s">
        <v>152</v>
      </c>
      <c r="AL110" s="59">
        <f>NPV(AR108,AK108,AL108,AM108,AN108,AO108)</f>
        <v>9364470516.119112</v>
      </c>
    </row>
    <row r="111" spans="1:44" ht="20" x14ac:dyDescent="0.25">
      <c r="AK111" s="58" t="s">
        <v>153</v>
      </c>
      <c r="AL111" s="59">
        <f>AJ40</f>
        <v>210887000</v>
      </c>
    </row>
    <row r="112" spans="1:44" ht="20" x14ac:dyDescent="0.25">
      <c r="AK112" s="58" t="s">
        <v>140</v>
      </c>
      <c r="AL112" s="59">
        <f>AR99</f>
        <v>683269000</v>
      </c>
    </row>
    <row r="113" spans="37:38" ht="20" x14ac:dyDescent="0.25">
      <c r="AK113" s="58" t="s">
        <v>154</v>
      </c>
      <c r="AL113" s="59">
        <f>AL110+AL111-AL112</f>
        <v>8892088516.119112</v>
      </c>
    </row>
    <row r="114" spans="37:38" ht="20" x14ac:dyDescent="0.25">
      <c r="AK114" s="58" t="s">
        <v>155</v>
      </c>
      <c r="AL114" s="60">
        <f>AJ34*(1+(5*AP16))</f>
        <v>45396245.978693374</v>
      </c>
    </row>
    <row r="115" spans="37:38" ht="20" x14ac:dyDescent="0.25">
      <c r="AK115" s="61" t="s">
        <v>156</v>
      </c>
      <c r="AL115" s="62">
        <f>AL113/AL114</f>
        <v>195.87717716334063</v>
      </c>
    </row>
    <row r="116" spans="37:38" ht="20" x14ac:dyDescent="0.25">
      <c r="AK116" s="63" t="s">
        <v>157</v>
      </c>
      <c r="AL116" s="64">
        <v>326.61</v>
      </c>
    </row>
    <row r="117" spans="37:38" ht="20" x14ac:dyDescent="0.25">
      <c r="AK117" s="65" t="s">
        <v>158</v>
      </c>
      <c r="AL117" s="66">
        <f>AL115/AL116-1</f>
        <v>-0.40027195381849723</v>
      </c>
    </row>
    <row r="118" spans="37:38" ht="20" x14ac:dyDescent="0.25">
      <c r="AK118" s="65" t="s">
        <v>159</v>
      </c>
      <c r="AL118" s="67" t="str">
        <f>IF(AL115&gt;AL116,"BUY","SELL")</f>
        <v>SELL</v>
      </c>
    </row>
  </sheetData>
  <mergeCells count="6">
    <mergeCell ref="AQ83:AR83"/>
    <mergeCell ref="AQ84:AR84"/>
    <mergeCell ref="AQ93:AR93"/>
    <mergeCell ref="AQ98:AR98"/>
    <mergeCell ref="AQ104:AR104"/>
    <mergeCell ref="AK109:AL109"/>
  </mergeCells>
  <hyperlinks>
    <hyperlink ref="A1" r:id="rId1" tooltip="https://roic.ai/company/TYL" display="ROIC.AI | TYL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sec.gov" xr:uid="{00000000-0004-0000-0000-00000D000000}"/>
    <hyperlink ref="F74" r:id="rId11" tooltip="https://sec.gov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sec.gov" xr:uid="{00000000-0004-0000-0000-000013000000}"/>
    <hyperlink ref="H74" r:id="rId15" tooltip="https://sec.gov" xr:uid="{00000000-0004-0000-0000-000014000000}"/>
    <hyperlink ref="I36" r:id="rId16" tooltip="https://sec.gov" xr:uid="{00000000-0004-0000-0000-000016000000}"/>
    <hyperlink ref="I74" r:id="rId17" tooltip="https://sec.gov" xr:uid="{00000000-0004-0000-0000-000017000000}"/>
    <hyperlink ref="J36" r:id="rId18" tooltip="https://sec.gov" xr:uid="{00000000-0004-0000-0000-000019000000}"/>
    <hyperlink ref="J74" r:id="rId19" tooltip="https://sec.gov" xr:uid="{00000000-0004-0000-0000-00001A000000}"/>
    <hyperlink ref="K36" r:id="rId20" tooltip="https://sec.gov" xr:uid="{00000000-0004-0000-0000-00001C000000}"/>
    <hyperlink ref="K74" r:id="rId21" tooltip="https://sec.gov" xr:uid="{00000000-0004-0000-0000-00001D000000}"/>
    <hyperlink ref="L36" r:id="rId22" tooltip="https://sec.gov" xr:uid="{00000000-0004-0000-0000-00001F000000}"/>
    <hyperlink ref="L74" r:id="rId23" tooltip="https://sec.gov" xr:uid="{00000000-0004-0000-0000-000020000000}"/>
    <hyperlink ref="M36" r:id="rId24" tooltip="https://sec.gov" xr:uid="{00000000-0004-0000-0000-000022000000}"/>
    <hyperlink ref="M74" r:id="rId25" tooltip="https://sec.gov" xr:uid="{00000000-0004-0000-0000-000023000000}"/>
    <hyperlink ref="N36" r:id="rId26" tooltip="https://www.sec.gov/Archives/edgar/data/860731/000095013401501403/0000950134-01-501403-index.htm" xr:uid="{00000000-0004-0000-0000-000025000000}"/>
    <hyperlink ref="N74" r:id="rId27" tooltip="https://www.sec.gov/Archives/edgar/data/860731/000095013401501403/0000950134-01-501403-index.htm" xr:uid="{00000000-0004-0000-0000-000026000000}"/>
    <hyperlink ref="O36" r:id="rId28" tooltip="https://sec.gov" xr:uid="{00000000-0004-0000-0000-000028000000}"/>
    <hyperlink ref="O74" r:id="rId29" tooltip="https://sec.gov" xr:uid="{00000000-0004-0000-0000-000029000000}"/>
    <hyperlink ref="P36" r:id="rId30" tooltip="https://sec.gov" xr:uid="{00000000-0004-0000-0000-00002B000000}"/>
    <hyperlink ref="P74" r:id="rId31" tooltip="https://sec.gov" xr:uid="{00000000-0004-0000-0000-00002C000000}"/>
    <hyperlink ref="Q36" r:id="rId32" tooltip="https://sec.gov" xr:uid="{00000000-0004-0000-0000-00002E000000}"/>
    <hyperlink ref="Q74" r:id="rId33" tooltip="https://sec.gov" xr:uid="{00000000-0004-0000-0000-00002F000000}"/>
    <hyperlink ref="R36" r:id="rId34" tooltip="https://www.sec.gov/Archives/edgar/data/860731/000095013405004575/d23024e10vk.htm" xr:uid="{00000000-0004-0000-0000-000031000000}"/>
    <hyperlink ref="R74" r:id="rId35" tooltip="https://www.sec.gov/Archives/edgar/data/860731/000095013405004575/d23024e10vk.htm" xr:uid="{00000000-0004-0000-0000-000032000000}"/>
    <hyperlink ref="S36" r:id="rId36" tooltip="https://www.sec.gov/Archives/edgar/data/860731/000095013406004110/d33441e10vk.htm" xr:uid="{00000000-0004-0000-0000-000034000000}"/>
    <hyperlink ref="S74" r:id="rId37" tooltip="https://www.sec.gov/Archives/edgar/data/860731/000095013406004110/d33441e10vk.htm" xr:uid="{00000000-0004-0000-0000-000035000000}"/>
    <hyperlink ref="T36" r:id="rId38" tooltip="https://www.sec.gov/Archives/edgar/data/860731/000095013407004537/d43944e10vk.htm" xr:uid="{00000000-0004-0000-0000-000037000000}"/>
    <hyperlink ref="T74" r:id="rId39" tooltip="https://www.sec.gov/Archives/edgar/data/860731/000095013407004537/d43944e10vk.htm" xr:uid="{00000000-0004-0000-0000-000038000000}"/>
    <hyperlink ref="U36" r:id="rId40" tooltip="https://www.sec.gov/Archives/edgar/data/860731/000095013408003695/d54229e10vk.htm" xr:uid="{00000000-0004-0000-0000-00003A000000}"/>
    <hyperlink ref="U74" r:id="rId41" tooltip="https://www.sec.gov/Archives/edgar/data/860731/000095013408003695/d54229e10vk.htm" xr:uid="{00000000-0004-0000-0000-00003B000000}"/>
    <hyperlink ref="V36" r:id="rId42" tooltip="https://www.sec.gov/Archives/edgar/data/860731/000095013409003823/0000950134-09-003823-index.html" xr:uid="{00000000-0004-0000-0000-00003D000000}"/>
    <hyperlink ref="V74" r:id="rId43" tooltip="https://www.sec.gov/Archives/edgar/data/860731/000095013409003823/0000950134-09-003823-index.html" xr:uid="{00000000-0004-0000-0000-00003E000000}"/>
    <hyperlink ref="W36" r:id="rId44" tooltip="https://www.sec.gov/Archives/edgar/data/860731/000095012310016745/0000950123-10-016745-index.html" xr:uid="{00000000-0004-0000-0000-000040000000}"/>
    <hyperlink ref="W74" r:id="rId45" tooltip="https://www.sec.gov/Archives/edgar/data/860731/000095012310016745/0000950123-10-016745-index.html" xr:uid="{00000000-0004-0000-0000-000041000000}"/>
    <hyperlink ref="X36" r:id="rId46" tooltip="https://www.sec.gov/Archives/edgar/data/860731/000095012311017571/d79879e10vk.htm" xr:uid="{00000000-0004-0000-0000-000043000000}"/>
    <hyperlink ref="X74" r:id="rId47" tooltip="https://www.sec.gov/Archives/edgar/data/860731/000095012311017571/d79879e10vk.htm" xr:uid="{00000000-0004-0000-0000-000044000000}"/>
    <hyperlink ref="Y36" r:id="rId48" tooltip="https://www.sec.gov/Archives/edgar/data/860731/000119312512075092/0001193125-12-075092-index.html" xr:uid="{00000000-0004-0000-0000-000046000000}"/>
    <hyperlink ref="Y74" r:id="rId49" tooltip="https://www.sec.gov/Archives/edgar/data/860731/000119312512075092/0001193125-12-075092-index.html" xr:uid="{00000000-0004-0000-0000-000047000000}"/>
    <hyperlink ref="Z36" r:id="rId50" tooltip="https://www.sec.gov/Archives/edgar/data/860731/000119312513067262/0001193125-13-067262-index.html" xr:uid="{00000000-0004-0000-0000-000049000000}"/>
    <hyperlink ref="Z74" r:id="rId51" tooltip="https://www.sec.gov/Archives/edgar/data/860731/000119312513067262/0001193125-13-067262-index.html" xr:uid="{00000000-0004-0000-0000-00004A000000}"/>
    <hyperlink ref="AA36" r:id="rId52" tooltip="https://www.sec.gov/Archives/edgar/data/860731/000119312514058350/d639171d10k.htm" xr:uid="{00000000-0004-0000-0000-00004C000000}"/>
    <hyperlink ref="AA74" r:id="rId53" tooltip="https://www.sec.gov/Archives/edgar/data/860731/000119312514058350/d639171d10k.htm" xr:uid="{00000000-0004-0000-0000-00004D000000}"/>
    <hyperlink ref="AB36" r:id="rId54" tooltip="https://www.sec.gov/Archives/edgar/data/860731/000156459015000744/tyl-10k_20141231.htm" xr:uid="{00000000-0004-0000-0000-00004F000000}"/>
    <hyperlink ref="AB74" r:id="rId55" tooltip="https://www.sec.gov/Archives/edgar/data/860731/000156459015000744/tyl-10k_20141231.htm" xr:uid="{00000000-0004-0000-0000-000050000000}"/>
    <hyperlink ref="AC36" r:id="rId56" tooltip="https://www.sec.gov/Archives/edgar/data/860731/000156459016013137/0001564590-16-013137-index.html" xr:uid="{00000000-0004-0000-0000-000052000000}"/>
    <hyperlink ref="AC74" r:id="rId57" tooltip="https://www.sec.gov/Archives/edgar/data/860731/000156459016013137/0001564590-16-013137-index.html" xr:uid="{00000000-0004-0000-0000-000053000000}"/>
    <hyperlink ref="AD36" r:id="rId58" tooltip="https://www.sec.gov/Archives/edgar/data/860731/000086073117000006/0000860731-17-000006-index.html" xr:uid="{00000000-0004-0000-0000-000055000000}"/>
    <hyperlink ref="AD74" r:id="rId59" tooltip="https://www.sec.gov/Archives/edgar/data/860731/000086073117000006/0000860731-17-000006-index.html" xr:uid="{00000000-0004-0000-0000-000056000000}"/>
    <hyperlink ref="AE36" r:id="rId60" tooltip="https://www.sec.gov/Archives/edgar/data/860731/000086073118000011/0000860731-18-000011-index.html" xr:uid="{00000000-0004-0000-0000-000058000000}"/>
    <hyperlink ref="AE74" r:id="rId61" tooltip="https://www.sec.gov/Archives/edgar/data/860731/000086073118000011/0000860731-18-000011-index.html" xr:uid="{00000000-0004-0000-0000-000059000000}"/>
    <hyperlink ref="AF36" r:id="rId62" tooltip="https://www.sec.gov/Archives/edgar/data/860731/000086073119000009/0000860731-19-000009-index.html" xr:uid="{00000000-0004-0000-0000-00005B000000}"/>
    <hyperlink ref="AF74" r:id="rId63" tooltip="https://www.sec.gov/Archives/edgar/data/860731/000086073119000009/0000860731-19-000009-index.html" xr:uid="{00000000-0004-0000-0000-00005C000000}"/>
    <hyperlink ref="AG36" r:id="rId64" tooltip="https://www.sec.gov/Archives/edgar/data/860731/000086073120000008/0000860731-20-000008-index.html" xr:uid="{00000000-0004-0000-0000-00005E000000}"/>
    <hyperlink ref="AG74" r:id="rId65" tooltip="https://www.sec.gov/Archives/edgar/data/860731/000086073120000008/0000860731-20-000008-index.html" xr:uid="{00000000-0004-0000-0000-00005F000000}"/>
    <hyperlink ref="AH36" r:id="rId66" tooltip="https://www.sec.gov/Archives/edgar/data/860731/000086073121000014/0000860731-21-000014-index.htm" xr:uid="{00000000-0004-0000-0000-000061000000}"/>
    <hyperlink ref="AH74" r:id="rId67" tooltip="https://www.sec.gov/Archives/edgar/data/860731/000086073121000014/0000860731-21-000014-index.htm" xr:uid="{00000000-0004-0000-0000-000062000000}"/>
    <hyperlink ref="AI36" r:id="rId68" tooltip="https://www.sec.gov/Archives/edgar/data/860731/000086073122000011/0000860731-22-000011-index.htm" xr:uid="{00000000-0004-0000-0000-000064000000}"/>
    <hyperlink ref="AI74" r:id="rId69" tooltip="https://www.sec.gov/Archives/edgar/data/860731/000086073122000011/0000860731-22-000011-index.htm" xr:uid="{00000000-0004-0000-0000-000065000000}"/>
    <hyperlink ref="AJ36" r:id="rId70" tooltip="https://www.sec.gov/Archives/edgar/data/860731/000086073123000009/0000860731-23-000009-index.htm" xr:uid="{00000000-0004-0000-0000-000067000000}"/>
    <hyperlink ref="AJ74" r:id="rId71" tooltip="https://www.sec.gov/Archives/edgar/data/860731/000086073123000009/0000860731-23-000009-index.htm" xr:uid="{00000000-0004-0000-0000-000068000000}"/>
    <hyperlink ref="AK1" r:id="rId72" display="https://finbox.com/NYSE:TYL/explorer/revenue_proj" xr:uid="{5FCF1B4E-C32A-4E42-9809-A8148EC8BFCF}"/>
  </hyperlinks>
  <pageMargins left="0.7" right="0.7" top="0.75" bottom="0.75" header="0.3" footer="0.3"/>
  <drawing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2023-03-13T17:23:38Z</dcterms:created>
  <dcterms:modified xsi:type="dcterms:W3CDTF">2023-03-19T03:48:23Z</dcterms:modified>
</cp:coreProperties>
</file>