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9F82B829-23C4-5949-926F-4EB07DC6249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8" i="1" l="1"/>
  <c r="AO108" i="1"/>
  <c r="AP108" i="1"/>
  <c r="AQ108" i="1"/>
  <c r="AO30" i="1"/>
  <c r="AP30" i="1"/>
  <c r="AQ30" i="1"/>
  <c r="AR30" i="1"/>
  <c r="AN30" i="1"/>
  <c r="AN29" i="1"/>
  <c r="AO29" i="1"/>
  <c r="AP29" i="1"/>
  <c r="AQ29" i="1"/>
  <c r="AR29" i="1"/>
  <c r="AO21" i="1"/>
  <c r="AP21" i="1"/>
  <c r="AQ21" i="1"/>
  <c r="AR21" i="1"/>
  <c r="AN21" i="1"/>
  <c r="AN20" i="1"/>
  <c r="AO20" i="1"/>
  <c r="AP20" i="1"/>
  <c r="AQ20" i="1"/>
  <c r="AR20" i="1"/>
  <c r="AU94"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O116" i="1" l="1" a="1"/>
  <c r="AO116" i="1" s="1"/>
  <c r="AO111" i="1"/>
  <c r="AU101" i="1" a="1"/>
  <c r="AU101" i="1" s="1"/>
  <c r="AV22" i="1" s="1"/>
  <c r="AU95" i="1" a="1"/>
  <c r="AU95" i="1" s="1"/>
  <c r="AU97" i="1" s="1"/>
  <c r="AU90" i="1"/>
  <c r="AU89" i="1"/>
  <c r="AU91" i="1" s="1"/>
  <c r="AU87" i="1"/>
  <c r="AU86" i="1"/>
  <c r="AU99" i="1" s="1"/>
  <c r="AU85" i="1"/>
  <c r="AU88" i="1" s="1"/>
  <c r="AS19" i="1"/>
  <c r="AS16" i="1"/>
  <c r="AO114" i="1" s="1"/>
  <c r="AV13" i="1"/>
  <c r="AU13" i="1"/>
  <c r="AT13" i="1"/>
  <c r="AS13" i="1"/>
  <c r="AV10" i="1"/>
  <c r="AU10" i="1"/>
  <c r="AT10" i="1"/>
  <c r="AS10" i="1"/>
  <c r="AV7" i="1"/>
  <c r="AU7" i="1"/>
  <c r="AT7" i="1"/>
  <c r="AS7" i="1"/>
  <c r="AU4" i="1"/>
  <c r="AT4" i="1"/>
  <c r="AS4" i="1"/>
  <c r="AR4" i="1"/>
  <c r="AQ4" i="1"/>
  <c r="AP4" i="1"/>
  <c r="AO4" i="1"/>
  <c r="AN4" i="1"/>
  <c r="AU106" i="1" s="1"/>
  <c r="AN105" i="1" s="1"/>
  <c r="AO105" i="1" s="1"/>
  <c r="AP105" i="1" s="1"/>
  <c r="AQ105" i="1" s="1"/>
  <c r="AR105" i="1" s="1"/>
  <c r="AM106" i="1"/>
  <c r="AV4" i="1" s="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19" i="1" l="1"/>
  <c r="AV101" i="1"/>
  <c r="AU22" i="1"/>
  <c r="AU19" i="1"/>
  <c r="AT19" i="1"/>
  <c r="AU103" i="1"/>
  <c r="AU100" i="1" s="1"/>
  <c r="AO112" i="1"/>
  <c r="AV16" i="1"/>
  <c r="AU16" i="1"/>
  <c r="AT16" i="1"/>
  <c r="AU92" i="1"/>
  <c r="AU102" i="1" l="1"/>
  <c r="AU105" i="1" s="1"/>
  <c r="AU108" i="1" s="1"/>
  <c r="AR107" i="1" l="1"/>
  <c r="AR108" i="1" s="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<sst xmlns="http://schemas.openxmlformats.org/spreadsheetml/2006/main" count="1205" uniqueCount="168">
  <si>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</si>
  <si>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</si>
  <si>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</si>
  <si>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</si>
  <si>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</si>
  <si>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</si>
  <si>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</si>
  <si>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</si>
  <si>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</si>
  <si>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</si>
  <si>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</si>
  <si>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</si>
  <si>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</si>
  <si>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</si>
  <si>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</si>
  <si>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</si>
  <si>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</si>
  <si>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</si>
  <si>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</si>
  <si>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</si>
  <si>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</si>
  <si>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</si>
  <si>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</si>
  <si>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</si>
  <si>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</si>
  <si>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</si>
  <si>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</si>
  <si>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</si>
  <si>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</si>
  <si>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</si>
  <si>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</si>
  <si>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</si>
  <si>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</si>
  <si>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</si>
  <si>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</si>
  <si>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</si>
  <si>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</si>
  <si>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</si>
  <si>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</si>
  <si>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</si>
  <si>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</si>
  <si>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</si>
  <si>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</si>
  <si>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</si>
  <si>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</si>
  <si>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</si>
  <si>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</si>
  <si>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</si>
  <si>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</si>
  <si>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</si>
  <si>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</si>
  <si>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</si>
  <si>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</si>
  <si>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</si>
  <si>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</si>
  <si>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</si>
  <si>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</si>
  <si>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</si>
  <si>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</si>
  <si>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</si>
  <si>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</si>
  <si>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</si>
  <si>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</si>
  <si>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</si>
  <si>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</si>
  <si>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</si>
  <si>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</si>
  <si>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</si>
  <si>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</si>
  <si>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</si>
  <si>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</si>
  <si>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</si>
  <si>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</si>
  <si>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</si>
  <si>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</si>
  <si>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</si>
  <si>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</si>
  <si>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</si>
  <si>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</si>
  <si>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</si>
  <si>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</si>
  <si>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</si>
  <si>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</si>
  <si>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</si>
  <si>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</si>
  <si>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</si>
  <si>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</si>
  <si>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</si>
  <si>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</si>
  <si>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</si>
  <si>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</si>
  <si>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</si>
  <si>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</si>
  <si>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</si>
  <si>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</si>
  <si>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</si>
  <si>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</si>
  <si>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</si>
  <si>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</si>
  <si>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</si>
  <si>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</si>
  <si>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</si>
  <si>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</si>
  <si>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</si>
  <si>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</si>
  <si>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</si>
  <si>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</si>
  <si>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</si>
  <si>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</si>
  <si>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</si>
  <si>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</si>
  <si>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</si>
  <si>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</si>
  <si>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</si>
  <si>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</si>
  <si>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</si>
  <si>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</si>
  <si>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</si>
  <si>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</si>
  <si>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</si>
  <si>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</si>
  <si>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</si>
  <si>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</si>
  <si>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</si>
  <si>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</si>
  <si>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</si>
  <si>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</si>
  <si>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</si>
  <si>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</si>
  <si>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</si>
  <si>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</si>
  <si>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</si>
  <si>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</si>
  <si>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</si>
  <si>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</si>
  <si>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</si>
  <si>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</si>
  <si>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</si>
  <si>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</si>
  <si>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</si>
  <si>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</si>
  <si>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</si>
  <si>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</si>
  <si>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</si>
  <si>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</si>
  <si>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</si>
  <si>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</si>
  <si>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</si>
  <si>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</si>
  <si>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</si>
  <si>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</si>
  <si>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</si>
  <si>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</si>
  <si>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</si>
  <si>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</si>
  <si>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</si>
  <si>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</si>
  <si>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</si>
  <si>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DKK to USD</t>
  </si>
  <si>
    <t>Forward P/S</t>
  </si>
  <si>
    <t>Forward P/E</t>
  </si>
  <si>
    <t>Forward P/FCF</t>
  </si>
  <si>
    <t>Dividend Yield</t>
  </si>
  <si>
    <t>FCF Yield</t>
  </si>
  <si>
    <t>Unlevered FCF</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</si>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</sst>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164" fontId="1" fillId="7" borderId="0" xfId="0" applyNumberFormat="1" applyFont="1" applyFill="1" applyAlignment="1">
      <alignment horizontal="center" vertical="center"/>
    </xf>
    <xf numFmtId="0" fontId="1" fillId="0" borderId="0" xfId="0" applyFont="1" applyAlignment="1">
      <alignment horizontal="center" vertic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 fillId="0" borderId="0" xfId="0" applyFont="1" applyAlignment="1">
      <alignment indent="1"/>
    </xf>
    <xf numFmtId="164" fontId="10" fillId="8" borderId="0" xfId="0" applyNumberFormat="1" applyFont="1" applyFill="1"/>
    <xf numFmtId="164" fontId="6" fillId="0" borderId="0" xfId="0" applyNumberFormat="1" applyFont="1"/>
    <xf numFmtId="165" fontId="2"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164" fontId="1" fillId="8"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7"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0" fontId="11" fillId="4"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Novo</a:t>
            </a:r>
            <a:r>
              <a:rPr lang="en-US" sz="2400" baseline="0"/>
              <a:t> Nordisk</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871287128712871E-2"/>
          <c:y val="0.11292475502865972"/>
          <c:w val="0.85960396039603948"/>
          <c:h val="0.7390088777247132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4158399600</c:v>
                </c:pt>
                <c:pt idx="1">
                  <c:v>4187427750</c:v>
                </c:pt>
                <c:pt idx="2">
                  <c:v>5027783550</c:v>
                </c:pt>
                <c:pt idx="3">
                  <c:v>5629806000</c:v>
                </c:pt>
                <c:pt idx="4">
                  <c:v>7619108250</c:v>
                </c:pt>
                <c:pt idx="5">
                  <c:v>8331880000</c:v>
                </c:pt>
                <c:pt idx="6">
                  <c:v>9829419700</c:v>
                </c:pt>
                <c:pt idx="7">
                  <c:v>10670777000</c:v>
                </c:pt>
                <c:pt idx="8">
                  <c:v>13145607000</c:v>
                </c:pt>
                <c:pt idx="9">
                  <c:v>13517840700</c:v>
                </c:pt>
                <c:pt idx="10">
                  <c:v>13713124800</c:v>
                </c:pt>
                <c:pt idx="11">
                  <c:v>14903938620</c:v>
                </c:pt>
                <c:pt idx="12">
                  <c:v>16984033110</c:v>
                </c:pt>
                <c:pt idx="13">
                  <c:v>17909684240</c:v>
                </c:pt>
                <c:pt idx="14">
                  <c:v>20944397330</c:v>
                </c:pt>
                <c:pt idx="15">
                  <c:v>20815014000</c:v>
                </c:pt>
                <c:pt idx="16">
                  <c:v>23717034390</c:v>
                </c:pt>
                <c:pt idx="17">
                  <c:v>25154110260</c:v>
                </c:pt>
                <c:pt idx="18">
                  <c:v>26613062700</c:v>
                </c:pt>
                <c:pt idx="19">
                  <c:v>29233563870</c:v>
                </c:pt>
                <c:pt idx="20">
                  <c:v>33713685040</c:v>
                </c:pt>
                <c:pt idx="21">
                  <c:v>38751814800</c:v>
                </c:pt>
                <c:pt idx="22">
                  <c:v>41888774000</c:v>
                </c:pt>
                <c:pt idx="23">
                  <c:v>45666120400</c:v>
                </c:pt>
                <c:pt idx="24">
                  <c:v>51078000000</c:v>
                </c:pt>
                <c:pt idx="25">
                  <c:v>60776000000</c:v>
                </c:pt>
                <c:pt idx="26">
                  <c:v>66346000000</c:v>
                </c:pt>
                <c:pt idx="27">
                  <c:v>78026000000</c:v>
                </c:pt>
                <c:pt idx="28">
                  <c:v>83572000000</c:v>
                </c:pt>
                <c:pt idx="29">
                  <c:v>88806000000</c:v>
                </c:pt>
                <c:pt idx="30">
                  <c:v>107927000000</c:v>
                </c:pt>
                <c:pt idx="31">
                  <c:v>111780000000</c:v>
                </c:pt>
                <c:pt idx="32">
                  <c:v>111696000000</c:v>
                </c:pt>
                <c:pt idx="33">
                  <c:v>111831000000</c:v>
                </c:pt>
                <c:pt idx="34">
                  <c:v>122021000000</c:v>
                </c:pt>
                <c:pt idx="35">
                  <c:v>126946000000</c:v>
                </c:pt>
                <c:pt idx="36">
                  <c:v>140800000000</c:v>
                </c:pt>
                <c:pt idx="37">
                  <c:v>176954000000</c:v>
                </c:pt>
              </c:numCache>
            </c:numRef>
          </c:val>
          <c:extLst>
            <c:ext xmlns:c16="http://schemas.microsoft.com/office/drawing/2014/chart" uri="{C3380CC4-5D6E-409C-BE32-E72D297353CC}">
              <c16:uniqueId val="{00000000-C52B-9F46-AC4A-9003CA83C81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1076576400</c:v>
                </c:pt>
                <c:pt idx="1">
                  <c:v>1013265000</c:v>
                </c:pt>
                <c:pt idx="2">
                  <c:v>963856650</c:v>
                </c:pt>
                <c:pt idx="3">
                  <c:v>1229071200</c:v>
                </c:pt>
                <c:pt idx="4">
                  <c:v>1521046500</c:v>
                </c:pt>
                <c:pt idx="5">
                  <c:v>1658289600</c:v>
                </c:pt>
                <c:pt idx="6">
                  <c:v>2054349900</c:v>
                </c:pt>
                <c:pt idx="7">
                  <c:v>2366614250</c:v>
                </c:pt>
                <c:pt idx="8">
                  <c:v>2671114500</c:v>
                </c:pt>
                <c:pt idx="9">
                  <c:v>2986329990</c:v>
                </c:pt>
                <c:pt idx="10">
                  <c:v>3293056400</c:v>
                </c:pt>
                <c:pt idx="11">
                  <c:v>3596721878</c:v>
                </c:pt>
                <c:pt idx="12">
                  <c:v>4313622600</c:v>
                </c:pt>
                <c:pt idx="13">
                  <c:v>5214316674</c:v>
                </c:pt>
                <c:pt idx="14">
                  <c:v>5382111280</c:v>
                </c:pt>
                <c:pt idx="15">
                  <c:v>5879539600</c:v>
                </c:pt>
                <c:pt idx="16">
                  <c:v>7092554490</c:v>
                </c:pt>
                <c:pt idx="17">
                  <c:v>7622672130</c:v>
                </c:pt>
                <c:pt idx="18">
                  <c:v>9028692900</c:v>
                </c:pt>
                <c:pt idx="19">
                  <c:v>9411594150</c:v>
                </c:pt>
                <c:pt idx="20">
                  <c:v>10149407800</c:v>
                </c:pt>
                <c:pt idx="21">
                  <c:v>11306850600</c:v>
                </c:pt>
                <c:pt idx="22">
                  <c:v>14002132000</c:v>
                </c:pt>
                <c:pt idx="23">
                  <c:v>15175680400</c:v>
                </c:pt>
                <c:pt idx="24">
                  <c:v>17804000000</c:v>
                </c:pt>
                <c:pt idx="25">
                  <c:v>22810000000</c:v>
                </c:pt>
                <c:pt idx="26">
                  <c:v>22884000000</c:v>
                </c:pt>
                <c:pt idx="27">
                  <c:v>32292000000</c:v>
                </c:pt>
                <c:pt idx="28">
                  <c:v>35393000000</c:v>
                </c:pt>
                <c:pt idx="29">
                  <c:v>37570000000</c:v>
                </c:pt>
                <c:pt idx="30">
                  <c:v>46509000000</c:v>
                </c:pt>
                <c:pt idx="31">
                  <c:v>51056000000</c:v>
                </c:pt>
                <c:pt idx="32">
                  <c:v>51952000000</c:v>
                </c:pt>
                <c:pt idx="33">
                  <c:v>51625000000</c:v>
                </c:pt>
                <c:pt idx="34">
                  <c:v>54434000000</c:v>
                </c:pt>
                <c:pt idx="35">
                  <c:v>59273000000</c:v>
                </c:pt>
                <c:pt idx="36">
                  <c:v>65394000000</c:v>
                </c:pt>
                <c:pt idx="37">
                  <c:v>76802000000</c:v>
                </c:pt>
              </c:numCache>
            </c:numRef>
          </c:val>
          <c:extLst>
            <c:ext xmlns:c16="http://schemas.microsoft.com/office/drawing/2014/chart" uri="{C3380CC4-5D6E-409C-BE32-E72D297353CC}">
              <c16:uniqueId val="{00000001-C52B-9F46-AC4A-9003CA83C81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0</c:v>
                </c:pt>
                <c:pt idx="5">
                  <c:v>332697600</c:v>
                </c:pt>
                <c:pt idx="6">
                  <c:v>-163803950</c:v>
                </c:pt>
                <c:pt idx="7">
                  <c:v>-624113750</c:v>
                </c:pt>
                <c:pt idx="8">
                  <c:v>-487201500</c:v>
                </c:pt>
                <c:pt idx="9">
                  <c:v>925512980</c:v>
                </c:pt>
                <c:pt idx="10">
                  <c:v>1032474600</c:v>
                </c:pt>
                <c:pt idx="11">
                  <c:v>-126284372</c:v>
                </c:pt>
                <c:pt idx="12">
                  <c:v>421776432</c:v>
                </c:pt>
                <c:pt idx="13">
                  <c:v>1336857298</c:v>
                </c:pt>
                <c:pt idx="14">
                  <c:v>1700392300</c:v>
                </c:pt>
                <c:pt idx="15">
                  <c:v>2895653200</c:v>
                </c:pt>
                <c:pt idx="16">
                  <c:v>375930450</c:v>
                </c:pt>
                <c:pt idx="17">
                  <c:v>927177390</c:v>
                </c:pt>
                <c:pt idx="18">
                  <c:v>3665874000</c:v>
                </c:pt>
                <c:pt idx="19">
                  <c:v>4483540770</c:v>
                </c:pt>
                <c:pt idx="20">
                  <c:v>4803632760</c:v>
                </c:pt>
                <c:pt idx="21">
                  <c:v>4424419800</c:v>
                </c:pt>
                <c:pt idx="22">
                  <c:v>7568720000</c:v>
                </c:pt>
                <c:pt idx="23">
                  <c:v>10853526800</c:v>
                </c:pt>
                <c:pt idx="24">
                  <c:v>12313000000</c:v>
                </c:pt>
                <c:pt idx="25">
                  <c:v>15782000000</c:v>
                </c:pt>
                <c:pt idx="26">
                  <c:v>18042000000</c:v>
                </c:pt>
                <c:pt idx="27">
                  <c:v>18592000000</c:v>
                </c:pt>
                <c:pt idx="28">
                  <c:v>22298000000</c:v>
                </c:pt>
                <c:pt idx="29">
                  <c:v>27357000000</c:v>
                </c:pt>
                <c:pt idx="30">
                  <c:v>31881000000</c:v>
                </c:pt>
                <c:pt idx="31">
                  <c:v>40047000000</c:v>
                </c:pt>
                <c:pt idx="32">
                  <c:v>32520000000</c:v>
                </c:pt>
                <c:pt idx="33">
                  <c:v>32206000000</c:v>
                </c:pt>
                <c:pt idx="34">
                  <c:v>35551000000</c:v>
                </c:pt>
                <c:pt idx="35">
                  <c:v>29870000000</c:v>
                </c:pt>
                <c:pt idx="36">
                  <c:v>47615000000</c:v>
                </c:pt>
                <c:pt idx="37">
                  <c:v>64134000000</c:v>
                </c:pt>
              </c:numCache>
            </c:numRef>
          </c:val>
          <c:extLst>
            <c:ext xmlns:c16="http://schemas.microsoft.com/office/drawing/2014/chart" uri="{C3380CC4-5D6E-409C-BE32-E72D297353CC}">
              <c16:uniqueId val="{00000002-C52B-9F46-AC4A-9003CA83C811}"/>
            </c:ext>
          </c:extLst>
        </c:ser>
        <c:dLbls>
          <c:showLegendKey val="0"/>
          <c:showVal val="0"/>
          <c:showCatName val="0"/>
          <c:showSerName val="0"/>
          <c:showPercent val="0"/>
          <c:showBubbleSize val="0"/>
        </c:dLbls>
        <c:gapWidth val="100"/>
        <c:overlap val="-24"/>
        <c:axId val="337707360"/>
        <c:axId val="337709088"/>
      </c:barChart>
      <c:catAx>
        <c:axId val="3377073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37709088"/>
        <c:crosses val="autoZero"/>
        <c:auto val="1"/>
        <c:lblAlgn val="ctr"/>
        <c:lblOffset val="100"/>
        <c:noMultiLvlLbl val="0"/>
      </c:catAx>
      <c:valAx>
        <c:axId val="33770908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7707360"/>
        <c:crosses val="autoZero"/>
        <c:crossBetween val="between"/>
      </c:valAx>
      <c:spPr>
        <a:noFill/>
        <a:ln>
          <a:noFill/>
        </a:ln>
        <a:effectLst/>
      </c:spPr>
    </c:plotArea>
    <c:legend>
      <c:legendPos val="b"/>
      <c:layout>
        <c:manualLayout>
          <c:xMode val="edge"/>
          <c:yMode val="edge"/>
          <c:x val="0.3619244822120008"/>
          <c:y val="0.92859506687267779"/>
          <c:w val="0.30255367584002496"/>
          <c:h val="4.6468692791231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47625</xdr:colOff>
      <xdr:row>108</xdr:row>
      <xdr:rowOff>33337</xdr:rowOff>
    </xdr:from>
    <xdr:to>
      <xdr:col>47</xdr:col>
      <xdr:colOff>47625</xdr:colOff>
      <xdr:row>133</xdr:row>
      <xdr:rowOff>15875</xdr:rowOff>
    </xdr:to>
    <xdr:graphicFrame macro="">
      <xdr:nvGraphicFramePr>
        <xdr:cNvPr id="2" name="Chart 1">
          <a:extLst>
            <a:ext uri="{FF2B5EF4-FFF2-40B4-BE49-F238E27FC236}">
              <a16:creationId xmlns:a16="http://schemas.microsoft.com/office/drawing/2014/main" id="{D14A45A3-0AA5-04A4-BD22-AEEF2E245A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https://www.bing.com/financeapi/forcetrigger?t=an2tur&amp;q=XSWX%3aNOVOB&amp;form=skydnc</v>
    <v>Learn more on Bing</v>
  </rv>
  <rv s="1">
    <v>0</v>
    <v>Novo Nordisk A/S (XSWX:NOVOB)</v>
    <v>2</v>
    <v>3</v>
    <v>Finance</v>
    <v>4</v>
    <v>en-US</v>
    <v>an2tur</v>
    <v>268435456</v>
    <v>1</v>
    <v>Powered by Refinitiv</v>
    <v>50.17</v>
    <v>49.155000000000001</v>
    <v>0.76249999999999996</v>
    <v>0.16</v>
    <v>3.2320000000000001E-3</v>
    <v>CHF</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SIX Swiss Exchange</v>
    <v>XSWX</v>
    <v>XSWX</v>
    <v>Novo Alle 1, BAGSVAERD, DENMARK-NA, 2880 DK</v>
    <v>49.67</v>
    <v>Pharmaceuticals</v>
    <v>Stock</v>
    <v>43644.651412037034</v>
    <v>0</v>
    <v>49.67</v>
    <v>778949400000</v>
    <v>Novo Nordisk A/S</v>
    <v>Novo Nordisk A/S</v>
    <v>49.67</v>
    <v>13.7972</v>
    <v>49.51</v>
    <v>49.67</v>
    <v>1717564000</v>
    <v>NOVOB</v>
    <v>Novo Nordisk A/S (XSWX:NOVOB)</v>
    <v>2478</v>
    <v>1226710</v>
    <v>1931</v>
  </rv>
  <rv s="2">
    <v>1</v>
  </rv>
  <rv s="0">
    <v>https://www.bing.com/financeapi/forcetrigger?t=a1yvxm&amp;q=XNYS%3aNVO&amp;form=skydnc</v>
    <v>Learn more on Bing</v>
  </rv>
  <rv s="1">
    <v>0</v>
    <v>Novo Nordisk A/S (XNYS:NVO)</v>
    <v>2</v>
    <v>5</v>
    <v>Finance</v>
    <v>6</v>
    <v>en-US</v>
    <v>a1yvxm</v>
    <v>268435456</v>
    <v>1</v>
    <v>Powered by Refinitiv</v>
    <v>172.97</v>
    <v>95.02</v>
    <v>0.76249999999999996</v>
    <v>0.09</v>
    <v>5.733E-4</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New York Stock Exchange</v>
    <v>XNYS</v>
    <v>XNYS</v>
    <v>Novo Alle 1, BAGSVAERD, DENMARK-NA, 2880 DK</v>
    <v>157.4</v>
    <v>Pharmaceuticals</v>
    <v>Stock</v>
    <v>45117.995191735936</v>
    <v>3</v>
    <v>156.13</v>
    <v>1844664000000</v>
    <v>Novo Nordisk A/S</v>
    <v>Novo Nordisk A/S</v>
    <v>156.37</v>
    <v>40.146900000000002</v>
    <v>156.97999999999999</v>
    <v>157.07</v>
    <v>1717564000</v>
    <v>NVO</v>
    <v>Novo Nordisk A/S (XNYS:NVO)</v>
    <v>851</v>
    <v>1226369</v>
    <v>1931</v>
  </rv>
  <rv s="2">
    <v>4</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7">
    <spb s="0">
      <v>0</v>
      <v>Name</v>
      <v>LearnMoreOnLink</v>
    </spb>
    <spb s="1">
      <v>0</v>
      <v>0</v>
      <v>0</v>
    </spb>
    <spb s="2">
      <v>1</v>
      <v>1</v>
      <v>1</v>
      <v>1</v>
    </spb>
    <spb s="3">
      <v>1</v>
      <v>2</v>
      <v>2</v>
      <v>1</v>
      <v>3</v>
      <v>1</v>
      <v>1</v>
      <v>1</v>
      <v>4</v>
      <v>4</v>
      <v>5</v>
      <v>6</v>
      <v>1</v>
      <v>1</v>
      <v>1</v>
      <v>4</v>
      <v>7</v>
      <v>8</v>
      <v>9</v>
      <v>4</v>
    </spb>
    <spb s="4">
      <v>Delayed 15 minutes</v>
      <v>from previous close</v>
      <v>from previous close</v>
      <v>GMT</v>
    </spb>
    <spb s="3">
      <v>10</v>
      <v>2</v>
      <v>2</v>
      <v>10</v>
      <v>3</v>
      <v>10</v>
      <v>10</v>
      <v>10</v>
      <v>4</v>
      <v>4</v>
      <v>5</v>
      <v>6</v>
      <v>10</v>
      <v>10</v>
      <v>10</v>
      <v>4</v>
      <v>7</v>
      <v>8</v>
      <v>9</v>
      <v>4</v>
    </spb>
    <spb s="5">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 #,##0.00_) [$CHF-fr-CH]_ ;_ * (#,##0.00) [$CHF-fr-CH]_ ;_ * "-"??_) [$CHF-fr-CH]_ ;_ @_ </rpv>
    </rSty>
    <rSty dxfid="5">
      <rpv i="0">#,##0.00</rpv>
    </rSty>
    <rSty>
      <rpv i="1">1</rpv>
    </rSty>
    <rSty dxfid="4">
      <rpv i="0">#,##0</rpv>
    </rSty>
    <rSty dxfid="3"/>
    <rSty dxfid="1">
      <rpv i="0" xml:space="preserve">_ * #,##0_) [$kr-fo-FO]_ ;_ * (#,##0) [$kr-fo-FO]_ ;_ * "-"_) [$kr-fo-FO]_ ;_ @_ </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353278/000120864606000088/0001208646-06-000088-index.htm" TargetMode="External"/><Relationship Id="rId47" Type="http://schemas.openxmlformats.org/officeDocument/2006/relationships/hyperlink" Target="https://www.sec.gov/Archives/edgar/data/353278/000120864608000041/0001208646-08-000041-index.htm" TargetMode="External"/><Relationship Id="rId63" Type="http://schemas.openxmlformats.org/officeDocument/2006/relationships/hyperlink" Target="https://sec.gov/" TargetMode="External"/><Relationship Id="rId68" Type="http://schemas.openxmlformats.org/officeDocument/2006/relationships/hyperlink" Target="https://sec.gov/"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353278/000120864607000095/0001208646-07-000095-index.htm" TargetMode="External"/><Relationship Id="rId53" Type="http://schemas.openxmlformats.org/officeDocument/2006/relationships/hyperlink" Target="https://sec.gov/" TargetMode="External"/><Relationship Id="rId58" Type="http://schemas.openxmlformats.org/officeDocument/2006/relationships/hyperlink" Target="https://sec.gov/" TargetMode="External"/><Relationship Id="rId66" Type="http://schemas.openxmlformats.org/officeDocument/2006/relationships/hyperlink" Target="https://sec.gov/" TargetMode="External"/><Relationship Id="rId74" Type="http://schemas.openxmlformats.org/officeDocument/2006/relationships/hyperlink" Target="https://sec.gov/" TargetMode="External"/><Relationship Id="rId79" Type="http://schemas.openxmlformats.org/officeDocument/2006/relationships/hyperlink" Target="https://finbox.com/LSE:0QIU/explorer/fcf_unlev_proj" TargetMode="External"/><Relationship Id="rId5" Type="http://schemas.openxmlformats.org/officeDocument/2006/relationships/hyperlink" Target="https://sec.gov/" TargetMode="External"/><Relationship Id="rId61" Type="http://schemas.openxmlformats.org/officeDocument/2006/relationships/hyperlink" Target="https://sec.gov/"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353278/000120864606000088/0001208646-06-000088-index.htm" TargetMode="External"/><Relationship Id="rId48" Type="http://schemas.openxmlformats.org/officeDocument/2006/relationships/hyperlink" Target="https://sec.gov/" TargetMode="External"/><Relationship Id="rId56" Type="http://schemas.openxmlformats.org/officeDocument/2006/relationships/hyperlink" Target="https://sec.gov/" TargetMode="External"/><Relationship Id="rId64" Type="http://schemas.openxmlformats.org/officeDocument/2006/relationships/hyperlink" Target="https://sec.gov/" TargetMode="External"/><Relationship Id="rId69" Type="http://schemas.openxmlformats.org/officeDocument/2006/relationships/hyperlink" Target="https://sec.gov/" TargetMode="External"/><Relationship Id="rId77"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72" Type="http://schemas.openxmlformats.org/officeDocument/2006/relationships/hyperlink" Target="https://sec.gov/"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353278/000120864608000041/0001208646-08-000041-index.htm" TargetMode="External"/><Relationship Id="rId59" Type="http://schemas.openxmlformats.org/officeDocument/2006/relationships/hyperlink" Target="https://sec.gov/" TargetMode="External"/><Relationship Id="rId67"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sec.gov/" TargetMode="External"/><Relationship Id="rId62" Type="http://schemas.openxmlformats.org/officeDocument/2006/relationships/hyperlink" Target="https://sec.gov/" TargetMode="External"/><Relationship Id="rId70" Type="http://schemas.openxmlformats.org/officeDocument/2006/relationships/hyperlink" Target="https://sec.gov/" TargetMode="External"/><Relationship Id="rId75" Type="http://schemas.openxmlformats.org/officeDocument/2006/relationships/hyperlink" Target="https://sec.gov/" TargetMode="External"/><Relationship Id="rId1" Type="http://schemas.openxmlformats.org/officeDocument/2006/relationships/hyperlink" Target="https://roic.ai/company/NV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sec.gov/"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53278/000120864607000095/0001208646-07-000095-index.htm" TargetMode="External"/><Relationship Id="rId52" Type="http://schemas.openxmlformats.org/officeDocument/2006/relationships/hyperlink" Target="https://sec.gov/" TargetMode="External"/><Relationship Id="rId60" Type="http://schemas.openxmlformats.org/officeDocument/2006/relationships/hyperlink" Target="https://sec.gov/" TargetMode="External"/><Relationship Id="rId65" Type="http://schemas.openxmlformats.org/officeDocument/2006/relationships/hyperlink" Target="https://sec.gov/" TargetMode="External"/><Relationship Id="rId73" Type="http://schemas.openxmlformats.org/officeDocument/2006/relationships/hyperlink" Target="https://sec.gov/" TargetMode="External"/><Relationship Id="rId78" Type="http://schemas.openxmlformats.org/officeDocument/2006/relationships/hyperlink" Target="https://finbox.com/LSE:0QIU/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sec.gov/" TargetMode="External"/><Relationship Id="rId55" Type="http://schemas.openxmlformats.org/officeDocument/2006/relationships/hyperlink" Target="https://sec.gov/" TargetMode="External"/><Relationship Id="rId76" Type="http://schemas.openxmlformats.org/officeDocument/2006/relationships/hyperlink" Target="https://sec.gov/" TargetMode="External"/><Relationship Id="rId7" Type="http://schemas.openxmlformats.org/officeDocument/2006/relationships/hyperlink" Target="https://sec.gov/" TargetMode="External"/><Relationship Id="rId71" Type="http://schemas.openxmlformats.org/officeDocument/2006/relationships/hyperlink" Target="https://sec.gov/"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85" activePane="bottomRight" state="frozen"/>
      <selection pane="topRight"/>
      <selection pane="bottomLeft"/>
      <selection pane="bottomRight" activeCell="AR101" sqref="AR101"/>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4158399600</v>
      </c>
      <c r="C3" s="1">
        <v>4187427750</v>
      </c>
      <c r="D3" s="1">
        <v>5027783550</v>
      </c>
      <c r="E3" s="1">
        <v>5629806000</v>
      </c>
      <c r="F3" s="1">
        <v>7619108250</v>
      </c>
      <c r="G3" s="1">
        <v>8331880000</v>
      </c>
      <c r="H3" s="1">
        <v>9829419700</v>
      </c>
      <c r="I3" s="1">
        <v>10670777000</v>
      </c>
      <c r="J3" s="1">
        <v>13145607000</v>
      </c>
      <c r="K3" s="1">
        <v>13517840700</v>
      </c>
      <c r="L3" s="1">
        <v>13713124800</v>
      </c>
      <c r="M3" s="1">
        <v>14903938620</v>
      </c>
      <c r="N3" s="1">
        <v>16984033110</v>
      </c>
      <c r="O3" s="1">
        <v>17909684240</v>
      </c>
      <c r="P3" s="1">
        <v>20944397330</v>
      </c>
      <c r="Q3" s="1">
        <v>20815014000</v>
      </c>
      <c r="R3" s="1">
        <v>23717034390</v>
      </c>
      <c r="S3" s="1">
        <v>25154110260</v>
      </c>
      <c r="T3" s="1">
        <v>26613062700</v>
      </c>
      <c r="U3" s="1">
        <v>29233563870</v>
      </c>
      <c r="V3" s="1">
        <v>33713685040</v>
      </c>
      <c r="W3" s="1">
        <v>38751814800</v>
      </c>
      <c r="X3" s="1">
        <v>41888774000</v>
      </c>
      <c r="Y3" s="1">
        <v>45666120400</v>
      </c>
      <c r="Z3" s="1">
        <v>51078000000</v>
      </c>
      <c r="AA3" s="1">
        <v>60776000000</v>
      </c>
      <c r="AB3" s="1">
        <v>66346000000</v>
      </c>
      <c r="AC3" s="1">
        <v>78026000000</v>
      </c>
      <c r="AD3" s="1">
        <v>83572000000</v>
      </c>
      <c r="AE3" s="1">
        <v>88806000000</v>
      </c>
      <c r="AF3" s="1">
        <v>107927000000</v>
      </c>
      <c r="AG3" s="1">
        <v>111780000000</v>
      </c>
      <c r="AH3" s="1">
        <v>111696000000</v>
      </c>
      <c r="AI3" s="1">
        <v>111831000000</v>
      </c>
      <c r="AJ3" s="1">
        <v>122021000000</v>
      </c>
      <c r="AK3" s="1">
        <v>126946000000</v>
      </c>
      <c r="AL3" s="1">
        <v>140800000000</v>
      </c>
      <c r="AM3" s="1">
        <v>176954000000</v>
      </c>
      <c r="AN3" s="24">
        <v>222520000000</v>
      </c>
      <c r="AO3" s="24">
        <v>257600000000</v>
      </c>
      <c r="AP3" s="24">
        <v>291400000000</v>
      </c>
      <c r="AQ3" s="24">
        <v>323600000000</v>
      </c>
      <c r="AR3" s="24">
        <v>361200000000</v>
      </c>
      <c r="AS3" s="18" t="s">
        <v>108</v>
      </c>
      <c r="AT3" s="19" t="s">
        <v>109</v>
      </c>
      <c r="AU3" s="19" t="s">
        <v>110</v>
      </c>
      <c r="AV3" s="19" t="s">
        <v>111</v>
      </c>
    </row>
    <row r="4" spans="1:48" ht="19" x14ac:dyDescent="0.25">
      <c r="A4" s="14" t="s">
        <v>93</v>
      </c>
      <c r="B4" s="1"/>
      <c r="C4" s="15">
        <f>(C3/B3)-1</f>
        <v>6.980606192824812E-3</v>
      </c>
      <c r="D4" s="15">
        <f>(D3/C3)-1</f>
        <v>0.20068544466229898</v>
      </c>
      <c r="E4" s="15">
        <f>(E3/D3)-1</f>
        <v>0.1197391343547396</v>
      </c>
      <c r="F4" s="15">
        <f t="shared" ref="F4:AR4" si="0">(F3/E3)-1</f>
        <v>0.35335182953018274</v>
      </c>
      <c r="G4" s="15">
        <f t="shared" si="0"/>
        <v>9.3550547729781997E-2</v>
      </c>
      <c r="H4" s="16">
        <f t="shared" si="0"/>
        <v>0.17973610997758005</v>
      </c>
      <c r="I4" s="16">
        <f t="shared" si="0"/>
        <v>8.5595826170694389E-2</v>
      </c>
      <c r="J4" s="16">
        <f t="shared" si="0"/>
        <v>0.23192594128806188</v>
      </c>
      <c r="K4" s="16">
        <f t="shared" si="0"/>
        <v>2.8316204797541822E-2</v>
      </c>
      <c r="L4" s="16">
        <f t="shared" si="0"/>
        <v>1.4446397493055319E-2</v>
      </c>
      <c r="M4" s="16">
        <f t="shared" si="0"/>
        <v>8.683752517150567E-2</v>
      </c>
      <c r="N4" s="16">
        <f t="shared" si="0"/>
        <v>0.13956676439935589</v>
      </c>
      <c r="O4" s="16">
        <f t="shared" si="0"/>
        <v>5.4501255620785782E-2</v>
      </c>
      <c r="P4" s="16">
        <f t="shared" si="0"/>
        <v>0.169445370969868</v>
      </c>
      <c r="Q4" s="16">
        <f t="shared" si="0"/>
        <v>-6.1774673179387785E-3</v>
      </c>
      <c r="R4" s="16">
        <f t="shared" si="0"/>
        <v>0.13941957425539075</v>
      </c>
      <c r="S4" s="16">
        <f t="shared" si="0"/>
        <v>6.0592561716144688E-2</v>
      </c>
      <c r="T4" s="16">
        <f t="shared" si="0"/>
        <v>5.8000558354871501E-2</v>
      </c>
      <c r="U4" s="16">
        <f t="shared" si="0"/>
        <v>9.846672664247702E-2</v>
      </c>
      <c r="V4" s="16">
        <f t="shared" si="0"/>
        <v>0.15325265129913146</v>
      </c>
      <c r="W4" s="16">
        <f t="shared" si="0"/>
        <v>0.14943871469471381</v>
      </c>
      <c r="X4" s="16">
        <f t="shared" si="0"/>
        <v>8.0949994630961086E-2</v>
      </c>
      <c r="Y4" s="16">
        <f t="shared" si="0"/>
        <v>9.0175625574527407E-2</v>
      </c>
      <c r="Z4" s="16">
        <f t="shared" si="0"/>
        <v>0.11850973002733989</v>
      </c>
      <c r="AA4" s="16">
        <f t="shared" si="0"/>
        <v>0.18986647871882223</v>
      </c>
      <c r="AB4" s="16">
        <f t="shared" si="0"/>
        <v>9.164801895485053E-2</v>
      </c>
      <c r="AC4" s="16">
        <f t="shared" si="0"/>
        <v>0.17604678503602322</v>
      </c>
      <c r="AD4" s="16">
        <f t="shared" si="0"/>
        <v>7.1078871145515699E-2</v>
      </c>
      <c r="AE4" s="16">
        <f t="shared" si="0"/>
        <v>6.262863159910026E-2</v>
      </c>
      <c r="AF4" s="16">
        <f t="shared" si="0"/>
        <v>0.21531202846654507</v>
      </c>
      <c r="AG4" s="16">
        <f t="shared" si="0"/>
        <v>3.5700056519684553E-2</v>
      </c>
      <c r="AH4" s="16">
        <f t="shared" si="0"/>
        <v>-7.5147611379500212E-4</v>
      </c>
      <c r="AI4" s="16">
        <f t="shared" si="0"/>
        <v>1.208637730984119E-3</v>
      </c>
      <c r="AJ4" s="16">
        <f t="shared" si="0"/>
        <v>9.1119635879139071E-2</v>
      </c>
      <c r="AK4" s="16">
        <f t="shared" si="0"/>
        <v>4.0361904918005953E-2</v>
      </c>
      <c r="AL4" s="16">
        <f t="shared" si="0"/>
        <v>0.10913301718841084</v>
      </c>
      <c r="AM4" s="16">
        <f t="shared" si="0"/>
        <v>0.25677556818181824</v>
      </c>
      <c r="AN4" s="16">
        <f t="shared" si="0"/>
        <v>0.25750194965923345</v>
      </c>
      <c r="AO4" s="16">
        <f t="shared" si="0"/>
        <v>0.15764875067409667</v>
      </c>
      <c r="AP4" s="16">
        <f t="shared" si="0"/>
        <v>0.1312111801242235</v>
      </c>
      <c r="AQ4" s="16">
        <f t="shared" si="0"/>
        <v>0.11050102951269736</v>
      </c>
      <c r="AR4" s="16">
        <f t="shared" si="0"/>
        <v>0.11619283065512986</v>
      </c>
      <c r="AS4" s="17">
        <f>(AM4+AL4+AK4)/3</f>
        <v>0.13542349676274501</v>
      </c>
      <c r="AT4" s="17">
        <f>(AM20+AL20+AK20)/3</f>
        <v>0.12220494353427631</v>
      </c>
      <c r="AU4" s="17">
        <f>(AM29+AL29+AK29)/3</f>
        <v>0.12594170156923759</v>
      </c>
      <c r="AV4" s="17">
        <f>(AM106+AL106+AK106)/3</f>
        <v>0.26040140392943534</v>
      </c>
    </row>
    <row r="5" spans="1:48" ht="19" x14ac:dyDescent="0.25">
      <c r="A5" s="5" t="s">
        <v>2</v>
      </c>
      <c r="B5" s="1">
        <v>2073373200</v>
      </c>
      <c r="C5" s="1">
        <v>3293845500</v>
      </c>
      <c r="D5" s="1">
        <v>2589793200</v>
      </c>
      <c r="E5" s="1">
        <v>2716604800</v>
      </c>
      <c r="F5" s="1">
        <v>3764953500</v>
      </c>
      <c r="G5" s="1">
        <v>4125219200</v>
      </c>
      <c r="H5" s="1">
        <v>4795257150</v>
      </c>
      <c r="I5" s="1">
        <v>2526563000</v>
      </c>
      <c r="J5" s="1">
        <v>6407685000</v>
      </c>
      <c r="K5" s="1">
        <v>3833399360</v>
      </c>
      <c r="L5" s="1">
        <v>3829522000</v>
      </c>
      <c r="M5" s="1">
        <v>4167384276</v>
      </c>
      <c r="N5" s="1">
        <v>4721704992</v>
      </c>
      <c r="O5" s="1">
        <v>4386980976</v>
      </c>
      <c r="P5" s="1">
        <v>5049425830</v>
      </c>
      <c r="Q5" s="1">
        <v>4379575200</v>
      </c>
      <c r="R5" s="1">
        <v>5964763140</v>
      </c>
      <c r="S5" s="1">
        <v>6624717840</v>
      </c>
      <c r="T5" s="1">
        <v>7461827400</v>
      </c>
      <c r="U5" s="1">
        <v>8105495370</v>
      </c>
      <c r="V5" s="1">
        <v>9165986920</v>
      </c>
      <c r="W5" s="1">
        <v>9589068200</v>
      </c>
      <c r="X5" s="1">
        <v>9803538000</v>
      </c>
      <c r="Y5" s="1">
        <v>10131384800</v>
      </c>
      <c r="Z5" s="1">
        <v>10438000000</v>
      </c>
      <c r="AA5" s="1">
        <v>11680000000</v>
      </c>
      <c r="AB5" s="1">
        <v>12589000000</v>
      </c>
      <c r="AC5" s="1">
        <v>13465000000</v>
      </c>
      <c r="AD5" s="1">
        <v>14140000000</v>
      </c>
      <c r="AE5" s="1">
        <v>14562000000</v>
      </c>
      <c r="AF5" s="1">
        <v>16188000000</v>
      </c>
      <c r="AG5" s="1">
        <v>17183000000</v>
      </c>
      <c r="AH5" s="1">
        <v>17632000000</v>
      </c>
      <c r="AI5" s="1">
        <v>17617000000</v>
      </c>
      <c r="AJ5" s="1">
        <v>20088000000</v>
      </c>
      <c r="AK5" s="1">
        <v>20932000000</v>
      </c>
      <c r="AL5" s="1">
        <v>23658000000</v>
      </c>
      <c r="AM5" s="1">
        <v>28448000000</v>
      </c>
    </row>
    <row r="6" spans="1:48" ht="20" x14ac:dyDescent="0.25">
      <c r="A6" s="6" t="s">
        <v>3</v>
      </c>
      <c r="B6" s="10">
        <v>2085026400</v>
      </c>
      <c r="C6" s="10">
        <v>893582250</v>
      </c>
      <c r="D6" s="10">
        <v>2437990350</v>
      </c>
      <c r="E6" s="10">
        <v>2913201200</v>
      </c>
      <c r="F6" s="10">
        <v>3854154750</v>
      </c>
      <c r="G6" s="10">
        <v>4206660800</v>
      </c>
      <c r="H6" s="10">
        <v>5034162550</v>
      </c>
      <c r="I6" s="10">
        <v>8144214000</v>
      </c>
      <c r="J6" s="10">
        <v>6737922000</v>
      </c>
      <c r="K6" s="10">
        <v>9684441340</v>
      </c>
      <c r="L6" s="10">
        <v>9883602800</v>
      </c>
      <c r="M6" s="10">
        <v>10736554344</v>
      </c>
      <c r="N6" s="10">
        <v>12262328118</v>
      </c>
      <c r="O6" s="10">
        <v>13522703264</v>
      </c>
      <c r="P6" s="10">
        <v>15894971500</v>
      </c>
      <c r="Q6" s="10">
        <v>16435438800</v>
      </c>
      <c r="R6" s="10">
        <v>17752271250</v>
      </c>
      <c r="S6" s="10">
        <v>18529392420</v>
      </c>
      <c r="T6" s="10">
        <v>19151235300</v>
      </c>
      <c r="U6" s="10">
        <v>21128068500</v>
      </c>
      <c r="V6" s="10">
        <v>24547698120</v>
      </c>
      <c r="W6" s="10">
        <v>29162746600</v>
      </c>
      <c r="X6" s="10">
        <v>32085236000</v>
      </c>
      <c r="Y6" s="10">
        <v>35534735600</v>
      </c>
      <c r="Z6" s="10">
        <v>40640000000</v>
      </c>
      <c r="AA6" s="10">
        <v>49096000000</v>
      </c>
      <c r="AB6" s="10">
        <v>53757000000</v>
      </c>
      <c r="AC6" s="10">
        <v>64561000000</v>
      </c>
      <c r="AD6" s="10">
        <v>69432000000</v>
      </c>
      <c r="AE6" s="10">
        <v>74244000000</v>
      </c>
      <c r="AF6" s="10">
        <v>91739000000</v>
      </c>
      <c r="AG6" s="10">
        <v>94597000000</v>
      </c>
      <c r="AH6" s="10">
        <v>94064000000</v>
      </c>
      <c r="AI6" s="10">
        <v>94214000000</v>
      </c>
      <c r="AJ6" s="10">
        <v>101933000000</v>
      </c>
      <c r="AK6" s="10">
        <v>106014000000</v>
      </c>
      <c r="AL6" s="10">
        <v>117142000000</v>
      </c>
      <c r="AM6" s="10">
        <v>148506000000</v>
      </c>
      <c r="AS6" s="18" t="s">
        <v>112</v>
      </c>
      <c r="AT6" s="19" t="s">
        <v>113</v>
      </c>
      <c r="AU6" s="19" t="s">
        <v>114</v>
      </c>
      <c r="AV6" s="19" t="s">
        <v>115</v>
      </c>
    </row>
    <row r="7" spans="1:48" ht="19" x14ac:dyDescent="0.25">
      <c r="A7" s="5" t="s">
        <v>4</v>
      </c>
      <c r="B7" s="2">
        <v>0.50139999999999996</v>
      </c>
      <c r="C7" s="2">
        <v>0.21340000000000001</v>
      </c>
      <c r="D7" s="2">
        <v>0.4849</v>
      </c>
      <c r="E7" s="2">
        <v>0.51749999999999996</v>
      </c>
      <c r="F7" s="2">
        <v>0.50590000000000002</v>
      </c>
      <c r="G7" s="2">
        <v>0.50490000000000002</v>
      </c>
      <c r="H7" s="2">
        <v>0.51219999999999999</v>
      </c>
      <c r="I7" s="2">
        <v>0.76319999999999999</v>
      </c>
      <c r="J7" s="2">
        <v>0.51259999999999994</v>
      </c>
      <c r="K7" s="2">
        <v>0.71640000000000004</v>
      </c>
      <c r="L7" s="2">
        <v>0.72070000000000001</v>
      </c>
      <c r="M7" s="2">
        <v>0.72040000000000004</v>
      </c>
      <c r="N7" s="2">
        <v>0.72199999999999998</v>
      </c>
      <c r="O7" s="2">
        <v>0.755</v>
      </c>
      <c r="P7" s="2">
        <v>0.75890000000000002</v>
      </c>
      <c r="Q7" s="2">
        <v>0.78959999999999997</v>
      </c>
      <c r="R7" s="2">
        <v>0.74850000000000005</v>
      </c>
      <c r="S7" s="2">
        <v>0.73660000000000003</v>
      </c>
      <c r="T7" s="2">
        <v>0.71960000000000002</v>
      </c>
      <c r="U7" s="2">
        <v>0.72270000000000001</v>
      </c>
      <c r="V7" s="2">
        <v>0.72809999999999997</v>
      </c>
      <c r="W7" s="2">
        <v>0.75260000000000005</v>
      </c>
      <c r="X7" s="2">
        <v>0.76600000000000001</v>
      </c>
      <c r="Y7" s="2">
        <v>0.77810000000000001</v>
      </c>
      <c r="Z7" s="2">
        <v>0.79559999999999997</v>
      </c>
      <c r="AA7" s="2">
        <v>0.80779999999999996</v>
      </c>
      <c r="AB7" s="2">
        <v>0.81030000000000002</v>
      </c>
      <c r="AC7" s="2">
        <v>0.82740000000000002</v>
      </c>
      <c r="AD7" s="2">
        <v>0.83079999999999998</v>
      </c>
      <c r="AE7" s="2">
        <v>0.83599999999999997</v>
      </c>
      <c r="AF7" s="2">
        <v>0.85</v>
      </c>
      <c r="AG7" s="2">
        <v>0.84630000000000005</v>
      </c>
      <c r="AH7" s="2">
        <v>0.84209999999999996</v>
      </c>
      <c r="AI7" s="2">
        <v>0.84250000000000003</v>
      </c>
      <c r="AJ7" s="2">
        <v>0.83540000000000003</v>
      </c>
      <c r="AK7" s="2">
        <v>0.83509999999999995</v>
      </c>
      <c r="AL7" s="2">
        <v>0.83199999999999996</v>
      </c>
      <c r="AM7" s="2">
        <v>0.83919999999999995</v>
      </c>
      <c r="AS7" s="17">
        <f>AM7</f>
        <v>0.83919999999999995</v>
      </c>
      <c r="AT7" s="20">
        <f>AM21</f>
        <v>0.434</v>
      </c>
      <c r="AU7" s="20">
        <f>AM30</f>
        <v>0.31380000000000002</v>
      </c>
      <c r="AV7" s="20">
        <f>AM107/AM3</f>
        <v>0.36243317472337444</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v>2769619590</v>
      </c>
      <c r="O8" s="1">
        <v>3398509072</v>
      </c>
      <c r="P8" s="1">
        <v>3356426540</v>
      </c>
      <c r="Q8" s="1">
        <v>3224522400</v>
      </c>
      <c r="R8" s="1">
        <v>3959800740</v>
      </c>
      <c r="S8" s="1">
        <v>4133370960</v>
      </c>
      <c r="T8" s="1">
        <v>4203929700</v>
      </c>
      <c r="U8" s="1">
        <v>4384760190</v>
      </c>
      <c r="V8" s="1">
        <v>5074703900</v>
      </c>
      <c r="W8" s="1">
        <v>6317370800</v>
      </c>
      <c r="X8" s="1">
        <v>8550608000</v>
      </c>
      <c r="Y8" s="1">
        <v>7874022400</v>
      </c>
      <c r="Z8" s="1">
        <v>7864000000</v>
      </c>
      <c r="AA8" s="1">
        <v>9602000000</v>
      </c>
      <c r="AB8" s="1">
        <v>9628000000</v>
      </c>
      <c r="AC8" s="1">
        <v>10897000000</v>
      </c>
      <c r="AD8" s="1">
        <v>11733000000</v>
      </c>
      <c r="AE8" s="1">
        <v>13762000000</v>
      </c>
      <c r="AF8" s="1">
        <v>13608000000</v>
      </c>
      <c r="AG8" s="1">
        <v>14563000000</v>
      </c>
      <c r="AH8" s="1">
        <v>14014000000</v>
      </c>
      <c r="AI8" s="1">
        <v>14805000000</v>
      </c>
      <c r="AJ8" s="1">
        <v>14220000000</v>
      </c>
      <c r="AK8" s="1">
        <v>15462000000</v>
      </c>
      <c r="AL8" s="1">
        <v>17772000000</v>
      </c>
      <c r="AM8" s="1">
        <v>24047000000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f t="shared" si="1"/>
        <v>0.16307196129812537</v>
      </c>
      <c r="O9" s="15">
        <f t="shared" si="1"/>
        <v>0.18975817923186344</v>
      </c>
      <c r="P9" s="15">
        <f t="shared" si="1"/>
        <v>0.1602541475467702</v>
      </c>
      <c r="Q9" s="15">
        <f t="shared" si="1"/>
        <v>0.15491329479768787</v>
      </c>
      <c r="R9" s="15">
        <f t="shared" si="1"/>
        <v>0.1669601972525537</v>
      </c>
      <c r="S9" s="15">
        <f t="shared" si="1"/>
        <v>0.16432189082723692</v>
      </c>
      <c r="T9" s="15">
        <f t="shared" si="1"/>
        <v>0.15796489668962452</v>
      </c>
      <c r="U9" s="15">
        <f t="shared" si="1"/>
        <v>0.14999061385395157</v>
      </c>
      <c r="V9" s="15">
        <f t="shared" si="1"/>
        <v>0.15052356020942409</v>
      </c>
      <c r="W9" s="15">
        <f t="shared" si="1"/>
        <v>0.16302128900554097</v>
      </c>
      <c r="X9" s="15">
        <f t="shared" si="1"/>
        <v>0.20412648028323771</v>
      </c>
      <c r="Y9" s="15">
        <f t="shared" si="1"/>
        <v>0.17242591074147828</v>
      </c>
      <c r="Z9" s="15">
        <f t="shared" si="1"/>
        <v>0.1539606092642625</v>
      </c>
      <c r="AA9" s="15">
        <f t="shared" si="1"/>
        <v>0.15798999605107278</v>
      </c>
      <c r="AB9" s="15">
        <f t="shared" si="1"/>
        <v>0.14511801766496848</v>
      </c>
      <c r="AC9" s="15">
        <f t="shared" si="1"/>
        <v>0.1396585753466793</v>
      </c>
      <c r="AD9" s="15">
        <f t="shared" si="1"/>
        <v>0.14039391183650027</v>
      </c>
      <c r="AE9" s="15">
        <f t="shared" si="1"/>
        <v>0.15496700673377925</v>
      </c>
      <c r="AF9" s="15">
        <f t="shared" si="1"/>
        <v>0.12608522427196162</v>
      </c>
      <c r="AG9" s="15">
        <f t="shared" si="1"/>
        <v>0.13028269815709428</v>
      </c>
      <c r="AH9" s="15">
        <f t="shared" si="1"/>
        <v>0.12546554934823093</v>
      </c>
      <c r="AI9" s="15">
        <f t="shared" si="1"/>
        <v>0.13238726292351852</v>
      </c>
      <c r="AJ9" s="15">
        <f t="shared" si="1"/>
        <v>0.11653731734701404</v>
      </c>
      <c r="AK9" s="15">
        <f t="shared" si="1"/>
        <v>0.12179982039607393</v>
      </c>
      <c r="AL9" s="15">
        <f t="shared" si="1"/>
        <v>0.12622159090909091</v>
      </c>
      <c r="AM9" s="15">
        <f t="shared" si="1"/>
        <v>0.13589407416616747</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v>2764000000</v>
      </c>
      <c r="AA10" s="1">
        <v>3065000000</v>
      </c>
      <c r="AB10" s="1">
        <v>3245000000</v>
      </c>
      <c r="AC10" s="1">
        <v>3312000000</v>
      </c>
      <c r="AD10" s="1">
        <v>3508000000</v>
      </c>
      <c r="AE10" s="1">
        <v>3537000000</v>
      </c>
      <c r="AF10" s="1">
        <v>3857000000</v>
      </c>
      <c r="AG10" s="1">
        <v>3962000000</v>
      </c>
      <c r="AH10" s="1">
        <v>3784000000</v>
      </c>
      <c r="AI10" s="1">
        <v>3916000000</v>
      </c>
      <c r="AJ10" s="1">
        <v>4007000000</v>
      </c>
      <c r="AK10" s="1">
        <v>3958000000</v>
      </c>
      <c r="AL10" s="1">
        <v>4050000000</v>
      </c>
      <c r="AM10" s="1">
        <v>4467000000</v>
      </c>
      <c r="AS10" s="17">
        <f>AM9</f>
        <v>0.13589407416616747</v>
      </c>
      <c r="AT10" s="20">
        <f>AM13</f>
        <v>0.28642472054884321</v>
      </c>
      <c r="AU10" s="20">
        <f>AM80</f>
        <v>8.6971755371452464E-3</v>
      </c>
      <c r="AV10" s="20">
        <f>AM89</f>
        <v>6.8639307390621296E-2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v>15420000000</v>
      </c>
      <c r="AA11" s="1">
        <v>18195000000</v>
      </c>
      <c r="AB11" s="1">
        <v>19004000000</v>
      </c>
      <c r="AC11" s="1">
        <v>21544000000</v>
      </c>
      <c r="AD11" s="1">
        <v>23380000000</v>
      </c>
      <c r="AE11" s="1">
        <v>23223000000</v>
      </c>
      <c r="AF11" s="1">
        <v>28312000000</v>
      </c>
      <c r="AG11" s="1">
        <v>28377000000</v>
      </c>
      <c r="AH11" s="1">
        <v>28340000000</v>
      </c>
      <c r="AI11" s="1">
        <v>29397000000</v>
      </c>
      <c r="AJ11" s="1">
        <v>31823000000</v>
      </c>
      <c r="AK11" s="1">
        <v>32928000000</v>
      </c>
      <c r="AL11" s="1">
        <v>37008000000</v>
      </c>
      <c r="AM11" s="1">
        <v>46217000000</v>
      </c>
    </row>
    <row r="12" spans="1:48" ht="20" x14ac:dyDescent="0.25">
      <c r="A12" s="5" t="s">
        <v>8</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t="s">
        <v>91</v>
      </c>
      <c r="V12" s="1" t="s">
        <v>91</v>
      </c>
      <c r="W12" s="1" t="s">
        <v>91</v>
      </c>
      <c r="X12" s="1" t="s">
        <v>91</v>
      </c>
      <c r="Y12" s="1" t="s">
        <v>91</v>
      </c>
      <c r="Z12" s="1">
        <v>18184000000</v>
      </c>
      <c r="AA12" s="1">
        <v>21260000000</v>
      </c>
      <c r="AB12" s="1">
        <v>22249000000</v>
      </c>
      <c r="AC12" s="1">
        <v>24856000000</v>
      </c>
      <c r="AD12" s="1">
        <v>26888000000</v>
      </c>
      <c r="AE12" s="1">
        <v>26760000000</v>
      </c>
      <c r="AF12" s="1">
        <v>32169000000</v>
      </c>
      <c r="AG12" s="1">
        <v>32339000000</v>
      </c>
      <c r="AH12" s="1">
        <v>32124000000</v>
      </c>
      <c r="AI12" s="1">
        <v>33313000000</v>
      </c>
      <c r="AJ12" s="1">
        <v>35830000000</v>
      </c>
      <c r="AK12" s="1">
        <v>36886000000</v>
      </c>
      <c r="AL12" s="1">
        <v>41058000000</v>
      </c>
      <c r="AM12" s="1">
        <v>50684000000</v>
      </c>
      <c r="AS12" s="18" t="s">
        <v>116</v>
      </c>
      <c r="AT12" s="19" t="s">
        <v>117</v>
      </c>
      <c r="AU12" s="19" t="s">
        <v>118</v>
      </c>
      <c r="AV12" s="19" t="s">
        <v>119</v>
      </c>
    </row>
    <row r="13" spans="1:48" ht="19" x14ac:dyDescent="0.25">
      <c r="A13" s="14" t="s">
        <v>99</v>
      </c>
      <c r="B13" s="15" t="e">
        <f>B12/B3</f>
        <v>#VALUE!</v>
      </c>
      <c r="C13" s="15" t="e">
        <f t="shared" ref="C13:AM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t="e">
        <f t="shared" si="2"/>
        <v>#VALUE!</v>
      </c>
      <c r="M13" s="15" t="e">
        <f t="shared" si="2"/>
        <v>#VALUE!</v>
      </c>
      <c r="N13" s="15" t="e">
        <f t="shared" si="2"/>
        <v>#VALUE!</v>
      </c>
      <c r="O13" s="15" t="e">
        <f t="shared" si="2"/>
        <v>#VALUE!</v>
      </c>
      <c r="P13" s="15" t="e">
        <f t="shared" si="2"/>
        <v>#VALUE!</v>
      </c>
      <c r="Q13" s="15" t="e">
        <f t="shared" si="2"/>
        <v>#VALUE!</v>
      </c>
      <c r="R13" s="15" t="e">
        <f t="shared" si="2"/>
        <v>#VALUE!</v>
      </c>
      <c r="S13" s="15" t="e">
        <f t="shared" si="2"/>
        <v>#VALUE!</v>
      </c>
      <c r="T13" s="15" t="e">
        <f t="shared" si="2"/>
        <v>#VALUE!</v>
      </c>
      <c r="U13" s="15" t="e">
        <f t="shared" si="2"/>
        <v>#VALUE!</v>
      </c>
      <c r="V13" s="15" t="e">
        <f t="shared" si="2"/>
        <v>#VALUE!</v>
      </c>
      <c r="W13" s="15" t="e">
        <f t="shared" si="2"/>
        <v>#VALUE!</v>
      </c>
      <c r="X13" s="15" t="e">
        <f t="shared" si="2"/>
        <v>#VALUE!</v>
      </c>
      <c r="Y13" s="15" t="e">
        <f t="shared" si="2"/>
        <v>#VALUE!</v>
      </c>
      <c r="Z13" s="15">
        <f t="shared" si="2"/>
        <v>0.3560045420729081</v>
      </c>
      <c r="AA13" s="15">
        <f t="shared" si="2"/>
        <v>0.34980913518494144</v>
      </c>
      <c r="AB13" s="15">
        <f t="shared" si="2"/>
        <v>0.33534802399541797</v>
      </c>
      <c r="AC13" s="15">
        <f t="shared" si="2"/>
        <v>0.31856047984005331</v>
      </c>
      <c r="AD13" s="15">
        <f t="shared" si="2"/>
        <v>0.32173455224237785</v>
      </c>
      <c r="AE13" s="15">
        <f t="shared" si="2"/>
        <v>0.30133099114924666</v>
      </c>
      <c r="AF13" s="15">
        <f t="shared" si="2"/>
        <v>0.2980625793360327</v>
      </c>
      <c r="AG13" s="15">
        <f t="shared" si="2"/>
        <v>0.28930935766684557</v>
      </c>
      <c r="AH13" s="15">
        <f t="shared" si="2"/>
        <v>0.28760206274172756</v>
      </c>
      <c r="AI13" s="15">
        <f t="shared" si="2"/>
        <v>0.29788699019055537</v>
      </c>
      <c r="AJ13" s="15">
        <f t="shared" si="2"/>
        <v>0.2936379803476451</v>
      </c>
      <c r="AK13" s="15">
        <f t="shared" si="2"/>
        <v>0.29056449198871959</v>
      </c>
      <c r="AL13" s="15">
        <f t="shared" si="2"/>
        <v>0.29160511363636366</v>
      </c>
      <c r="AM13" s="15">
        <f t="shared" si="2"/>
        <v>0.28642472054884321</v>
      </c>
      <c r="AS13" s="17">
        <f>AM28/AM72</f>
        <v>0.6650815705627291</v>
      </c>
      <c r="AT13" s="20">
        <f>AM28/AM54</f>
        <v>0.23014876252295272</v>
      </c>
      <c r="AU13" s="20">
        <f>AM22/(AM72+AM56+AM61)</f>
        <v>0.68462524023062143</v>
      </c>
      <c r="AV13" s="21">
        <f>AM67/AM72</f>
        <v>1.8897899048942337</v>
      </c>
    </row>
    <row r="14" spans="1:48" ht="19" x14ac:dyDescent="0.25">
      <c r="A14" s="5" t="s">
        <v>9</v>
      </c>
      <c r="B14" s="1">
        <v>1351771200</v>
      </c>
      <c r="C14" s="1">
        <v>224680500</v>
      </c>
      <c r="D14" s="1">
        <v>1790542050</v>
      </c>
      <c r="E14" s="1">
        <v>1976962400</v>
      </c>
      <c r="F14" s="1">
        <v>2804223000</v>
      </c>
      <c r="G14" s="1">
        <v>3154273600</v>
      </c>
      <c r="H14" s="1">
        <v>3630297650</v>
      </c>
      <c r="I14" s="1">
        <v>6985683250</v>
      </c>
      <c r="J14" s="1">
        <v>4793872500</v>
      </c>
      <c r="K14" s="1">
        <v>7844361000</v>
      </c>
      <c r="L14" s="1">
        <v>8010961000</v>
      </c>
      <c r="M14" s="1">
        <v>8756510700</v>
      </c>
      <c r="N14" s="1">
        <v>7158559410</v>
      </c>
      <c r="O14" s="1">
        <v>8057447202</v>
      </c>
      <c r="P14" s="1">
        <v>8923363070</v>
      </c>
      <c r="Q14" s="1">
        <v>8967701600</v>
      </c>
      <c r="R14" s="1">
        <v>8195283810</v>
      </c>
      <c r="S14" s="1">
        <v>8422451100</v>
      </c>
      <c r="T14" s="1">
        <v>8549764200</v>
      </c>
      <c r="U14" s="1">
        <v>9713423700</v>
      </c>
      <c r="V14" s="1">
        <v>11397595840</v>
      </c>
      <c r="W14" s="1">
        <v>13725307400</v>
      </c>
      <c r="X14" s="1">
        <v>14574900000</v>
      </c>
      <c r="Y14" s="1">
        <v>15250569200</v>
      </c>
      <c r="Z14" s="1" t="s">
        <v>91</v>
      </c>
      <c r="AA14" s="1">
        <v>-1314000000</v>
      </c>
      <c r="AB14" s="1" t="s">
        <v>91</v>
      </c>
      <c r="AC14" s="1">
        <v>-666000000</v>
      </c>
      <c r="AD14" s="1">
        <v>-682000000</v>
      </c>
      <c r="AE14" s="1">
        <v>-770000000</v>
      </c>
      <c r="AF14" s="1">
        <v>-3482000000</v>
      </c>
      <c r="AG14" s="1">
        <v>-737000000</v>
      </c>
      <c r="AH14" s="1">
        <v>-1041000000</v>
      </c>
      <c r="AI14" s="1">
        <v>-1152000000</v>
      </c>
      <c r="AJ14" s="1">
        <v>-600000000</v>
      </c>
      <c r="AK14" s="1">
        <v>-460000000</v>
      </c>
      <c r="AL14" s="1">
        <v>-332000000</v>
      </c>
      <c r="AM14" s="1">
        <v>-1034000000</v>
      </c>
    </row>
    <row r="15" spans="1:48" ht="20" x14ac:dyDescent="0.25">
      <c r="A15" s="5" t="s">
        <v>10</v>
      </c>
      <c r="B15" s="1">
        <v>1351771200</v>
      </c>
      <c r="C15" s="1">
        <v>224680500</v>
      </c>
      <c r="D15" s="1">
        <v>1790542050</v>
      </c>
      <c r="E15" s="1">
        <v>1976962400</v>
      </c>
      <c r="F15" s="1">
        <v>2804223000</v>
      </c>
      <c r="G15" s="1">
        <v>3154273600</v>
      </c>
      <c r="H15" s="1">
        <v>3630297650</v>
      </c>
      <c r="I15" s="1">
        <v>6985683250</v>
      </c>
      <c r="J15" s="1">
        <v>4793872500</v>
      </c>
      <c r="K15" s="1">
        <v>7844361000</v>
      </c>
      <c r="L15" s="1">
        <v>8010961000</v>
      </c>
      <c r="M15" s="1">
        <v>8756510700</v>
      </c>
      <c r="N15" s="1">
        <v>9928179000</v>
      </c>
      <c r="O15" s="1">
        <v>11455956274</v>
      </c>
      <c r="P15" s="1">
        <v>12279789610</v>
      </c>
      <c r="Q15" s="1">
        <v>12192224000</v>
      </c>
      <c r="R15" s="1">
        <v>12155084550</v>
      </c>
      <c r="S15" s="1">
        <v>12555822060</v>
      </c>
      <c r="T15" s="1">
        <v>12753693900</v>
      </c>
      <c r="U15" s="1">
        <v>14098183890</v>
      </c>
      <c r="V15" s="1">
        <v>16472299740</v>
      </c>
      <c r="W15" s="1">
        <v>20042678200</v>
      </c>
      <c r="X15" s="1">
        <v>23125508000</v>
      </c>
      <c r="Y15" s="1">
        <v>23124591600</v>
      </c>
      <c r="Z15" s="1">
        <v>26048000000</v>
      </c>
      <c r="AA15" s="1">
        <v>29548000000</v>
      </c>
      <c r="AB15" s="1">
        <v>31877000000</v>
      </c>
      <c r="AC15" s="1">
        <v>35087000000</v>
      </c>
      <c r="AD15" s="1">
        <v>37939000000</v>
      </c>
      <c r="AE15" s="1">
        <v>39752000000</v>
      </c>
      <c r="AF15" s="1">
        <v>42295000000</v>
      </c>
      <c r="AG15" s="1">
        <v>46165000000</v>
      </c>
      <c r="AH15" s="1">
        <v>45097000000</v>
      </c>
      <c r="AI15" s="1">
        <v>46966000000</v>
      </c>
      <c r="AJ15" s="1">
        <v>49450000000</v>
      </c>
      <c r="AK15" s="1">
        <v>51888000000</v>
      </c>
      <c r="AL15" s="1">
        <v>58498000000</v>
      </c>
      <c r="AM15" s="1">
        <v>73697000000</v>
      </c>
      <c r="AS15" s="18" t="s">
        <v>120</v>
      </c>
      <c r="AT15" s="19" t="s">
        <v>121</v>
      </c>
      <c r="AU15" s="19" t="s">
        <v>122</v>
      </c>
      <c r="AV15" s="19" t="s">
        <v>123</v>
      </c>
    </row>
    <row r="16" spans="1:48" ht="19" x14ac:dyDescent="0.25">
      <c r="A16" s="5" t="s">
        <v>11</v>
      </c>
      <c r="B16" s="1">
        <v>3425144400</v>
      </c>
      <c r="C16" s="1">
        <v>3518526000</v>
      </c>
      <c r="D16" s="1">
        <v>4380335250</v>
      </c>
      <c r="E16" s="1">
        <v>4693567200</v>
      </c>
      <c r="F16" s="1">
        <v>6569176500</v>
      </c>
      <c r="G16" s="1">
        <v>7279492800</v>
      </c>
      <c r="H16" s="1">
        <v>8425554800</v>
      </c>
      <c r="I16" s="1">
        <v>9512246250</v>
      </c>
      <c r="J16" s="1">
        <v>11201557500</v>
      </c>
      <c r="K16" s="1">
        <v>11677760360</v>
      </c>
      <c r="L16" s="1">
        <v>11840483000</v>
      </c>
      <c r="M16" s="1">
        <v>12923894976</v>
      </c>
      <c r="N16" s="1">
        <v>14649883992</v>
      </c>
      <c r="O16" s="1">
        <v>15842937250</v>
      </c>
      <c r="P16" s="1">
        <v>17329215440</v>
      </c>
      <c r="Q16" s="1">
        <v>16571799200</v>
      </c>
      <c r="R16" s="1">
        <v>18119847690</v>
      </c>
      <c r="S16" s="1">
        <v>19180539900</v>
      </c>
      <c r="T16" s="1">
        <v>20215521300</v>
      </c>
      <c r="U16" s="1">
        <v>22203679260</v>
      </c>
      <c r="V16" s="1">
        <v>25638286660</v>
      </c>
      <c r="W16" s="1">
        <v>29631746400</v>
      </c>
      <c r="X16" s="1">
        <v>32929046000</v>
      </c>
      <c r="Y16" s="1">
        <v>33255976400</v>
      </c>
      <c r="Z16" s="1">
        <v>36486000000</v>
      </c>
      <c r="AA16" s="1">
        <v>41228000000</v>
      </c>
      <c r="AB16" s="1">
        <v>44466000000</v>
      </c>
      <c r="AC16" s="1">
        <v>48552000000</v>
      </c>
      <c r="AD16" s="1">
        <v>52079000000</v>
      </c>
      <c r="AE16" s="1">
        <v>54314000000</v>
      </c>
      <c r="AF16" s="1">
        <v>58483000000</v>
      </c>
      <c r="AG16" s="1">
        <v>63348000000</v>
      </c>
      <c r="AH16" s="1">
        <v>62729000000</v>
      </c>
      <c r="AI16" s="1">
        <v>64583000000</v>
      </c>
      <c r="AJ16" s="1">
        <v>69538000000</v>
      </c>
      <c r="AK16" s="1">
        <v>72820000000</v>
      </c>
      <c r="AL16" s="1">
        <v>82156000000</v>
      </c>
      <c r="AM16" s="1">
        <v>102145000000</v>
      </c>
      <c r="AS16" s="25">
        <f>(AM35+AL35+AK35+AJ35+AI35)/5</f>
        <v>-1.7157376237623801E-2</v>
      </c>
      <c r="AT16" s="26">
        <f>AU101/AM3</f>
        <v>4.4019880872995243</v>
      </c>
      <c r="AU16" s="26">
        <f>AU101/AM28</f>
        <v>14.028805042773525</v>
      </c>
      <c r="AV16" s="27">
        <f>AU101/AM107</f>
        <v>12.145654411076809</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1265000000</v>
      </c>
      <c r="AA17" s="1">
        <v>2057000000</v>
      </c>
      <c r="AB17" s="1">
        <v>959000000</v>
      </c>
      <c r="AC17" s="1">
        <v>1788000000</v>
      </c>
      <c r="AD17" s="1">
        <v>55000000</v>
      </c>
      <c r="AE17" s="1">
        <v>39000000</v>
      </c>
      <c r="AF17" s="1">
        <v>67000000</v>
      </c>
      <c r="AG17" s="1">
        <v>65000000</v>
      </c>
      <c r="AH17" s="1">
        <v>90000000</v>
      </c>
      <c r="AI17" s="1">
        <v>85000000</v>
      </c>
      <c r="AJ17" s="1">
        <v>220000000</v>
      </c>
      <c r="AK17" s="1">
        <v>390000000</v>
      </c>
      <c r="AL17" s="1">
        <v>289000000</v>
      </c>
      <c r="AM17" s="1">
        <v>378000000</v>
      </c>
    </row>
    <row r="18" spans="1:48" ht="20" x14ac:dyDescent="0.25">
      <c r="A18" s="5" t="s">
        <v>13</v>
      </c>
      <c r="B18" s="1">
        <v>199897200</v>
      </c>
      <c r="C18" s="1">
        <v>224680500</v>
      </c>
      <c r="D18" s="1">
        <v>266417050</v>
      </c>
      <c r="E18" s="1">
        <v>323765400</v>
      </c>
      <c r="F18" s="1">
        <v>471775500</v>
      </c>
      <c r="G18" s="1">
        <v>520417600</v>
      </c>
      <c r="H18" s="1">
        <v>591941350</v>
      </c>
      <c r="I18" s="1">
        <v>693738500</v>
      </c>
      <c r="J18" s="1">
        <v>799092000</v>
      </c>
      <c r="K18" s="1">
        <v>1055036150</v>
      </c>
      <c r="L18" s="1">
        <v>1138881000</v>
      </c>
      <c r="M18" s="1">
        <v>1067460352</v>
      </c>
      <c r="N18" s="1">
        <v>1142082936</v>
      </c>
      <c r="O18" s="1">
        <v>1468696012</v>
      </c>
      <c r="P18" s="1">
        <v>1426850930</v>
      </c>
      <c r="Q18" s="1">
        <v>1034734800</v>
      </c>
      <c r="R18" s="1">
        <v>1077667290</v>
      </c>
      <c r="S18" s="1">
        <v>1330605720</v>
      </c>
      <c r="T18" s="1">
        <v>1625992500</v>
      </c>
      <c r="U18" s="1">
        <v>1904270070</v>
      </c>
      <c r="V18" s="1">
        <v>1929017880</v>
      </c>
      <c r="W18" s="1">
        <v>2141577400</v>
      </c>
      <c r="X18" s="1">
        <v>3012146000</v>
      </c>
      <c r="Y18" s="1">
        <v>2449933600</v>
      </c>
      <c r="Z18" s="1">
        <v>2551000000</v>
      </c>
      <c r="AA18" s="1">
        <v>2467000000</v>
      </c>
      <c r="AB18" s="1" t="s">
        <v>91</v>
      </c>
      <c r="AC18" s="1">
        <v>2693000000</v>
      </c>
      <c r="AD18" s="1">
        <v>2799000000</v>
      </c>
      <c r="AE18" s="1">
        <v>3435000000</v>
      </c>
      <c r="AF18" s="1">
        <v>2959000000</v>
      </c>
      <c r="AG18" s="1">
        <v>3193000000</v>
      </c>
      <c r="AH18" s="1">
        <v>3182000000</v>
      </c>
      <c r="AI18" s="1">
        <v>3925000000</v>
      </c>
      <c r="AJ18" s="1">
        <v>5661000000</v>
      </c>
      <c r="AK18" s="1">
        <v>5753000000</v>
      </c>
      <c r="AL18" s="1">
        <v>6025000000</v>
      </c>
      <c r="AM18" s="1">
        <v>7362000000</v>
      </c>
      <c r="AS18" s="18" t="s">
        <v>124</v>
      </c>
      <c r="AT18" s="19" t="s">
        <v>159</v>
      </c>
      <c r="AU18" s="19" t="s">
        <v>160</v>
      </c>
      <c r="AV18" s="19" t="s">
        <v>161</v>
      </c>
    </row>
    <row r="19" spans="1:48" ht="19" x14ac:dyDescent="0.25">
      <c r="A19" s="6" t="s">
        <v>14</v>
      </c>
      <c r="B19" s="10">
        <v>1076576400</v>
      </c>
      <c r="C19" s="10">
        <v>1013265000</v>
      </c>
      <c r="D19" s="10">
        <v>963856650</v>
      </c>
      <c r="E19" s="10">
        <v>1229071200</v>
      </c>
      <c r="F19" s="10">
        <v>1521046500</v>
      </c>
      <c r="G19" s="10">
        <v>1658289600</v>
      </c>
      <c r="H19" s="10">
        <v>2054349900</v>
      </c>
      <c r="I19" s="10">
        <v>2366614250</v>
      </c>
      <c r="J19" s="10">
        <v>2671114500</v>
      </c>
      <c r="K19" s="10">
        <v>2986329990</v>
      </c>
      <c r="L19" s="10">
        <v>3293056400</v>
      </c>
      <c r="M19" s="10">
        <v>3596721878</v>
      </c>
      <c r="N19" s="10">
        <v>4313622600</v>
      </c>
      <c r="O19" s="10">
        <v>5214316674</v>
      </c>
      <c r="P19" s="10">
        <v>5382111280</v>
      </c>
      <c r="Q19" s="10">
        <v>5879539600</v>
      </c>
      <c r="R19" s="10">
        <v>7092554490</v>
      </c>
      <c r="S19" s="10">
        <v>7622672130</v>
      </c>
      <c r="T19" s="10">
        <v>9028692900</v>
      </c>
      <c r="U19" s="10">
        <v>9411594150</v>
      </c>
      <c r="V19" s="10">
        <v>10149407800</v>
      </c>
      <c r="W19" s="10">
        <v>11306850600</v>
      </c>
      <c r="X19" s="10">
        <v>14002132000</v>
      </c>
      <c r="Y19" s="10">
        <v>15175680400</v>
      </c>
      <c r="Z19" s="10">
        <v>17804000000</v>
      </c>
      <c r="AA19" s="10">
        <v>22810000000</v>
      </c>
      <c r="AB19" s="10">
        <v>22884000000</v>
      </c>
      <c r="AC19" s="10">
        <v>32292000000</v>
      </c>
      <c r="AD19" s="10">
        <v>35393000000</v>
      </c>
      <c r="AE19" s="10">
        <v>37570000000</v>
      </c>
      <c r="AF19" s="10">
        <v>46509000000</v>
      </c>
      <c r="AG19" s="10">
        <v>51056000000</v>
      </c>
      <c r="AH19" s="10">
        <v>51952000000</v>
      </c>
      <c r="AI19" s="10">
        <v>51625000000</v>
      </c>
      <c r="AJ19" s="10">
        <v>54434000000</v>
      </c>
      <c r="AK19" s="10">
        <v>59273000000</v>
      </c>
      <c r="AL19" s="10">
        <v>65394000000</v>
      </c>
      <c r="AM19" s="10">
        <v>76802000000</v>
      </c>
      <c r="AN19" s="45">
        <v>105000000000</v>
      </c>
      <c r="AO19" s="45">
        <v>122600000000</v>
      </c>
      <c r="AP19" s="45">
        <v>143200000000</v>
      </c>
      <c r="AQ19" s="45">
        <v>160400000000</v>
      </c>
      <c r="AR19" s="45">
        <v>180100000000</v>
      </c>
      <c r="AS19" s="28">
        <f>AM40-AM56-AM61</f>
        <v>-2210000000</v>
      </c>
      <c r="AT19" s="34">
        <f>AU101/AN3</f>
        <v>3.5005815207621787</v>
      </c>
      <c r="AU19" s="34">
        <f>AU101/AN28</f>
        <v>9.8316197351979699</v>
      </c>
      <c r="AV19" s="35">
        <f>AU101/AN106</f>
        <v>10.866281648880518</v>
      </c>
    </row>
    <row r="20" spans="1:48" ht="19" customHeight="1" x14ac:dyDescent="0.25">
      <c r="A20" s="14" t="s">
        <v>100</v>
      </c>
      <c r="B20" s="1"/>
      <c r="C20" s="15">
        <f>(C19/B19)-1</f>
        <v>-5.880808830659856E-2</v>
      </c>
      <c r="D20" s="15">
        <f>(D19/C19)-1</f>
        <v>-4.876152832674574E-2</v>
      </c>
      <c r="E20" s="15">
        <f>(E19/D19)-1</f>
        <v>0.27515974496830009</v>
      </c>
      <c r="F20" s="15">
        <f t="shared" ref="F20:AM20" si="3">(F19/E19)-1</f>
        <v>0.23755767770003877</v>
      </c>
      <c r="G20" s="15">
        <f t="shared" si="3"/>
        <v>9.0229391409138326E-2</v>
      </c>
      <c r="H20" s="15">
        <f t="shared" si="3"/>
        <v>0.23883663022429857</v>
      </c>
      <c r="I20" s="15">
        <f t="shared" si="3"/>
        <v>0.15200154073071981</v>
      </c>
      <c r="J20" s="15">
        <f t="shared" si="3"/>
        <v>0.12866492712109712</v>
      </c>
      <c r="K20" s="15">
        <f t="shared" si="3"/>
        <v>0.11800897715167213</v>
      </c>
      <c r="L20" s="15">
        <f t="shared" si="3"/>
        <v>0.10271015293926045</v>
      </c>
      <c r="M20" s="15">
        <f t="shared" si="3"/>
        <v>9.2213870980162982E-2</v>
      </c>
      <c r="N20" s="15">
        <f t="shared" si="3"/>
        <v>0.19932058866854652</v>
      </c>
      <c r="O20" s="15">
        <f t="shared" si="3"/>
        <v>0.20880224292222516</v>
      </c>
      <c r="P20" s="15">
        <f t="shared" si="3"/>
        <v>3.2179596386362475E-2</v>
      </c>
      <c r="Q20" s="15">
        <f t="shared" si="3"/>
        <v>9.2422526053753451E-2</v>
      </c>
      <c r="R20" s="15">
        <f t="shared" si="3"/>
        <v>0.20631120334660213</v>
      </c>
      <c r="S20" s="15">
        <f t="shared" si="3"/>
        <v>7.4742836413513425E-2</v>
      </c>
      <c r="T20" s="15">
        <f t="shared" si="3"/>
        <v>0.18445247887108063</v>
      </c>
      <c r="U20" s="15">
        <f t="shared" si="3"/>
        <v>4.2409377995346276E-2</v>
      </c>
      <c r="V20" s="15">
        <f t="shared" si="3"/>
        <v>7.8394120936462253E-2</v>
      </c>
      <c r="W20" s="15">
        <f t="shared" si="3"/>
        <v>0.11404042706806994</v>
      </c>
      <c r="X20" s="15">
        <f t="shared" si="3"/>
        <v>0.23837596297593255</v>
      </c>
      <c r="Y20" s="15">
        <f t="shared" si="3"/>
        <v>8.3812122325371607E-2</v>
      </c>
      <c r="Z20" s="15">
        <f t="shared" si="3"/>
        <v>0.17319286718768812</v>
      </c>
      <c r="AA20" s="15">
        <f t="shared" si="3"/>
        <v>0.2811727701640081</v>
      </c>
      <c r="AB20" s="15">
        <f t="shared" si="3"/>
        <v>3.2441911442349092E-3</v>
      </c>
      <c r="AC20" s="15">
        <f t="shared" si="3"/>
        <v>0.41111693759832191</v>
      </c>
      <c r="AD20" s="15">
        <f t="shared" si="3"/>
        <v>9.602997646475897E-2</v>
      </c>
      <c r="AE20" s="15">
        <f t="shared" si="3"/>
        <v>6.1509338004690273E-2</v>
      </c>
      <c r="AF20" s="15">
        <f t="shared" si="3"/>
        <v>0.23792919882885277</v>
      </c>
      <c r="AG20" s="15">
        <f t="shared" si="3"/>
        <v>9.7766023780343492E-2</v>
      </c>
      <c r="AH20" s="15">
        <f t="shared" si="3"/>
        <v>1.7549357568160451E-2</v>
      </c>
      <c r="AI20" s="15">
        <f t="shared" si="3"/>
        <v>-6.2942716353556749E-3</v>
      </c>
      <c r="AJ20" s="15">
        <f t="shared" si="3"/>
        <v>5.4411622276029137E-2</v>
      </c>
      <c r="AK20" s="15">
        <f t="shared" si="3"/>
        <v>8.8896645478928615E-2</v>
      </c>
      <c r="AL20" s="15">
        <f t="shared" si="3"/>
        <v>0.10326792974878951</v>
      </c>
      <c r="AM20" s="15">
        <f t="shared" si="3"/>
        <v>0.17445025537511083</v>
      </c>
      <c r="AN20" s="16">
        <f t="shared" ref="AN20" si="4">(AN19/AM19)-1</f>
        <v>0.36715189708601348</v>
      </c>
      <c r="AO20" s="16">
        <f t="shared" ref="AO20" si="5">(AO19/AN19)-1</f>
        <v>0.16761904761904756</v>
      </c>
      <c r="AP20" s="16">
        <f t="shared" ref="AP20" si="6">(AP19/AO19)-1</f>
        <v>0.16802610114192507</v>
      </c>
      <c r="AQ20" s="16">
        <f t="shared" ref="AQ20" si="7">(AQ19/AP19)-1</f>
        <v>0.12011173184357538</v>
      </c>
      <c r="AR20" s="16">
        <f t="shared" ref="AR20" si="8">(AR19/AQ19)-1</f>
        <v>0.12281795511221949</v>
      </c>
    </row>
    <row r="21" spans="1:48" ht="20" x14ac:dyDescent="0.25">
      <c r="A21" s="5" t="s">
        <v>15</v>
      </c>
      <c r="B21" s="2">
        <v>0.25890000000000002</v>
      </c>
      <c r="C21" s="2">
        <v>0.24199999999999999</v>
      </c>
      <c r="D21" s="2">
        <v>0.19170000000000001</v>
      </c>
      <c r="E21" s="2">
        <v>0.21829999999999999</v>
      </c>
      <c r="F21" s="2">
        <v>0.1996</v>
      </c>
      <c r="G21" s="2">
        <v>0.19900000000000001</v>
      </c>
      <c r="H21" s="2">
        <v>0.20899999999999999</v>
      </c>
      <c r="I21" s="2">
        <v>0.2218</v>
      </c>
      <c r="J21" s="2">
        <v>0.20319999999999999</v>
      </c>
      <c r="K21" s="2">
        <v>0.22090000000000001</v>
      </c>
      <c r="L21" s="2">
        <v>0.24010000000000001</v>
      </c>
      <c r="M21" s="2">
        <v>0.24129999999999999</v>
      </c>
      <c r="N21" s="2">
        <v>0.254</v>
      </c>
      <c r="O21" s="2">
        <v>0.29110000000000003</v>
      </c>
      <c r="P21" s="2">
        <v>0.25700000000000001</v>
      </c>
      <c r="Q21" s="2">
        <v>0.28249999999999997</v>
      </c>
      <c r="R21" s="2">
        <v>0.29899999999999999</v>
      </c>
      <c r="S21" s="2">
        <v>0.30299999999999999</v>
      </c>
      <c r="T21" s="2">
        <v>0.33929999999999999</v>
      </c>
      <c r="U21" s="2">
        <v>0.32190000000000002</v>
      </c>
      <c r="V21" s="2">
        <v>0.30099999999999999</v>
      </c>
      <c r="W21" s="2">
        <v>0.2918</v>
      </c>
      <c r="X21" s="2">
        <v>0.33429999999999999</v>
      </c>
      <c r="Y21" s="2">
        <v>0.33229999999999998</v>
      </c>
      <c r="Z21" s="2">
        <v>0.34860000000000002</v>
      </c>
      <c r="AA21" s="2">
        <v>0.37530000000000002</v>
      </c>
      <c r="AB21" s="2">
        <v>0.34489999999999998</v>
      </c>
      <c r="AC21" s="2">
        <v>0.41389999999999999</v>
      </c>
      <c r="AD21" s="2">
        <v>0.42349999999999999</v>
      </c>
      <c r="AE21" s="2">
        <v>0.42309999999999998</v>
      </c>
      <c r="AF21" s="2">
        <v>0.43090000000000001</v>
      </c>
      <c r="AG21" s="2">
        <v>0.45679999999999998</v>
      </c>
      <c r="AH21" s="2">
        <v>0.46510000000000001</v>
      </c>
      <c r="AI21" s="2">
        <v>0.46160000000000001</v>
      </c>
      <c r="AJ21" s="2">
        <v>0.4461</v>
      </c>
      <c r="AK21" s="2">
        <v>0.46689999999999998</v>
      </c>
      <c r="AL21" s="2">
        <v>0.46439999999999998</v>
      </c>
      <c r="AM21" s="41">
        <v>0.434</v>
      </c>
      <c r="AN21" s="46">
        <f>AN19/AN3</f>
        <v>0.47186769728563727</v>
      </c>
      <c r="AO21" s="46">
        <f t="shared" ref="AO21:AR21" si="9">AO19/AO3</f>
        <v>0.47593167701863354</v>
      </c>
      <c r="AP21" s="46">
        <f t="shared" si="9"/>
        <v>0.49142072752230609</v>
      </c>
      <c r="AQ21" s="46">
        <f t="shared" si="9"/>
        <v>0.49567367119901112</v>
      </c>
      <c r="AR21" s="46">
        <f t="shared" si="9"/>
        <v>0.49861572535991139</v>
      </c>
      <c r="AU21" s="18" t="s">
        <v>162</v>
      </c>
      <c r="AV21" s="19" t="s">
        <v>163</v>
      </c>
    </row>
    <row r="22" spans="1:48" ht="19" x14ac:dyDescent="0.25">
      <c r="A22" s="6" t="s">
        <v>16</v>
      </c>
      <c r="B22" s="10">
        <v>733255200</v>
      </c>
      <c r="C22" s="10">
        <v>668901750</v>
      </c>
      <c r="D22" s="10">
        <v>647448300</v>
      </c>
      <c r="E22" s="10">
        <v>936238800</v>
      </c>
      <c r="F22" s="10">
        <v>1049931750</v>
      </c>
      <c r="G22" s="10">
        <v>1052387200</v>
      </c>
      <c r="H22" s="10">
        <v>1403864900</v>
      </c>
      <c r="I22" s="10">
        <v>1158530750</v>
      </c>
      <c r="J22" s="10">
        <v>1944049500</v>
      </c>
      <c r="K22" s="10">
        <v>1840080340</v>
      </c>
      <c r="L22" s="10">
        <v>1872641800</v>
      </c>
      <c r="M22" s="10">
        <v>1980043644</v>
      </c>
      <c r="N22" s="10">
        <v>2334149118</v>
      </c>
      <c r="O22" s="10">
        <v>2066746990</v>
      </c>
      <c r="P22" s="10">
        <v>3615181890</v>
      </c>
      <c r="Q22" s="10">
        <v>4243214800</v>
      </c>
      <c r="R22" s="10">
        <v>5597186700</v>
      </c>
      <c r="S22" s="10">
        <v>5973570360</v>
      </c>
      <c r="T22" s="10">
        <v>6403454100</v>
      </c>
      <c r="U22" s="10">
        <v>7029884610</v>
      </c>
      <c r="V22" s="10">
        <v>8075398380</v>
      </c>
      <c r="W22" s="10">
        <v>9120068400</v>
      </c>
      <c r="X22" s="10">
        <v>8954614000</v>
      </c>
      <c r="Y22" s="10">
        <v>12404794800</v>
      </c>
      <c r="Z22" s="10">
        <v>14933000000</v>
      </c>
      <c r="AA22" s="10">
        <v>18891000000</v>
      </c>
      <c r="AB22" s="10">
        <v>22374000000</v>
      </c>
      <c r="AC22" s="10">
        <v>29474000000</v>
      </c>
      <c r="AD22" s="10">
        <v>31493000000</v>
      </c>
      <c r="AE22" s="10">
        <v>34492000000</v>
      </c>
      <c r="AF22" s="10">
        <v>49444000000</v>
      </c>
      <c r="AG22" s="10">
        <v>48432000000</v>
      </c>
      <c r="AH22" s="10">
        <v>48967000000</v>
      </c>
      <c r="AI22" s="10">
        <v>47248000000</v>
      </c>
      <c r="AJ22" s="10">
        <v>52483000000</v>
      </c>
      <c r="AK22" s="10">
        <v>54126000000</v>
      </c>
      <c r="AL22" s="10">
        <v>58644000000</v>
      </c>
      <c r="AM22" s="40">
        <v>74809000000</v>
      </c>
      <c r="AU22" s="36">
        <f>(-1*AM98)/AU101</f>
        <v>3.248349636061084E-2</v>
      </c>
      <c r="AV22" s="37">
        <f>AM107/AU101</f>
        <v>8.2333974453282846E-2</v>
      </c>
    </row>
    <row r="23" spans="1:48" ht="19" x14ac:dyDescent="0.25">
      <c r="A23" s="5" t="s">
        <v>17</v>
      </c>
      <c r="B23" s="2">
        <v>0.17630000000000001</v>
      </c>
      <c r="C23" s="2">
        <v>0.15970000000000001</v>
      </c>
      <c r="D23" s="2">
        <v>0.1288</v>
      </c>
      <c r="E23" s="2">
        <v>0.1663</v>
      </c>
      <c r="F23" s="2">
        <v>0.13780000000000001</v>
      </c>
      <c r="G23" s="2">
        <v>0.1263</v>
      </c>
      <c r="H23" s="2">
        <v>0.14280000000000001</v>
      </c>
      <c r="I23" s="2">
        <v>0.1086</v>
      </c>
      <c r="J23" s="2">
        <v>0.1479</v>
      </c>
      <c r="K23" s="2">
        <v>0.1361</v>
      </c>
      <c r="L23" s="2">
        <v>0.1366</v>
      </c>
      <c r="M23" s="2">
        <v>0.13289999999999999</v>
      </c>
      <c r="N23" s="2">
        <v>0.13739999999999999</v>
      </c>
      <c r="O23" s="2">
        <v>0.1154</v>
      </c>
      <c r="P23" s="2">
        <v>0.1726</v>
      </c>
      <c r="Q23" s="2">
        <v>0.2039</v>
      </c>
      <c r="R23" s="2">
        <v>0.23599999999999999</v>
      </c>
      <c r="S23" s="2">
        <v>0.23749999999999999</v>
      </c>
      <c r="T23" s="2">
        <v>0.24060000000000001</v>
      </c>
      <c r="U23" s="2">
        <v>0.24049999999999999</v>
      </c>
      <c r="V23" s="2">
        <v>0.23949999999999999</v>
      </c>
      <c r="W23" s="2">
        <v>0.23530000000000001</v>
      </c>
      <c r="X23" s="2">
        <v>0.21379999999999999</v>
      </c>
      <c r="Y23" s="2">
        <v>0.27160000000000001</v>
      </c>
      <c r="Z23" s="2">
        <v>0.29239999999999999</v>
      </c>
      <c r="AA23" s="2">
        <v>0.31080000000000002</v>
      </c>
      <c r="AB23" s="2">
        <v>0.3372</v>
      </c>
      <c r="AC23" s="2">
        <v>0.37769999999999998</v>
      </c>
      <c r="AD23" s="2">
        <v>0.37680000000000002</v>
      </c>
      <c r="AE23" s="2">
        <v>0.38840000000000002</v>
      </c>
      <c r="AF23" s="2">
        <v>0.45810000000000001</v>
      </c>
      <c r="AG23" s="2">
        <v>0.43330000000000002</v>
      </c>
      <c r="AH23" s="2">
        <v>0.43840000000000001</v>
      </c>
      <c r="AI23" s="2">
        <v>0.42249999999999999</v>
      </c>
      <c r="AJ23" s="2">
        <v>0.43009999999999998</v>
      </c>
      <c r="AK23" s="2">
        <v>0.4264</v>
      </c>
      <c r="AL23" s="2">
        <v>0.41649999999999998</v>
      </c>
      <c r="AM23" s="2">
        <v>0.42280000000000001</v>
      </c>
    </row>
    <row r="24" spans="1:48" ht="19" x14ac:dyDescent="0.25">
      <c r="A24" s="5" t="s">
        <v>18</v>
      </c>
      <c r="B24" s="1">
        <v>143424000</v>
      </c>
      <c r="C24" s="1">
        <v>119682750</v>
      </c>
      <c r="D24" s="1">
        <v>49991300</v>
      </c>
      <c r="E24" s="1">
        <v>-30933000</v>
      </c>
      <c r="F24" s="1">
        <v>-660750</v>
      </c>
      <c r="G24" s="1">
        <v>85484800</v>
      </c>
      <c r="H24" s="1">
        <v>58543650</v>
      </c>
      <c r="I24" s="1">
        <v>514345000</v>
      </c>
      <c r="J24" s="1">
        <v>-72027000</v>
      </c>
      <c r="K24" s="1">
        <v>91213500</v>
      </c>
      <c r="L24" s="1">
        <v>281533600</v>
      </c>
      <c r="M24" s="1">
        <v>549217882</v>
      </c>
      <c r="N24" s="1">
        <v>837390546</v>
      </c>
      <c r="O24" s="1">
        <v>1678873672</v>
      </c>
      <c r="P24" s="1">
        <v>340078460</v>
      </c>
      <c r="Q24" s="1">
        <v>601590000</v>
      </c>
      <c r="R24" s="1">
        <v>417700500</v>
      </c>
      <c r="S24" s="1">
        <v>318496050</v>
      </c>
      <c r="T24" s="1">
        <v>1176627300</v>
      </c>
      <c r="U24" s="1">
        <v>477439470</v>
      </c>
      <c r="V24" s="1">
        <v>144991540</v>
      </c>
      <c r="W24" s="1">
        <v>45204800</v>
      </c>
      <c r="X24" s="1">
        <v>2030258000</v>
      </c>
      <c r="Y24" s="1">
        <v>320952000</v>
      </c>
      <c r="Z24" s="1">
        <v>-945000000</v>
      </c>
      <c r="AA24" s="1">
        <v>-605000000</v>
      </c>
      <c r="AB24" s="1">
        <v>-449000000</v>
      </c>
      <c r="AC24" s="1">
        <v>-1663000000</v>
      </c>
      <c r="AD24" s="1">
        <v>1046000000</v>
      </c>
      <c r="AE24" s="1">
        <v>-396000000</v>
      </c>
      <c r="AF24" s="1">
        <v>-5961000000</v>
      </c>
      <c r="AG24" s="1">
        <v>-634000000</v>
      </c>
      <c r="AH24" s="1">
        <v>-287000000</v>
      </c>
      <c r="AI24" s="1">
        <v>367000000</v>
      </c>
      <c r="AJ24" s="1">
        <v>-3930000000</v>
      </c>
      <c r="AK24" s="1">
        <v>-996000000</v>
      </c>
      <c r="AL24" s="1">
        <v>436000000</v>
      </c>
      <c r="AM24" s="1">
        <v>-5747000000</v>
      </c>
    </row>
    <row r="25" spans="1:48" ht="19" x14ac:dyDescent="0.25">
      <c r="A25" s="6" t="s">
        <v>19</v>
      </c>
      <c r="B25" s="10">
        <v>876679200</v>
      </c>
      <c r="C25" s="10">
        <v>788584500</v>
      </c>
      <c r="D25" s="10">
        <v>697439600</v>
      </c>
      <c r="E25" s="10">
        <v>905305800</v>
      </c>
      <c r="F25" s="10">
        <v>1049271000</v>
      </c>
      <c r="G25" s="10">
        <v>1137872000</v>
      </c>
      <c r="H25" s="10">
        <v>1462408550</v>
      </c>
      <c r="I25" s="10">
        <v>1672875750</v>
      </c>
      <c r="J25" s="10">
        <v>1872022500</v>
      </c>
      <c r="K25" s="10">
        <v>1931293840</v>
      </c>
      <c r="L25" s="10">
        <v>2154175400</v>
      </c>
      <c r="M25" s="10">
        <v>2529261526</v>
      </c>
      <c r="N25" s="10">
        <v>3171539664</v>
      </c>
      <c r="O25" s="10">
        <v>3745620662</v>
      </c>
      <c r="P25" s="10">
        <v>3955260350</v>
      </c>
      <c r="Q25" s="10">
        <v>4844804800</v>
      </c>
      <c r="R25" s="10">
        <v>6014887200</v>
      </c>
      <c r="S25" s="10">
        <v>6292066410</v>
      </c>
      <c r="T25" s="10">
        <v>7580081400</v>
      </c>
      <c r="U25" s="10">
        <v>7507324080</v>
      </c>
      <c r="V25" s="10">
        <v>8220389920</v>
      </c>
      <c r="W25" s="10">
        <v>9165273200</v>
      </c>
      <c r="X25" s="10">
        <v>10984872000</v>
      </c>
      <c r="Y25" s="10">
        <v>12725746800</v>
      </c>
      <c r="Z25" s="10">
        <v>13988000000</v>
      </c>
      <c r="AA25" s="10">
        <v>18286000000</v>
      </c>
      <c r="AB25" s="10">
        <v>21925000000</v>
      </c>
      <c r="AC25" s="10">
        <v>27811000000</v>
      </c>
      <c r="AD25" s="10">
        <v>32539000000</v>
      </c>
      <c r="AE25" s="10">
        <v>34096000000</v>
      </c>
      <c r="AF25" s="10">
        <v>43483000000</v>
      </c>
      <c r="AG25" s="10">
        <v>47798000000</v>
      </c>
      <c r="AH25" s="10">
        <v>48680000000</v>
      </c>
      <c r="AI25" s="10">
        <v>47615000000</v>
      </c>
      <c r="AJ25" s="10">
        <v>48553000000</v>
      </c>
      <c r="AK25" s="10">
        <v>53130000000</v>
      </c>
      <c r="AL25" s="10">
        <v>59080000000</v>
      </c>
      <c r="AM25" s="10">
        <v>69062000000</v>
      </c>
    </row>
    <row r="26" spans="1:48" ht="19" x14ac:dyDescent="0.25">
      <c r="A26" s="5" t="s">
        <v>20</v>
      </c>
      <c r="B26" s="2">
        <v>0.21079999999999999</v>
      </c>
      <c r="C26" s="2">
        <v>0.1883</v>
      </c>
      <c r="D26" s="2">
        <v>0.13869999999999999</v>
      </c>
      <c r="E26" s="2">
        <v>0.1608</v>
      </c>
      <c r="F26" s="2">
        <v>0.13769999999999999</v>
      </c>
      <c r="G26" s="2">
        <v>0.1366</v>
      </c>
      <c r="H26" s="2">
        <v>0.14879999999999999</v>
      </c>
      <c r="I26" s="2">
        <v>0.15679999999999999</v>
      </c>
      <c r="J26" s="2">
        <v>0.1424</v>
      </c>
      <c r="K26" s="2">
        <v>0.1429</v>
      </c>
      <c r="L26" s="2">
        <v>0.15709999999999999</v>
      </c>
      <c r="M26" s="2">
        <v>0.16969999999999999</v>
      </c>
      <c r="N26" s="2">
        <v>0.1867</v>
      </c>
      <c r="O26" s="2">
        <v>0.20910000000000001</v>
      </c>
      <c r="P26" s="2">
        <v>0.1888</v>
      </c>
      <c r="Q26" s="2">
        <v>0.23280000000000001</v>
      </c>
      <c r="R26" s="2">
        <v>0.25359999999999999</v>
      </c>
      <c r="S26" s="2">
        <v>0.25009999999999999</v>
      </c>
      <c r="T26" s="2">
        <v>0.2848</v>
      </c>
      <c r="U26" s="2">
        <v>0.25679999999999997</v>
      </c>
      <c r="V26" s="2">
        <v>0.24379999999999999</v>
      </c>
      <c r="W26" s="2">
        <v>0.23649999999999999</v>
      </c>
      <c r="X26" s="2">
        <v>0.26219999999999999</v>
      </c>
      <c r="Y26" s="2">
        <v>0.2787</v>
      </c>
      <c r="Z26" s="2">
        <v>0.27389999999999998</v>
      </c>
      <c r="AA26" s="2">
        <v>0.3009</v>
      </c>
      <c r="AB26" s="2">
        <v>0.33050000000000002</v>
      </c>
      <c r="AC26" s="2">
        <v>0.35639999999999999</v>
      </c>
      <c r="AD26" s="2">
        <v>0.38940000000000002</v>
      </c>
      <c r="AE26" s="2">
        <v>0.38390000000000002</v>
      </c>
      <c r="AF26" s="2">
        <v>0.40289999999999998</v>
      </c>
      <c r="AG26" s="2">
        <v>0.42759999999999998</v>
      </c>
      <c r="AH26" s="2">
        <v>0.43580000000000002</v>
      </c>
      <c r="AI26" s="2">
        <v>0.42580000000000001</v>
      </c>
      <c r="AJ26" s="2">
        <v>0.39789999999999998</v>
      </c>
      <c r="AK26" s="2">
        <v>0.41849999999999998</v>
      </c>
      <c r="AL26" s="2">
        <v>0.41959999999999997</v>
      </c>
      <c r="AM26" s="2">
        <v>0.39029999999999998</v>
      </c>
    </row>
    <row r="27" spans="1:48" ht="19" x14ac:dyDescent="0.25">
      <c r="A27" s="5" t="s">
        <v>21</v>
      </c>
      <c r="B27" s="1">
        <v>268920000</v>
      </c>
      <c r="C27" s="1">
        <v>267267000</v>
      </c>
      <c r="D27" s="1">
        <v>217035400</v>
      </c>
      <c r="E27" s="1">
        <v>267398600</v>
      </c>
      <c r="F27" s="1">
        <v>303284250</v>
      </c>
      <c r="G27" s="1">
        <v>377750400</v>
      </c>
      <c r="H27" s="1">
        <v>532215000</v>
      </c>
      <c r="I27" s="1">
        <v>400185500</v>
      </c>
      <c r="J27" s="1">
        <v>441675000</v>
      </c>
      <c r="K27" s="1">
        <v>499849980</v>
      </c>
      <c r="L27" s="1">
        <v>592439800</v>
      </c>
      <c r="M27" s="1">
        <v>726730820</v>
      </c>
      <c r="N27" s="1">
        <v>952420482</v>
      </c>
      <c r="O27" s="1">
        <v>1336857298</v>
      </c>
      <c r="P27" s="1">
        <v>1545139090</v>
      </c>
      <c r="Q27" s="1">
        <v>1756642800</v>
      </c>
      <c r="R27" s="1">
        <v>2163688590</v>
      </c>
      <c r="S27" s="1">
        <v>2201161590</v>
      </c>
      <c r="T27" s="1">
        <v>2530635600</v>
      </c>
      <c r="U27" s="1">
        <v>2458538880</v>
      </c>
      <c r="V27" s="1">
        <v>2363992500</v>
      </c>
      <c r="W27" s="1">
        <v>2712288000</v>
      </c>
      <c r="X27" s="1">
        <v>2454720000</v>
      </c>
      <c r="Y27" s="1">
        <v>3059742400</v>
      </c>
      <c r="Z27" s="1">
        <v>3220000000</v>
      </c>
      <c r="AA27" s="1">
        <v>3883000000</v>
      </c>
      <c r="AB27" s="1">
        <v>4828000000</v>
      </c>
      <c r="AC27" s="1">
        <v>6379000000</v>
      </c>
      <c r="AD27" s="1">
        <v>7355000000</v>
      </c>
      <c r="AE27" s="1">
        <v>7615000000</v>
      </c>
      <c r="AF27" s="1">
        <v>8623000000</v>
      </c>
      <c r="AG27" s="1">
        <v>9873000000</v>
      </c>
      <c r="AH27" s="1">
        <v>10550000000</v>
      </c>
      <c r="AI27" s="1">
        <v>8987000000</v>
      </c>
      <c r="AJ27" s="1">
        <v>9602000000</v>
      </c>
      <c r="AK27" s="1">
        <v>10992000000</v>
      </c>
      <c r="AL27" s="1">
        <v>11323000000</v>
      </c>
      <c r="AM27" s="1">
        <v>13537000000</v>
      </c>
    </row>
    <row r="28" spans="1:48" ht="20" thickBot="1" x14ac:dyDescent="0.3">
      <c r="A28" s="7" t="s">
        <v>22</v>
      </c>
      <c r="B28" s="11">
        <v>607759200</v>
      </c>
      <c r="C28" s="11">
        <v>521317500</v>
      </c>
      <c r="D28" s="11">
        <v>480404200</v>
      </c>
      <c r="E28" s="11">
        <v>637907200</v>
      </c>
      <c r="F28" s="11">
        <v>745986750</v>
      </c>
      <c r="G28" s="11">
        <v>760121600</v>
      </c>
      <c r="H28" s="11">
        <v>930193550</v>
      </c>
      <c r="I28" s="11">
        <v>1272690250</v>
      </c>
      <c r="J28" s="11">
        <v>1430347500</v>
      </c>
      <c r="K28" s="11">
        <v>1431443860</v>
      </c>
      <c r="L28" s="11">
        <v>1561735600</v>
      </c>
      <c r="M28" s="11">
        <v>1802530706</v>
      </c>
      <c r="N28" s="11">
        <v>2219119182</v>
      </c>
      <c r="O28" s="11">
        <v>2408763364</v>
      </c>
      <c r="P28" s="11">
        <v>2410121260</v>
      </c>
      <c r="Q28" s="11">
        <v>3088162000</v>
      </c>
      <c r="R28" s="11">
        <v>3851198610</v>
      </c>
      <c r="S28" s="11">
        <v>4090904820</v>
      </c>
      <c r="T28" s="11">
        <v>4872064800</v>
      </c>
      <c r="U28" s="11">
        <v>5048785200</v>
      </c>
      <c r="V28" s="11">
        <v>5856397420</v>
      </c>
      <c r="W28" s="11">
        <v>6452985200</v>
      </c>
      <c r="X28" s="11">
        <v>8535266000</v>
      </c>
      <c r="Y28" s="11">
        <v>9666004400</v>
      </c>
      <c r="Z28" s="11">
        <v>10768000000</v>
      </c>
      <c r="AA28" s="11">
        <v>14403000000</v>
      </c>
      <c r="AB28" s="11">
        <v>17097000000</v>
      </c>
      <c r="AC28" s="11">
        <v>21432000000</v>
      </c>
      <c r="AD28" s="11">
        <v>25184000000</v>
      </c>
      <c r="AE28" s="11">
        <v>26481000000</v>
      </c>
      <c r="AF28" s="11">
        <v>34860000000</v>
      </c>
      <c r="AG28" s="11">
        <v>37925000000</v>
      </c>
      <c r="AH28" s="11">
        <v>38130000000</v>
      </c>
      <c r="AI28" s="11">
        <v>38628000000</v>
      </c>
      <c r="AJ28" s="11">
        <v>38951000000</v>
      </c>
      <c r="AK28" s="11">
        <v>42138000000</v>
      </c>
      <c r="AL28" s="11">
        <v>47757000000</v>
      </c>
      <c r="AM28" s="11">
        <v>55525000000</v>
      </c>
      <c r="AN28" s="42">
        <v>79229000000</v>
      </c>
      <c r="AO28" s="42">
        <v>91283000000</v>
      </c>
      <c r="AP28" s="42">
        <v>104400000000</v>
      </c>
      <c r="AQ28" s="42">
        <v>116700000000</v>
      </c>
      <c r="AR28" s="42">
        <v>127000000000</v>
      </c>
    </row>
    <row r="29" spans="1:48" ht="20" customHeight="1" thickTop="1" x14ac:dyDescent="0.25">
      <c r="A29" s="14" t="s">
        <v>101</v>
      </c>
      <c r="B29" s="1"/>
      <c r="C29" s="15">
        <f>(C28/B28)-1</f>
        <v>-0.14223017932102056</v>
      </c>
      <c r="D29" s="15">
        <f>(D28/C28)-1</f>
        <v>-7.8480580452411464E-2</v>
      </c>
      <c r="E29" s="15">
        <f>(E28/D28)-1</f>
        <v>0.32785516862675212</v>
      </c>
      <c r="F29" s="15">
        <f t="shared" ref="F29:AM29" si="10">(F28/E28)-1</f>
        <v>0.1694283275059445</v>
      </c>
      <c r="G29" s="15">
        <f t="shared" si="10"/>
        <v>1.8947856647587802E-2</v>
      </c>
      <c r="H29" s="15">
        <f t="shared" si="10"/>
        <v>0.22374308268571763</v>
      </c>
      <c r="I29" s="15">
        <f t="shared" si="10"/>
        <v>0.36819939248127453</v>
      </c>
      <c r="J29" s="15">
        <f t="shared" si="10"/>
        <v>0.12387715706944413</v>
      </c>
      <c r="K29" s="15">
        <f t="shared" si="10"/>
        <v>7.6649905005599095E-4</v>
      </c>
      <c r="L29" s="15">
        <f t="shared" si="10"/>
        <v>9.1021201488125314E-2</v>
      </c>
      <c r="M29" s="15">
        <f t="shared" si="10"/>
        <v>0.1541842972651708</v>
      </c>
      <c r="N29" s="15">
        <f t="shared" si="10"/>
        <v>0.23111310925984307</v>
      </c>
      <c r="O29" s="15">
        <f t="shared" si="10"/>
        <v>8.5459214420868346E-2</v>
      </c>
      <c r="P29" s="15">
        <f t="shared" si="10"/>
        <v>5.6373158953437752E-4</v>
      </c>
      <c r="Q29" s="15">
        <f t="shared" si="10"/>
        <v>0.28133055014833563</v>
      </c>
      <c r="R29" s="15">
        <f t="shared" si="10"/>
        <v>0.24708438546941514</v>
      </c>
      <c r="S29" s="15">
        <f t="shared" si="10"/>
        <v>6.2241975622233658E-2</v>
      </c>
      <c r="T29" s="15">
        <f t="shared" si="10"/>
        <v>0.19095041668556845</v>
      </c>
      <c r="U29" s="15">
        <f t="shared" si="10"/>
        <v>3.6272177660691129E-2</v>
      </c>
      <c r="V29" s="15">
        <f t="shared" si="10"/>
        <v>0.15996169137874983</v>
      </c>
      <c r="W29" s="15">
        <f t="shared" si="10"/>
        <v>0.10186941513952097</v>
      </c>
      <c r="X29" s="15">
        <f t="shared" si="10"/>
        <v>0.32268488698842823</v>
      </c>
      <c r="Y29" s="15">
        <f t="shared" si="10"/>
        <v>0.13247840196193073</v>
      </c>
      <c r="Z29" s="15">
        <f t="shared" si="10"/>
        <v>0.11400735551082519</v>
      </c>
      <c r="AA29" s="15">
        <f t="shared" si="10"/>
        <v>0.33757429420505192</v>
      </c>
      <c r="AB29" s="15">
        <f t="shared" si="10"/>
        <v>0.1870443657571339</v>
      </c>
      <c r="AC29" s="15">
        <f t="shared" si="10"/>
        <v>0.25355325495701009</v>
      </c>
      <c r="AD29" s="15">
        <f t="shared" si="10"/>
        <v>0.17506532288167231</v>
      </c>
      <c r="AE29" s="15">
        <f t="shared" si="10"/>
        <v>5.1500952986022863E-2</v>
      </c>
      <c r="AF29" s="15">
        <f t="shared" si="10"/>
        <v>0.31641554321966692</v>
      </c>
      <c r="AG29" s="15">
        <f t="shared" si="10"/>
        <v>8.7923121055651254E-2</v>
      </c>
      <c r="AH29" s="15">
        <f t="shared" si="10"/>
        <v>5.4054054054053502E-3</v>
      </c>
      <c r="AI29" s="15">
        <f t="shared" si="10"/>
        <v>1.3060582218725303E-2</v>
      </c>
      <c r="AJ29" s="15">
        <f t="shared" si="10"/>
        <v>8.3618100859479405E-3</v>
      </c>
      <c r="AK29" s="15">
        <f t="shared" si="10"/>
        <v>8.1820749146363392E-2</v>
      </c>
      <c r="AL29" s="15">
        <f t="shared" si="10"/>
        <v>0.13334757226256588</v>
      </c>
      <c r="AM29" s="15">
        <f t="shared" si="10"/>
        <v>0.16265678329878352</v>
      </c>
      <c r="AN29" s="16">
        <f t="shared" ref="AN29" si="11">(AN28/AM28)-1</f>
        <v>0.4269067987393067</v>
      </c>
      <c r="AO29" s="16">
        <f t="shared" ref="AO29" si="12">(AO28/AN28)-1</f>
        <v>0.15214126140680806</v>
      </c>
      <c r="AP29" s="16">
        <f t="shared" ref="AP29" si="13">(AP28/AO28)-1</f>
        <v>0.1436959784406735</v>
      </c>
      <c r="AQ29" s="16">
        <f t="shared" ref="AQ29" si="14">(AQ28/AP28)-1</f>
        <v>0.11781609195402298</v>
      </c>
      <c r="AR29" s="16">
        <f t="shared" ref="AR29" si="15">(AR28/AQ28)-1</f>
        <v>8.8260497000856919E-2</v>
      </c>
    </row>
    <row r="30" spans="1:48" ht="19" x14ac:dyDescent="0.25">
      <c r="A30" s="5" t="s">
        <v>23</v>
      </c>
      <c r="B30" s="2">
        <v>0.1462</v>
      </c>
      <c r="C30" s="2">
        <v>0.1245</v>
      </c>
      <c r="D30" s="2">
        <v>9.5500000000000002E-2</v>
      </c>
      <c r="E30" s="2">
        <v>0.1133</v>
      </c>
      <c r="F30" s="2">
        <v>9.7900000000000001E-2</v>
      </c>
      <c r="G30" s="2">
        <v>9.1200000000000003E-2</v>
      </c>
      <c r="H30" s="2">
        <v>9.4600000000000004E-2</v>
      </c>
      <c r="I30" s="2">
        <v>0.1193</v>
      </c>
      <c r="J30" s="2">
        <v>0.10879999999999999</v>
      </c>
      <c r="K30" s="2">
        <v>0.10589999999999999</v>
      </c>
      <c r="L30" s="2">
        <v>0.1139</v>
      </c>
      <c r="M30" s="2">
        <v>0.12089999999999999</v>
      </c>
      <c r="N30" s="2">
        <v>0.13070000000000001</v>
      </c>
      <c r="O30" s="2">
        <v>0.13450000000000001</v>
      </c>
      <c r="P30" s="2">
        <v>0.11509999999999999</v>
      </c>
      <c r="Q30" s="2">
        <v>0.1484</v>
      </c>
      <c r="R30" s="2">
        <v>0.16239999999999999</v>
      </c>
      <c r="S30" s="2">
        <v>0.16259999999999999</v>
      </c>
      <c r="T30" s="2">
        <v>0.18310000000000001</v>
      </c>
      <c r="U30" s="2">
        <v>0.17269999999999999</v>
      </c>
      <c r="V30" s="2">
        <v>0.17369999999999999</v>
      </c>
      <c r="W30" s="2">
        <v>0.16650000000000001</v>
      </c>
      <c r="X30" s="2">
        <v>0.20380000000000001</v>
      </c>
      <c r="Y30" s="2">
        <v>0.2117</v>
      </c>
      <c r="Z30" s="2">
        <v>0.21079999999999999</v>
      </c>
      <c r="AA30" s="2">
        <v>0.23699999999999999</v>
      </c>
      <c r="AB30" s="2">
        <v>0.25769999999999998</v>
      </c>
      <c r="AC30" s="2">
        <v>0.2747</v>
      </c>
      <c r="AD30" s="2">
        <v>0.30130000000000001</v>
      </c>
      <c r="AE30" s="2">
        <v>0.29820000000000002</v>
      </c>
      <c r="AF30" s="2">
        <v>0.32300000000000001</v>
      </c>
      <c r="AG30" s="2">
        <v>0.33929999999999999</v>
      </c>
      <c r="AH30" s="2">
        <v>0.34139999999999998</v>
      </c>
      <c r="AI30" s="2">
        <v>0.34539999999999998</v>
      </c>
      <c r="AJ30" s="2">
        <v>0.31919999999999998</v>
      </c>
      <c r="AK30" s="2">
        <v>0.33189999999999997</v>
      </c>
      <c r="AL30" s="2">
        <v>0.3392</v>
      </c>
      <c r="AM30" s="2">
        <v>0.31380000000000002</v>
      </c>
      <c r="AN30" s="43">
        <f>AN28/AN3</f>
        <v>0.35605338845946433</v>
      </c>
      <c r="AO30" s="43">
        <f t="shared" ref="AO30:AR30" si="16">AO28/AO3</f>
        <v>0.35435947204968943</v>
      </c>
      <c r="AP30" s="43">
        <f t="shared" si="16"/>
        <v>0.3582704186684969</v>
      </c>
      <c r="AQ30" s="43">
        <f t="shared" si="16"/>
        <v>0.36063040791100126</v>
      </c>
      <c r="AR30" s="43">
        <f t="shared" si="16"/>
        <v>0.35160575858250276</v>
      </c>
    </row>
    <row r="31" spans="1:48" ht="19" x14ac:dyDescent="0.25">
      <c r="A31" s="5" t="s">
        <v>24</v>
      </c>
      <c r="B31" s="12">
        <v>0.24</v>
      </c>
      <c r="C31" s="12">
        <v>0.21</v>
      </c>
      <c r="D31" s="12">
        <v>0.19</v>
      </c>
      <c r="E31" s="12">
        <v>0.25</v>
      </c>
      <c r="F31" s="12">
        <v>0.19</v>
      </c>
      <c r="G31" s="12">
        <v>0.24</v>
      </c>
      <c r="H31" s="12">
        <v>0.32</v>
      </c>
      <c r="I31" s="12">
        <v>0.34</v>
      </c>
      <c r="J31" s="12">
        <v>0.38</v>
      </c>
      <c r="K31" s="12">
        <v>0.38</v>
      </c>
      <c r="L31" s="12">
        <v>0.42</v>
      </c>
      <c r="M31" s="12">
        <v>0.48</v>
      </c>
      <c r="N31" s="12">
        <v>0.59</v>
      </c>
      <c r="O31" s="12">
        <v>0.65</v>
      </c>
      <c r="P31" s="12">
        <v>0.67</v>
      </c>
      <c r="Q31" s="12">
        <v>0.9</v>
      </c>
      <c r="R31" s="12">
        <v>1.1200000000000001</v>
      </c>
      <c r="S31" s="12">
        <v>1.18</v>
      </c>
      <c r="T31" s="12">
        <v>1.43</v>
      </c>
      <c r="U31" s="12">
        <v>1.49</v>
      </c>
      <c r="V31" s="12">
        <v>1.78</v>
      </c>
      <c r="W31" s="12">
        <v>2.0099999999999998</v>
      </c>
      <c r="X31" s="12">
        <v>2.71</v>
      </c>
      <c r="Y31" s="12">
        <v>3.13</v>
      </c>
      <c r="Z31" s="12">
        <v>3.59</v>
      </c>
      <c r="AA31" s="12">
        <v>4.96</v>
      </c>
      <c r="AB31" s="12">
        <v>6.05</v>
      </c>
      <c r="AC31" s="12">
        <v>7.82</v>
      </c>
      <c r="AD31" s="12">
        <v>9.4</v>
      </c>
      <c r="AE31" s="12">
        <v>10.1</v>
      </c>
      <c r="AF31" s="12">
        <v>13.56</v>
      </c>
      <c r="AG31" s="12">
        <v>14.99</v>
      </c>
      <c r="AH31" s="12">
        <v>15.42</v>
      </c>
      <c r="AI31" s="12">
        <v>15.96</v>
      </c>
      <c r="AJ31" s="12">
        <v>16.41</v>
      </c>
      <c r="AK31" s="12">
        <v>18.05</v>
      </c>
      <c r="AL31" s="12">
        <v>20.46</v>
      </c>
      <c r="AM31" s="12">
        <v>24.51</v>
      </c>
      <c r="AN31" s="44">
        <v>35.35</v>
      </c>
      <c r="AO31" s="44">
        <v>40.729999999999997</v>
      </c>
      <c r="AP31" s="44">
        <v>46.6</v>
      </c>
      <c r="AQ31" s="44">
        <v>52.07</v>
      </c>
      <c r="AR31" s="44">
        <v>56.65</v>
      </c>
    </row>
    <row r="32" spans="1:48" ht="19" x14ac:dyDescent="0.25">
      <c r="A32" s="5" t="s">
        <v>25</v>
      </c>
      <c r="B32" s="12">
        <v>0.24</v>
      </c>
      <c r="C32" s="12">
        <v>0.21</v>
      </c>
      <c r="D32" s="12">
        <v>0.19</v>
      </c>
      <c r="E32" s="12">
        <v>0.25</v>
      </c>
      <c r="F32" s="12">
        <v>0.19</v>
      </c>
      <c r="G32" s="12">
        <v>0.24</v>
      </c>
      <c r="H32" s="12">
        <v>0.32</v>
      </c>
      <c r="I32" s="12">
        <v>0.34</v>
      </c>
      <c r="J32" s="12">
        <v>0.38</v>
      </c>
      <c r="K32" s="12">
        <v>0.38</v>
      </c>
      <c r="L32" s="12">
        <v>0.42</v>
      </c>
      <c r="M32" s="12">
        <v>0.48</v>
      </c>
      <c r="N32" s="12">
        <v>0.59</v>
      </c>
      <c r="O32" s="12">
        <v>0.65</v>
      </c>
      <c r="P32" s="12">
        <v>0.67</v>
      </c>
      <c r="Q32" s="12">
        <v>0.9</v>
      </c>
      <c r="R32" s="12">
        <v>1.1100000000000001</v>
      </c>
      <c r="S32" s="12">
        <v>1.17</v>
      </c>
      <c r="T32" s="12">
        <v>1.42</v>
      </c>
      <c r="U32" s="12">
        <v>1.49</v>
      </c>
      <c r="V32" s="12">
        <v>1.78</v>
      </c>
      <c r="W32" s="12">
        <v>2</v>
      </c>
      <c r="X32" s="12">
        <v>2.69</v>
      </c>
      <c r="Y32" s="12">
        <v>3.1</v>
      </c>
      <c r="Z32" s="12">
        <v>3.56</v>
      </c>
      <c r="AA32" s="12">
        <v>4.92</v>
      </c>
      <c r="AB32" s="12">
        <v>6</v>
      </c>
      <c r="AC32" s="12">
        <v>7.77</v>
      </c>
      <c r="AD32" s="12">
        <v>9.35</v>
      </c>
      <c r="AE32" s="12">
        <v>10.07</v>
      </c>
      <c r="AF32" s="12">
        <v>13.52</v>
      </c>
      <c r="AG32" s="12">
        <v>14.96</v>
      </c>
      <c r="AH32" s="12">
        <v>15.39</v>
      </c>
      <c r="AI32" s="12">
        <v>15.93</v>
      </c>
      <c r="AJ32" s="12">
        <v>16.38</v>
      </c>
      <c r="AK32" s="12">
        <v>18.010000000000002</v>
      </c>
      <c r="AL32" s="12">
        <v>20.46</v>
      </c>
      <c r="AM32" s="12">
        <v>24.44</v>
      </c>
    </row>
    <row r="33" spans="1:39" ht="19" x14ac:dyDescent="0.25">
      <c r="A33" s="5" t="s">
        <v>26</v>
      </c>
      <c r="B33" s="1">
        <v>2511111111</v>
      </c>
      <c r="C33" s="1">
        <v>2535714286</v>
      </c>
      <c r="D33" s="1">
        <v>2541935484</v>
      </c>
      <c r="E33" s="1">
        <v>2577777778</v>
      </c>
      <c r="F33" s="1">
        <v>4032142857</v>
      </c>
      <c r="G33" s="1">
        <v>3133333333</v>
      </c>
      <c r="H33" s="1">
        <v>2912962963</v>
      </c>
      <c r="I33" s="1">
        <v>3757407407</v>
      </c>
      <c r="J33" s="1">
        <v>3758928571</v>
      </c>
      <c r="K33" s="1">
        <v>3736507937</v>
      </c>
      <c r="L33" s="1">
        <v>3757333333</v>
      </c>
      <c r="M33" s="1">
        <v>3735802469</v>
      </c>
      <c r="N33" s="1">
        <v>3768604651</v>
      </c>
      <c r="O33" s="1">
        <v>3707843137</v>
      </c>
      <c r="P33" s="1">
        <v>3575432850</v>
      </c>
      <c r="Q33" s="1">
        <v>3491933700</v>
      </c>
      <c r="R33" s="1">
        <v>3443232964</v>
      </c>
      <c r="S33" s="1">
        <v>3464280748</v>
      </c>
      <c r="T33" s="1">
        <v>3415868283</v>
      </c>
      <c r="U33" s="1">
        <v>3381293801</v>
      </c>
      <c r="V33" s="1">
        <v>3283669453</v>
      </c>
      <c r="W33" s="1">
        <v>3211861048</v>
      </c>
      <c r="X33" s="1">
        <v>3154923571</v>
      </c>
      <c r="Y33" s="1">
        <v>3089352556</v>
      </c>
      <c r="Z33" s="1">
        <v>2996104619</v>
      </c>
      <c r="AA33" s="1">
        <v>2902660218</v>
      </c>
      <c r="AB33" s="1">
        <v>2827165000</v>
      </c>
      <c r="AC33" s="1">
        <v>2741690000</v>
      </c>
      <c r="AD33" s="1">
        <v>2679362000</v>
      </c>
      <c r="AE33" s="1">
        <v>2621881188</v>
      </c>
      <c r="AF33" s="1">
        <v>2570796460</v>
      </c>
      <c r="AG33" s="1">
        <v>2529945000</v>
      </c>
      <c r="AH33" s="1">
        <v>2473218000</v>
      </c>
      <c r="AI33" s="1">
        <v>2419603000</v>
      </c>
      <c r="AJ33" s="1">
        <v>2374299000</v>
      </c>
      <c r="AK33" s="1">
        <v>2333900000</v>
      </c>
      <c r="AL33" s="1">
        <v>2333900000</v>
      </c>
      <c r="AM33" s="1">
        <v>2265300000</v>
      </c>
    </row>
    <row r="34" spans="1:39" ht="19" x14ac:dyDescent="0.25">
      <c r="A34" s="5" t="s">
        <v>27</v>
      </c>
      <c r="B34" s="1">
        <v>2511111111</v>
      </c>
      <c r="C34" s="1">
        <v>2535714286</v>
      </c>
      <c r="D34" s="1">
        <v>2541935484</v>
      </c>
      <c r="E34" s="1">
        <v>2577777778</v>
      </c>
      <c r="F34" s="1">
        <v>4032142857</v>
      </c>
      <c r="G34" s="1">
        <v>3133333333</v>
      </c>
      <c r="H34" s="1">
        <v>2912962963</v>
      </c>
      <c r="I34" s="1">
        <v>3757407407</v>
      </c>
      <c r="J34" s="1">
        <v>3758928571</v>
      </c>
      <c r="K34" s="1">
        <v>3736507937</v>
      </c>
      <c r="L34" s="1">
        <v>3757333333</v>
      </c>
      <c r="M34" s="1">
        <v>3735802469</v>
      </c>
      <c r="N34" s="1">
        <v>3768604651</v>
      </c>
      <c r="O34" s="1">
        <v>3707843137</v>
      </c>
      <c r="P34" s="1">
        <v>3575432850</v>
      </c>
      <c r="Q34" s="1">
        <v>3491933700</v>
      </c>
      <c r="R34" s="1">
        <v>3468048068</v>
      </c>
      <c r="S34" s="1">
        <v>3490884142</v>
      </c>
      <c r="T34" s="1">
        <v>3440025617</v>
      </c>
      <c r="U34" s="1">
        <v>3394974257</v>
      </c>
      <c r="V34" s="1">
        <v>3294719972</v>
      </c>
      <c r="W34" s="1">
        <v>3229534803</v>
      </c>
      <c r="X34" s="1">
        <v>3178485784</v>
      </c>
      <c r="Y34" s="1">
        <v>3113209173</v>
      </c>
      <c r="Z34" s="1">
        <v>3021324355</v>
      </c>
      <c r="AA34" s="1">
        <v>2927439024</v>
      </c>
      <c r="AB34" s="1">
        <v>2850660000</v>
      </c>
      <c r="AC34" s="1">
        <v>2758340000</v>
      </c>
      <c r="AD34" s="1">
        <v>2693625000</v>
      </c>
      <c r="AE34" s="1">
        <v>2629692155</v>
      </c>
      <c r="AF34" s="1">
        <v>2578402367</v>
      </c>
      <c r="AG34" s="1">
        <v>2534729000</v>
      </c>
      <c r="AH34" s="1">
        <v>2478093000</v>
      </c>
      <c r="AI34" s="1">
        <v>2424417000</v>
      </c>
      <c r="AJ34" s="1">
        <v>2378658000</v>
      </c>
      <c r="AK34" s="1">
        <v>2340000000</v>
      </c>
      <c r="AL34" s="1">
        <v>2333900000</v>
      </c>
      <c r="AM34" s="1">
        <v>2272300000</v>
      </c>
    </row>
    <row r="35" spans="1:39" ht="20" customHeight="1" x14ac:dyDescent="0.25">
      <c r="A35" s="14" t="s">
        <v>102</v>
      </c>
      <c r="B35" s="1"/>
      <c r="C35" s="22">
        <f>(C34-B34)/B34</f>
        <v>9.7977245579556511E-3</v>
      </c>
      <c r="D35" s="22">
        <f t="shared" ref="D35:AM35" si="17">(D34-C34)/C34</f>
        <v>2.4534301969066558E-3</v>
      </c>
      <c r="E35" s="22">
        <f t="shared" si="17"/>
        <v>1.4100394846999979E-2</v>
      </c>
      <c r="F35" s="22">
        <f t="shared" si="17"/>
        <v>0.56419334956343159</v>
      </c>
      <c r="G35" s="22">
        <f t="shared" si="17"/>
        <v>-0.22291113084935027</v>
      </c>
      <c r="H35" s="22">
        <f t="shared" si="17"/>
        <v>-7.0330969156418191E-2</v>
      </c>
      <c r="I35" s="22">
        <f t="shared" si="17"/>
        <v>0.28989192609930209</v>
      </c>
      <c r="J35" s="22">
        <f t="shared" si="17"/>
        <v>4.0484404144360063E-4</v>
      </c>
      <c r="K35" s="22">
        <f t="shared" si="17"/>
        <v>-5.9646342239579632E-3</v>
      </c>
      <c r="L35" s="22">
        <f t="shared" si="17"/>
        <v>5.5734917069975437E-3</v>
      </c>
      <c r="M35" s="22">
        <f t="shared" si="17"/>
        <v>-5.7303577010051768E-3</v>
      </c>
      <c r="N35" s="22">
        <f t="shared" si="17"/>
        <v>8.7804915469153512E-3</v>
      </c>
      <c r="O35" s="22">
        <f t="shared" si="17"/>
        <v>-1.6123079926645242E-2</v>
      </c>
      <c r="P35" s="22">
        <f t="shared" si="17"/>
        <v>-3.5710865348832582E-2</v>
      </c>
      <c r="Q35" s="22">
        <f t="shared" si="17"/>
        <v>-2.3353578015036697E-2</v>
      </c>
      <c r="R35" s="22">
        <f t="shared" si="17"/>
        <v>-6.8402306721917433E-3</v>
      </c>
      <c r="S35" s="22">
        <f t="shared" si="17"/>
        <v>6.58470515755262E-3</v>
      </c>
      <c r="T35" s="22">
        <f t="shared" si="17"/>
        <v>-1.4568952429014757E-2</v>
      </c>
      <c r="U35" s="22">
        <f t="shared" si="17"/>
        <v>-1.3096228056373803E-2</v>
      </c>
      <c r="V35" s="22">
        <f t="shared" si="17"/>
        <v>-2.9530204770563007E-2</v>
      </c>
      <c r="W35" s="22">
        <f t="shared" si="17"/>
        <v>-1.9784737262642241E-2</v>
      </c>
      <c r="X35" s="22">
        <f t="shared" si="17"/>
        <v>-1.5806926419427103E-2</v>
      </c>
      <c r="Y35" s="22">
        <f t="shared" si="17"/>
        <v>-2.0537015244363289E-2</v>
      </c>
      <c r="Z35" s="22">
        <f t="shared" si="17"/>
        <v>-2.9514501883423559E-2</v>
      </c>
      <c r="AA35" s="22">
        <f t="shared" si="17"/>
        <v>-3.1074231022110831E-2</v>
      </c>
      <c r="AB35" s="22">
        <f t="shared" si="17"/>
        <v>-2.6227369168253595E-2</v>
      </c>
      <c r="AC35" s="22">
        <f t="shared" si="17"/>
        <v>-3.2385482660155895E-2</v>
      </c>
      <c r="AD35" s="22">
        <f t="shared" si="17"/>
        <v>-2.3461574715227276E-2</v>
      </c>
      <c r="AE35" s="22">
        <f t="shared" si="17"/>
        <v>-2.3734872151839993E-2</v>
      </c>
      <c r="AF35" s="22">
        <f t="shared" si="17"/>
        <v>-1.9504103513591688E-2</v>
      </c>
      <c r="AG35" s="22">
        <f t="shared" si="17"/>
        <v>-1.6938150367436424E-2</v>
      </c>
      <c r="AH35" s="22">
        <f t="shared" si="17"/>
        <v>-2.2344006006164763E-2</v>
      </c>
      <c r="AI35" s="22">
        <f t="shared" si="17"/>
        <v>-2.1660204035926011E-2</v>
      </c>
      <c r="AJ35" s="22">
        <f t="shared" si="17"/>
        <v>-1.8874228319633132E-2</v>
      </c>
      <c r="AK35" s="22">
        <f t="shared" si="17"/>
        <v>-1.6252021097610501E-2</v>
      </c>
      <c r="AL35" s="22">
        <f t="shared" si="17"/>
        <v>-2.6068376068376069E-3</v>
      </c>
      <c r="AM35" s="22">
        <f t="shared" si="17"/>
        <v>-2.6393590128111745E-2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2105643600</v>
      </c>
      <c r="C38" s="1">
        <v>1994223000</v>
      </c>
      <c r="D38" s="1">
        <v>2047814350</v>
      </c>
      <c r="E38" s="1">
        <v>2520695800</v>
      </c>
      <c r="F38" s="1">
        <v>2947605750</v>
      </c>
      <c r="G38" s="1">
        <v>4338353600</v>
      </c>
      <c r="H38" s="1">
        <v>6035909450</v>
      </c>
      <c r="I38" s="1">
        <v>5818998250</v>
      </c>
      <c r="J38" s="1">
        <v>5706441000</v>
      </c>
      <c r="K38" s="1">
        <v>6684733370</v>
      </c>
      <c r="L38" s="1">
        <v>2999884600</v>
      </c>
      <c r="M38" s="1">
        <v>1572002159</v>
      </c>
      <c r="N38" s="1">
        <v>1122911280</v>
      </c>
      <c r="O38" s="1">
        <v>798675108</v>
      </c>
      <c r="P38" s="1">
        <v>1973933670</v>
      </c>
      <c r="Q38" s="1">
        <v>1275370800</v>
      </c>
      <c r="R38" s="1">
        <v>1654093980</v>
      </c>
      <c r="S38" s="1">
        <v>1422615690</v>
      </c>
      <c r="T38" s="1">
        <v>1265317800</v>
      </c>
      <c r="U38" s="1">
        <v>3457320300</v>
      </c>
      <c r="V38" s="1">
        <v>3296981540</v>
      </c>
      <c r="W38" s="1">
        <v>3271697400</v>
      </c>
      <c r="X38" s="1">
        <v>4827616000</v>
      </c>
      <c r="Y38" s="1">
        <v>8804783200</v>
      </c>
      <c r="Z38" s="1">
        <v>11296000000</v>
      </c>
      <c r="AA38" s="1">
        <v>12017000000</v>
      </c>
      <c r="AB38" s="1">
        <v>13408000000</v>
      </c>
      <c r="AC38" s="1">
        <v>11553000000</v>
      </c>
      <c r="AD38" s="1">
        <v>10728000000</v>
      </c>
      <c r="AE38" s="1">
        <v>14396000000</v>
      </c>
      <c r="AF38" s="1">
        <v>16923000000</v>
      </c>
      <c r="AG38" s="1">
        <v>18690000000</v>
      </c>
      <c r="AH38" s="1">
        <v>18852000000</v>
      </c>
      <c r="AI38" s="1">
        <v>15638000000</v>
      </c>
      <c r="AJ38" s="1">
        <v>15475000000</v>
      </c>
      <c r="AK38" s="1">
        <v>12757000000</v>
      </c>
      <c r="AL38" s="1">
        <v>10720000000</v>
      </c>
      <c r="AM38" s="1">
        <v>12653000000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v>1395119670</v>
      </c>
      <c r="S39" s="1">
        <v>318496050</v>
      </c>
      <c r="T39" s="1">
        <v>1832937000</v>
      </c>
      <c r="U39" s="1">
        <v>532317570</v>
      </c>
      <c r="V39" s="1">
        <v>1720986540</v>
      </c>
      <c r="W39" s="1">
        <v>1830794400</v>
      </c>
      <c r="X39" s="1">
        <v>2557000000</v>
      </c>
      <c r="Y39" s="1">
        <v>1380093600</v>
      </c>
      <c r="Z39" s="1">
        <v>1530000000</v>
      </c>
      <c r="AA39" s="1">
        <v>4034000000</v>
      </c>
      <c r="AB39" s="1">
        <v>4094000000</v>
      </c>
      <c r="AC39" s="1">
        <v>4552000000</v>
      </c>
      <c r="AD39" s="1">
        <v>3741000000</v>
      </c>
      <c r="AE39" s="1">
        <v>1509000000</v>
      </c>
      <c r="AF39" s="1">
        <v>3542000000</v>
      </c>
      <c r="AG39" s="1">
        <v>2009000000</v>
      </c>
      <c r="AH39" s="1" t="s">
        <v>91</v>
      </c>
      <c r="AI39" s="1" t="s">
        <v>91</v>
      </c>
      <c r="AJ39" s="1" t="s">
        <v>91</v>
      </c>
      <c r="AK39" s="1" t="s">
        <v>91</v>
      </c>
      <c r="AL39" s="1">
        <v>6765000000</v>
      </c>
      <c r="AM39" s="1">
        <v>10921000000</v>
      </c>
    </row>
    <row r="40" spans="1:39" ht="19" x14ac:dyDescent="0.25">
      <c r="A40" s="5" t="s">
        <v>32</v>
      </c>
      <c r="B40" s="1">
        <v>2105643600</v>
      </c>
      <c r="C40" s="1">
        <v>1994223000</v>
      </c>
      <c r="D40" s="1">
        <v>2047814350</v>
      </c>
      <c r="E40" s="1">
        <v>2520695800</v>
      </c>
      <c r="F40" s="1">
        <v>2947605750</v>
      </c>
      <c r="G40" s="1">
        <v>4338353600</v>
      </c>
      <c r="H40" s="1">
        <v>6035909450</v>
      </c>
      <c r="I40" s="1">
        <v>5818998250</v>
      </c>
      <c r="J40" s="1">
        <v>5706441000</v>
      </c>
      <c r="K40" s="1">
        <v>6684733370</v>
      </c>
      <c r="L40" s="1">
        <v>2999884600</v>
      </c>
      <c r="M40" s="1">
        <v>1572002159</v>
      </c>
      <c r="N40" s="1">
        <v>1122911280</v>
      </c>
      <c r="O40" s="1">
        <v>798675108</v>
      </c>
      <c r="P40" s="1">
        <v>1973933670</v>
      </c>
      <c r="Q40" s="1">
        <v>1275370800</v>
      </c>
      <c r="R40" s="1">
        <v>3049213650</v>
      </c>
      <c r="S40" s="1">
        <v>1741111740</v>
      </c>
      <c r="T40" s="1">
        <v>3098254800</v>
      </c>
      <c r="U40" s="1">
        <v>3989637870</v>
      </c>
      <c r="V40" s="1">
        <v>5017968080</v>
      </c>
      <c r="W40" s="1">
        <v>5102491800</v>
      </c>
      <c r="X40" s="1">
        <v>7384616000</v>
      </c>
      <c r="Y40" s="1">
        <v>10184876800</v>
      </c>
      <c r="Z40" s="1">
        <v>12826000000</v>
      </c>
      <c r="AA40" s="1">
        <v>16051000000</v>
      </c>
      <c r="AB40" s="1">
        <v>17502000000</v>
      </c>
      <c r="AC40" s="1">
        <v>16105000000</v>
      </c>
      <c r="AD40" s="1">
        <v>14469000000</v>
      </c>
      <c r="AE40" s="1">
        <v>15905000000</v>
      </c>
      <c r="AF40" s="1">
        <v>20465000000</v>
      </c>
      <c r="AG40" s="1">
        <v>20699000000</v>
      </c>
      <c r="AH40" s="1">
        <v>18852000000</v>
      </c>
      <c r="AI40" s="1">
        <v>15638000000</v>
      </c>
      <c r="AJ40" s="1">
        <v>15475000000</v>
      </c>
      <c r="AK40" s="1">
        <v>12757000000</v>
      </c>
      <c r="AL40" s="1">
        <v>17485000000</v>
      </c>
      <c r="AM40" s="1">
        <v>23574000000</v>
      </c>
    </row>
    <row r="41" spans="1:39" ht="19" x14ac:dyDescent="0.25">
      <c r="A41" s="5" t="s">
        <v>33</v>
      </c>
      <c r="B41" s="1">
        <v>888332400</v>
      </c>
      <c r="C41" s="1">
        <v>1146898500</v>
      </c>
      <c r="D41" s="1">
        <v>1102247200</v>
      </c>
      <c r="E41" s="1">
        <v>1244881400</v>
      </c>
      <c r="F41" s="1">
        <v>2117703750</v>
      </c>
      <c r="G41" s="1">
        <v>1113035200</v>
      </c>
      <c r="H41" s="1">
        <v>1054968400</v>
      </c>
      <c r="I41" s="1">
        <v>3092342500</v>
      </c>
      <c r="J41" s="1">
        <v>1437142500</v>
      </c>
      <c r="K41" s="1">
        <v>4040149960</v>
      </c>
      <c r="L41" s="1">
        <v>4362108200</v>
      </c>
      <c r="M41" s="1">
        <v>5670883120</v>
      </c>
      <c r="N41" s="1">
        <v>4769634132</v>
      </c>
      <c r="O41" s="1">
        <v>5704731214</v>
      </c>
      <c r="P41" s="1">
        <v>6528027830</v>
      </c>
      <c r="Q41" s="1">
        <v>4708444400</v>
      </c>
      <c r="R41" s="1">
        <v>6031595220</v>
      </c>
      <c r="S41" s="1">
        <v>4699586160</v>
      </c>
      <c r="T41" s="1">
        <v>4387223400</v>
      </c>
      <c r="U41" s="1">
        <v>4571345730</v>
      </c>
      <c r="V41" s="1">
        <v>6121164580</v>
      </c>
      <c r="W41" s="1">
        <v>6498190000</v>
      </c>
      <c r="X41" s="1">
        <v>7313020000</v>
      </c>
      <c r="Y41" s="1">
        <v>8724545200</v>
      </c>
      <c r="Z41" s="1">
        <v>7862000000</v>
      </c>
      <c r="AA41" s="1">
        <v>9150000000</v>
      </c>
      <c r="AB41" s="1">
        <v>12608000000</v>
      </c>
      <c r="AC41" s="1">
        <v>13584000000</v>
      </c>
      <c r="AD41" s="1">
        <v>15174000000</v>
      </c>
      <c r="AE41" s="1">
        <v>17528000000</v>
      </c>
      <c r="AF41" s="1">
        <v>21613000000</v>
      </c>
      <c r="AG41" s="1">
        <v>24197000000</v>
      </c>
      <c r="AH41" s="1">
        <v>23551000000</v>
      </c>
      <c r="AI41" s="1">
        <v>26889000000</v>
      </c>
      <c r="AJ41" s="1">
        <v>29152000000</v>
      </c>
      <c r="AK41" s="1">
        <v>32184000000</v>
      </c>
      <c r="AL41" s="1">
        <v>46799000000</v>
      </c>
      <c r="AM41" s="1">
        <v>57505000000</v>
      </c>
    </row>
    <row r="42" spans="1:39" ht="19" x14ac:dyDescent="0.25">
      <c r="A42" s="5" t="s">
        <v>34</v>
      </c>
      <c r="B42" s="1">
        <v>1295298000</v>
      </c>
      <c r="C42" s="1">
        <v>1208575500</v>
      </c>
      <c r="D42" s="1">
        <v>1041891850</v>
      </c>
      <c r="E42" s="1">
        <v>1125273800</v>
      </c>
      <c r="F42" s="1">
        <v>1327446750</v>
      </c>
      <c r="G42" s="1">
        <v>1185812800</v>
      </c>
      <c r="H42" s="1">
        <v>1396768700</v>
      </c>
      <c r="I42" s="1">
        <v>1667230500</v>
      </c>
      <c r="J42" s="1">
        <v>2057526000</v>
      </c>
      <c r="K42" s="1">
        <v>2479182930</v>
      </c>
      <c r="L42" s="1">
        <v>2272220000</v>
      </c>
      <c r="M42" s="1">
        <v>2510199734</v>
      </c>
      <c r="N42" s="1">
        <v>2715528132</v>
      </c>
      <c r="O42" s="1">
        <v>4641741776</v>
      </c>
      <c r="P42" s="1">
        <v>4886779610</v>
      </c>
      <c r="Q42" s="1">
        <v>3970494000</v>
      </c>
      <c r="R42" s="1">
        <v>4745077680</v>
      </c>
      <c r="S42" s="1">
        <v>5909871150</v>
      </c>
      <c r="T42" s="1">
        <v>6551271600</v>
      </c>
      <c r="U42" s="1">
        <v>7210982340</v>
      </c>
      <c r="V42" s="1">
        <v>7772807340</v>
      </c>
      <c r="W42" s="1">
        <v>8396791600</v>
      </c>
      <c r="X42" s="1">
        <v>9031324000</v>
      </c>
      <c r="Y42" s="1">
        <v>9633909200</v>
      </c>
      <c r="Z42" s="1">
        <v>10016000000</v>
      </c>
      <c r="AA42" s="1">
        <v>9689000000</v>
      </c>
      <c r="AB42" s="1">
        <v>9433000000</v>
      </c>
      <c r="AC42" s="1">
        <v>9543000000</v>
      </c>
      <c r="AD42" s="1">
        <v>9552000000</v>
      </c>
      <c r="AE42" s="1">
        <v>11357000000</v>
      </c>
      <c r="AF42" s="1">
        <v>12758000000</v>
      </c>
      <c r="AG42" s="1">
        <v>14341000000</v>
      </c>
      <c r="AH42" s="1">
        <v>15373000000</v>
      </c>
      <c r="AI42" s="1">
        <v>16336000000</v>
      </c>
      <c r="AJ42" s="1">
        <v>17641000000</v>
      </c>
      <c r="AK42" s="1">
        <v>18536000000</v>
      </c>
      <c r="AL42" s="1">
        <v>19621000000</v>
      </c>
      <c r="AM42" s="1">
        <v>24388000000</v>
      </c>
    </row>
    <row r="43" spans="1:39" ht="19" x14ac:dyDescent="0.25">
      <c r="A43" s="5" t="s">
        <v>35</v>
      </c>
      <c r="B43" s="1" t="s">
        <v>91</v>
      </c>
      <c r="C43" s="1">
        <v>-734250</v>
      </c>
      <c r="D43" s="1">
        <v>609650</v>
      </c>
      <c r="E43" s="1">
        <v>687400</v>
      </c>
      <c r="F43" s="1" t="s">
        <v>91</v>
      </c>
      <c r="G43" s="1" t="s">
        <v>91</v>
      </c>
      <c r="H43" s="1" t="s">
        <v>91</v>
      </c>
      <c r="I43" s="1" t="s">
        <v>91</v>
      </c>
      <c r="J43" s="1" t="s">
        <v>91</v>
      </c>
      <c r="K43" s="1" t="s">
        <v>91</v>
      </c>
      <c r="L43" s="1" t="s">
        <v>91</v>
      </c>
      <c r="M43" s="1" t="s">
        <v>91</v>
      </c>
      <c r="N43" s="1">
        <v>4234197168</v>
      </c>
      <c r="O43" s="1">
        <v>1917711922</v>
      </c>
      <c r="P43" s="1">
        <v>2543195440</v>
      </c>
      <c r="Q43" s="1">
        <v>2574805200</v>
      </c>
      <c r="R43" s="1" t="s">
        <v>91</v>
      </c>
      <c r="S43" s="1">
        <v>1401382620</v>
      </c>
      <c r="T43" s="1">
        <v>2264564100</v>
      </c>
      <c r="U43" s="1">
        <v>2101831230</v>
      </c>
      <c r="V43" s="1">
        <v>617790040</v>
      </c>
      <c r="W43" s="1">
        <v>841939400</v>
      </c>
      <c r="X43" s="1">
        <v>603452000</v>
      </c>
      <c r="Y43" s="1">
        <v>593761200</v>
      </c>
      <c r="Z43" s="1">
        <v>1962000000</v>
      </c>
      <c r="AA43" s="1">
        <v>2403000000</v>
      </c>
      <c r="AB43" s="1">
        <v>48000000</v>
      </c>
      <c r="AC43" s="1">
        <v>931000000</v>
      </c>
      <c r="AD43" s="1">
        <v>2863000000</v>
      </c>
      <c r="AE43" s="1">
        <v>1503000000</v>
      </c>
      <c r="AF43" s="1">
        <v>304000000</v>
      </c>
      <c r="AG43" s="1">
        <v>529000000</v>
      </c>
      <c r="AH43" s="1">
        <v>2304000000</v>
      </c>
      <c r="AI43" s="1">
        <v>204000000</v>
      </c>
      <c r="AJ43" s="1">
        <v>188000000</v>
      </c>
      <c r="AK43" s="1">
        <v>2332000000</v>
      </c>
      <c r="AL43" s="1">
        <v>1690000000</v>
      </c>
      <c r="AM43" s="1">
        <v>2727000000</v>
      </c>
    </row>
    <row r="44" spans="1:39" ht="19" x14ac:dyDescent="0.25">
      <c r="A44" s="6" t="s">
        <v>36</v>
      </c>
      <c r="B44" s="10">
        <v>4289274000</v>
      </c>
      <c r="C44" s="10">
        <v>4348962750</v>
      </c>
      <c r="D44" s="10">
        <v>4192563050</v>
      </c>
      <c r="E44" s="10">
        <v>4891538400</v>
      </c>
      <c r="F44" s="10">
        <v>6392756250</v>
      </c>
      <c r="G44" s="10">
        <v>6637201600</v>
      </c>
      <c r="H44" s="10">
        <v>8487646550</v>
      </c>
      <c r="I44" s="10">
        <v>10578571250</v>
      </c>
      <c r="J44" s="10">
        <v>9201109500</v>
      </c>
      <c r="K44" s="10">
        <v>13204066260</v>
      </c>
      <c r="L44" s="10">
        <v>9634212800</v>
      </c>
      <c r="M44" s="10">
        <v>9753085013</v>
      </c>
      <c r="N44" s="10">
        <v>12842270712</v>
      </c>
      <c r="O44" s="10">
        <v>13062860020</v>
      </c>
      <c r="P44" s="10">
        <v>15931936550</v>
      </c>
      <c r="Q44" s="10">
        <v>12529114400</v>
      </c>
      <c r="R44" s="10">
        <v>13825886550</v>
      </c>
      <c r="S44" s="10">
        <v>13751951670</v>
      </c>
      <c r="T44" s="10">
        <v>16301313900</v>
      </c>
      <c r="U44" s="10">
        <v>17873797170</v>
      </c>
      <c r="V44" s="10">
        <v>19529730040</v>
      </c>
      <c r="W44" s="10">
        <v>20839412800</v>
      </c>
      <c r="X44" s="10">
        <v>24332412000</v>
      </c>
      <c r="Y44" s="10">
        <v>29137092400</v>
      </c>
      <c r="Z44" s="10">
        <v>32666000000</v>
      </c>
      <c r="AA44" s="10">
        <v>37293000000</v>
      </c>
      <c r="AB44" s="10">
        <v>39591000000</v>
      </c>
      <c r="AC44" s="10">
        <v>40163000000</v>
      </c>
      <c r="AD44" s="10">
        <v>42058000000</v>
      </c>
      <c r="AE44" s="10">
        <v>46293000000</v>
      </c>
      <c r="AF44" s="10">
        <v>55140000000</v>
      </c>
      <c r="AG44" s="10">
        <v>59766000000</v>
      </c>
      <c r="AH44" s="10">
        <v>60080000000</v>
      </c>
      <c r="AI44" s="10">
        <v>59067000000</v>
      </c>
      <c r="AJ44" s="10">
        <v>62456000000</v>
      </c>
      <c r="AK44" s="10">
        <v>65809000000</v>
      </c>
      <c r="AL44" s="10">
        <v>85595000000</v>
      </c>
      <c r="AM44" s="10">
        <v>108194000000</v>
      </c>
    </row>
    <row r="45" spans="1:39" ht="19" x14ac:dyDescent="0.25">
      <c r="A45" s="5" t="s">
        <v>37</v>
      </c>
      <c r="B45" s="1">
        <v>2976048000</v>
      </c>
      <c r="C45" s="1">
        <v>3638943000</v>
      </c>
      <c r="D45" s="1">
        <v>3984062750</v>
      </c>
      <c r="E45" s="1">
        <v>4245382400</v>
      </c>
      <c r="F45" s="1">
        <v>5139313500</v>
      </c>
      <c r="G45" s="1">
        <v>5713619200</v>
      </c>
      <c r="H45" s="1">
        <v>6527321300</v>
      </c>
      <c r="I45" s="1">
        <v>8116615000</v>
      </c>
      <c r="J45" s="1">
        <v>9627835500</v>
      </c>
      <c r="K45" s="1">
        <v>10135644120</v>
      </c>
      <c r="L45" s="1">
        <v>10124679800</v>
      </c>
      <c r="M45" s="1">
        <v>10807440383</v>
      </c>
      <c r="N45" s="1">
        <v>12332852424</v>
      </c>
      <c r="O45" s="1">
        <v>13830326930</v>
      </c>
      <c r="P45" s="1">
        <v>14704696890</v>
      </c>
      <c r="Q45" s="1">
        <v>10900810800</v>
      </c>
      <c r="R45" s="1">
        <v>13591974270</v>
      </c>
      <c r="S45" s="1">
        <v>16179599340</v>
      </c>
      <c r="T45" s="1">
        <v>16874845800</v>
      </c>
      <c r="U45" s="1">
        <v>17681723820</v>
      </c>
      <c r="V45" s="1">
        <v>19914272820</v>
      </c>
      <c r="W45" s="1">
        <v>20353461200</v>
      </c>
      <c r="X45" s="1">
        <v>19632646000</v>
      </c>
      <c r="Y45" s="1">
        <v>18684755600</v>
      </c>
      <c r="Z45" s="1">
        <v>19226000000</v>
      </c>
      <c r="AA45" s="1">
        <v>20507000000</v>
      </c>
      <c r="AB45" s="1">
        <v>20931000000</v>
      </c>
      <c r="AC45" s="1">
        <v>21539000000</v>
      </c>
      <c r="AD45" s="1">
        <v>21882000000</v>
      </c>
      <c r="AE45" s="1">
        <v>23136000000</v>
      </c>
      <c r="AF45" s="1">
        <v>25545000000</v>
      </c>
      <c r="AG45" s="1">
        <v>30179000000</v>
      </c>
      <c r="AH45" s="1">
        <v>35247000000</v>
      </c>
      <c r="AI45" s="1">
        <v>41891000000</v>
      </c>
      <c r="AJ45" s="1">
        <v>50551000000</v>
      </c>
      <c r="AK45" s="1">
        <v>50269000000</v>
      </c>
      <c r="AL45" s="1">
        <v>55362000000</v>
      </c>
      <c r="AM45" s="1">
        <v>66671000000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16951800</v>
      </c>
      <c r="X46" s="1">
        <v>66482000</v>
      </c>
      <c r="Y46" s="1" t="s">
        <v>91</v>
      </c>
      <c r="Z46" s="1" t="s">
        <v>91</v>
      </c>
      <c r="AA46" s="1">
        <v>70000000</v>
      </c>
      <c r="AB46" s="1" t="s">
        <v>91</v>
      </c>
      <c r="AC46" s="1" t="s">
        <v>91</v>
      </c>
      <c r="AD46" s="1" t="s">
        <v>91</v>
      </c>
      <c r="AE46" s="1" t="s">
        <v>91</v>
      </c>
      <c r="AF46" s="1" t="s">
        <v>91</v>
      </c>
      <c r="AG46" s="1" t="s">
        <v>91</v>
      </c>
      <c r="AH46" s="1" t="s">
        <v>91</v>
      </c>
      <c r="AI46" s="1" t="s">
        <v>91</v>
      </c>
      <c r="AJ46" s="1" t="s">
        <v>91</v>
      </c>
      <c r="AK46" s="1" t="s">
        <v>91</v>
      </c>
      <c r="AL46" s="1">
        <v>4346000000</v>
      </c>
      <c r="AM46" s="1">
        <v>5092000000</v>
      </c>
    </row>
    <row r="47" spans="1:39" ht="19" x14ac:dyDescent="0.25">
      <c r="A47" s="5" t="s">
        <v>39</v>
      </c>
      <c r="B47" s="1">
        <v>34063200</v>
      </c>
      <c r="C47" s="1">
        <v>13216500</v>
      </c>
      <c r="D47" s="1">
        <v>14631600</v>
      </c>
      <c r="E47" s="1">
        <v>26808600</v>
      </c>
      <c r="F47" s="1">
        <v>55503000</v>
      </c>
      <c r="G47" s="1">
        <v>79708800</v>
      </c>
      <c r="H47" s="1">
        <v>150202900</v>
      </c>
      <c r="I47" s="1">
        <v>158694250</v>
      </c>
      <c r="J47" s="1">
        <v>188901000</v>
      </c>
      <c r="K47" s="1">
        <v>189115990</v>
      </c>
      <c r="L47" s="1">
        <v>154621800</v>
      </c>
      <c r="M47" s="1">
        <v>220401970</v>
      </c>
      <c r="N47" s="1">
        <v>256763250</v>
      </c>
      <c r="O47" s="1">
        <v>236927544</v>
      </c>
      <c r="P47" s="1">
        <v>177432240</v>
      </c>
      <c r="Q47" s="1">
        <v>32084800</v>
      </c>
      <c r="R47" s="1">
        <v>16708020</v>
      </c>
      <c r="S47" s="1">
        <v>240641460</v>
      </c>
      <c r="T47" s="1">
        <v>218769900</v>
      </c>
      <c r="U47" s="1">
        <v>318292980</v>
      </c>
      <c r="V47" s="1">
        <v>485406460</v>
      </c>
      <c r="W47" s="1">
        <v>621566000</v>
      </c>
      <c r="X47" s="1">
        <v>603452000</v>
      </c>
      <c r="Y47" s="1">
        <v>791681600</v>
      </c>
      <c r="Z47" s="1">
        <v>1037000000</v>
      </c>
      <c r="AA47" s="1">
        <v>1388000000</v>
      </c>
      <c r="AB47" s="1">
        <v>1489000000</v>
      </c>
      <c r="AC47" s="1">
        <v>1495000000</v>
      </c>
      <c r="AD47" s="1">
        <v>1615000000</v>
      </c>
      <c r="AE47" s="1">
        <v>1378000000</v>
      </c>
      <c r="AF47" s="1">
        <v>2158000000</v>
      </c>
      <c r="AG47" s="1">
        <v>2714000000</v>
      </c>
      <c r="AH47" s="1">
        <v>3325000000</v>
      </c>
      <c r="AI47" s="1">
        <v>5145000000</v>
      </c>
      <c r="AJ47" s="1">
        <v>5835000000</v>
      </c>
      <c r="AK47" s="1">
        <v>20657000000</v>
      </c>
      <c r="AL47" s="1">
        <v>38825000000</v>
      </c>
      <c r="AM47" s="1">
        <v>46324000000</v>
      </c>
    </row>
    <row r="48" spans="1:39" ht="19" x14ac:dyDescent="0.25">
      <c r="A48" s="5" t="s">
        <v>40</v>
      </c>
      <c r="B48" s="1">
        <v>34063200</v>
      </c>
      <c r="C48" s="1">
        <v>13216500</v>
      </c>
      <c r="D48" s="1">
        <v>14631600</v>
      </c>
      <c r="E48" s="1">
        <v>26808600</v>
      </c>
      <c r="F48" s="1">
        <v>55503000</v>
      </c>
      <c r="G48" s="1">
        <v>79708800</v>
      </c>
      <c r="H48" s="1">
        <v>150202900</v>
      </c>
      <c r="I48" s="1">
        <v>158694250</v>
      </c>
      <c r="J48" s="1">
        <v>188901000</v>
      </c>
      <c r="K48" s="1">
        <v>189115990</v>
      </c>
      <c r="L48" s="1">
        <v>154621800</v>
      </c>
      <c r="M48" s="1">
        <v>220401970</v>
      </c>
      <c r="N48" s="1">
        <v>256763250</v>
      </c>
      <c r="O48" s="1">
        <v>236927544</v>
      </c>
      <c r="P48" s="1">
        <v>177432240</v>
      </c>
      <c r="Q48" s="1">
        <v>32084800</v>
      </c>
      <c r="R48" s="1">
        <v>16708020</v>
      </c>
      <c r="S48" s="1">
        <v>240641460</v>
      </c>
      <c r="T48" s="1">
        <v>218769900</v>
      </c>
      <c r="U48" s="1">
        <v>318292980</v>
      </c>
      <c r="V48" s="1">
        <v>485406460</v>
      </c>
      <c r="W48" s="1">
        <v>638517800</v>
      </c>
      <c r="X48" s="1">
        <v>669934000</v>
      </c>
      <c r="Y48" s="1">
        <v>791681600</v>
      </c>
      <c r="Z48" s="1">
        <v>1037000000</v>
      </c>
      <c r="AA48" s="1">
        <v>1458000000</v>
      </c>
      <c r="AB48" s="1">
        <v>1489000000</v>
      </c>
      <c r="AC48" s="1">
        <v>1495000000</v>
      </c>
      <c r="AD48" s="1">
        <v>1615000000</v>
      </c>
      <c r="AE48" s="1">
        <v>1378000000</v>
      </c>
      <c r="AF48" s="1">
        <v>2158000000</v>
      </c>
      <c r="AG48" s="1">
        <v>2714000000</v>
      </c>
      <c r="AH48" s="1">
        <v>3325000000</v>
      </c>
      <c r="AI48" s="1">
        <v>5145000000</v>
      </c>
      <c r="AJ48" s="1">
        <v>5835000000</v>
      </c>
      <c r="AK48" s="1">
        <v>20657000000</v>
      </c>
      <c r="AL48" s="1">
        <v>43171000000</v>
      </c>
      <c r="AM48" s="1">
        <v>51416000000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176000000</v>
      </c>
      <c r="AA49" s="1">
        <v>43000000</v>
      </c>
      <c r="AB49" s="1">
        <v>39000000</v>
      </c>
      <c r="AC49" s="1">
        <v>228000000</v>
      </c>
      <c r="AD49" s="1">
        <v>551000000</v>
      </c>
      <c r="AE49" s="1">
        <v>856000000</v>
      </c>
      <c r="AF49" s="1">
        <v>2150000000</v>
      </c>
      <c r="AG49" s="1">
        <v>2197000000</v>
      </c>
      <c r="AH49" s="1">
        <v>1762000000</v>
      </c>
      <c r="AI49" s="1">
        <v>1773000000</v>
      </c>
      <c r="AJ49" s="1">
        <v>1808000000</v>
      </c>
      <c r="AK49" s="1">
        <v>1648000000</v>
      </c>
      <c r="AL49" s="1">
        <v>1441000000</v>
      </c>
      <c r="AM49" s="1">
        <v>1343000000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v>773781210</v>
      </c>
      <c r="V50" s="1">
        <v>876253220</v>
      </c>
      <c r="W50" s="1">
        <v>1909902800</v>
      </c>
      <c r="X50" s="1">
        <v>2526316000</v>
      </c>
      <c r="Y50" s="1">
        <v>1701045600</v>
      </c>
      <c r="Z50" s="1">
        <v>1455000000</v>
      </c>
      <c r="AA50" s="1">
        <v>1847000000</v>
      </c>
      <c r="AB50" s="1">
        <v>2414000000</v>
      </c>
      <c r="AC50" s="1">
        <v>2244000000</v>
      </c>
      <c r="AD50" s="1">
        <v>4231000000</v>
      </c>
      <c r="AE50" s="1">
        <v>5399000000</v>
      </c>
      <c r="AF50" s="1">
        <v>6806000000</v>
      </c>
      <c r="AG50" s="1">
        <v>2683000000</v>
      </c>
      <c r="AH50" s="1">
        <v>1941000000</v>
      </c>
      <c r="AI50" s="1">
        <v>2893000000</v>
      </c>
      <c r="AJ50" s="1">
        <v>4121000000</v>
      </c>
      <c r="AK50" s="1">
        <v>5865000000</v>
      </c>
      <c r="AL50" s="1">
        <v>8672000000</v>
      </c>
      <c r="AM50" s="1">
        <v>13427000000</v>
      </c>
    </row>
    <row r="51" spans="1:39" ht="19" x14ac:dyDescent="0.25">
      <c r="A51" s="5" t="s">
        <v>43</v>
      </c>
      <c r="B51" s="1">
        <v>62748000</v>
      </c>
      <c r="C51" s="1">
        <v>149052750</v>
      </c>
      <c r="D51" s="1">
        <v>75596600</v>
      </c>
      <c r="E51" s="1">
        <v>62553400</v>
      </c>
      <c r="F51" s="1">
        <v>72682500</v>
      </c>
      <c r="G51" s="1">
        <v>69312000</v>
      </c>
      <c r="H51" s="1">
        <v>107034350</v>
      </c>
      <c r="I51" s="1">
        <v>-2078079250</v>
      </c>
      <c r="J51" s="1">
        <v>222196500</v>
      </c>
      <c r="K51" s="1">
        <v>-2399523140</v>
      </c>
      <c r="L51" s="1">
        <v>231655600</v>
      </c>
      <c r="M51" s="1">
        <v>265673726</v>
      </c>
      <c r="N51" s="1">
        <v>254024442</v>
      </c>
      <c r="O51" s="1">
        <v>210177660</v>
      </c>
      <c r="P51" s="1">
        <v>229183310</v>
      </c>
      <c r="Q51" s="1">
        <v>1139010400</v>
      </c>
      <c r="R51" s="1">
        <v>1395119670</v>
      </c>
      <c r="S51" s="1">
        <v>1281061890</v>
      </c>
      <c r="T51" s="1">
        <v>1093849500</v>
      </c>
      <c r="U51" s="1">
        <v>1048171710</v>
      </c>
      <c r="V51" s="1">
        <v>1090588540</v>
      </c>
      <c r="W51" s="1">
        <v>954951400</v>
      </c>
      <c r="X51" s="1">
        <v>634136000</v>
      </c>
      <c r="Y51" s="1">
        <v>411888400</v>
      </c>
      <c r="Z51" s="1">
        <v>182000000</v>
      </c>
      <c r="AA51" s="1">
        <v>254000000</v>
      </c>
      <c r="AB51" s="1">
        <v>234000000</v>
      </c>
      <c r="AC51" s="1" t="s">
        <v>91</v>
      </c>
      <c r="AD51" s="1" t="s">
        <v>91</v>
      </c>
      <c r="AE51" s="1" t="s">
        <v>91</v>
      </c>
      <c r="AF51" s="1" t="s">
        <v>91</v>
      </c>
      <c r="AG51" s="1" t="s">
        <v>91</v>
      </c>
      <c r="AH51" s="1" t="s">
        <v>91</v>
      </c>
      <c r="AI51" s="1" t="s">
        <v>91</v>
      </c>
      <c r="AJ51" s="1">
        <v>841000000</v>
      </c>
      <c r="AK51" s="1">
        <v>674000000</v>
      </c>
      <c r="AL51" s="1">
        <v>267000000</v>
      </c>
      <c r="AM51" s="1">
        <v>206000000</v>
      </c>
    </row>
    <row r="52" spans="1:39" ht="19" x14ac:dyDescent="0.25">
      <c r="A52" s="5" t="s">
        <v>44</v>
      </c>
      <c r="B52" s="1">
        <v>3072859200</v>
      </c>
      <c r="C52" s="1">
        <v>3801212250</v>
      </c>
      <c r="D52" s="1">
        <v>4074290950</v>
      </c>
      <c r="E52" s="1">
        <v>4334744400</v>
      </c>
      <c r="F52" s="1">
        <v>5267499000</v>
      </c>
      <c r="G52" s="1">
        <v>5862640000</v>
      </c>
      <c r="H52" s="1">
        <v>6784558550</v>
      </c>
      <c r="I52" s="1">
        <v>6197230000</v>
      </c>
      <c r="J52" s="1">
        <v>10038933000</v>
      </c>
      <c r="K52" s="1">
        <v>7925236970</v>
      </c>
      <c r="L52" s="1">
        <v>10510957200</v>
      </c>
      <c r="M52" s="1">
        <v>11293516079</v>
      </c>
      <c r="N52" s="1">
        <v>12843640116</v>
      </c>
      <c r="O52" s="1">
        <v>14277432134</v>
      </c>
      <c r="P52" s="1">
        <v>15111312440</v>
      </c>
      <c r="Q52" s="1">
        <v>12071906000</v>
      </c>
      <c r="R52" s="1">
        <v>15003801960</v>
      </c>
      <c r="S52" s="1">
        <v>17701302690</v>
      </c>
      <c r="T52" s="1">
        <v>18187465200</v>
      </c>
      <c r="U52" s="1">
        <v>19821969720</v>
      </c>
      <c r="V52" s="1">
        <v>22366521040</v>
      </c>
      <c r="W52" s="1">
        <v>23856833200</v>
      </c>
      <c r="X52" s="1">
        <v>23463032000</v>
      </c>
      <c r="Y52" s="1">
        <v>21589371200</v>
      </c>
      <c r="Z52" s="1">
        <v>22076000000</v>
      </c>
      <c r="AA52" s="1">
        <v>24109000000</v>
      </c>
      <c r="AB52" s="1">
        <v>25107000000</v>
      </c>
      <c r="AC52" s="1">
        <v>25506000000</v>
      </c>
      <c r="AD52" s="1">
        <v>28279000000</v>
      </c>
      <c r="AE52" s="1">
        <v>30769000000</v>
      </c>
      <c r="AF52" s="1">
        <v>36659000000</v>
      </c>
      <c r="AG52" s="1">
        <v>37773000000</v>
      </c>
      <c r="AH52" s="1">
        <v>42275000000</v>
      </c>
      <c r="AI52" s="1">
        <v>51702000000</v>
      </c>
      <c r="AJ52" s="1">
        <v>63156000000</v>
      </c>
      <c r="AK52" s="1">
        <v>79113000000</v>
      </c>
      <c r="AL52" s="1">
        <v>108913000000</v>
      </c>
      <c r="AM52" s="1">
        <v>133063000000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7362133200</v>
      </c>
      <c r="C54" s="11">
        <v>8150175000</v>
      </c>
      <c r="D54" s="11">
        <v>8266854000</v>
      </c>
      <c r="E54" s="11">
        <v>9226282800</v>
      </c>
      <c r="F54" s="11">
        <v>11660255250</v>
      </c>
      <c r="G54" s="11">
        <v>12499841600</v>
      </c>
      <c r="H54" s="11">
        <v>15272205100</v>
      </c>
      <c r="I54" s="11">
        <v>16775801250</v>
      </c>
      <c r="J54" s="11">
        <v>19240042500</v>
      </c>
      <c r="K54" s="11">
        <v>21129303230</v>
      </c>
      <c r="L54" s="11">
        <v>20145170000</v>
      </c>
      <c r="M54" s="11">
        <v>21046601092</v>
      </c>
      <c r="N54" s="11">
        <v>25685910828</v>
      </c>
      <c r="O54" s="11">
        <v>27340292154</v>
      </c>
      <c r="P54" s="11">
        <v>31043248990</v>
      </c>
      <c r="Q54" s="11">
        <v>24601020400</v>
      </c>
      <c r="R54" s="11">
        <v>28829688510</v>
      </c>
      <c r="S54" s="11">
        <v>31453254360</v>
      </c>
      <c r="T54" s="11">
        <v>34488779100</v>
      </c>
      <c r="U54" s="11">
        <v>37695766890</v>
      </c>
      <c r="V54" s="11">
        <v>41896251080</v>
      </c>
      <c r="W54" s="11">
        <v>44696246000</v>
      </c>
      <c r="X54" s="11">
        <v>47795444000</v>
      </c>
      <c r="Y54" s="11">
        <v>50726463600</v>
      </c>
      <c r="Z54" s="11">
        <v>54742000000</v>
      </c>
      <c r="AA54" s="11">
        <v>61402000000</v>
      </c>
      <c r="AB54" s="11">
        <v>64698000000</v>
      </c>
      <c r="AC54" s="11">
        <v>65669000000</v>
      </c>
      <c r="AD54" s="11">
        <v>70337000000</v>
      </c>
      <c r="AE54" s="11">
        <v>77062000000</v>
      </c>
      <c r="AF54" s="11">
        <v>91799000000</v>
      </c>
      <c r="AG54" s="11">
        <v>97539000000</v>
      </c>
      <c r="AH54" s="11">
        <v>102355000000</v>
      </c>
      <c r="AI54" s="11">
        <v>110769000000</v>
      </c>
      <c r="AJ54" s="11">
        <v>125612000000</v>
      </c>
      <c r="AK54" s="11">
        <v>144922000000</v>
      </c>
      <c r="AL54" s="11">
        <v>194508000000</v>
      </c>
      <c r="AM54" s="11">
        <v>241257000000</v>
      </c>
    </row>
    <row r="55" spans="1:39" ht="20" thickTop="1" x14ac:dyDescent="0.25">
      <c r="A55" s="5" t="s">
        <v>47</v>
      </c>
      <c r="B55" s="1" t="s">
        <v>91</v>
      </c>
      <c r="C55" s="1" t="s">
        <v>91</v>
      </c>
      <c r="D55" s="1" t="s">
        <v>91</v>
      </c>
      <c r="E55" s="1" t="s">
        <v>91</v>
      </c>
      <c r="F55" s="1" t="s">
        <v>91</v>
      </c>
      <c r="G55" s="1">
        <v>653265600</v>
      </c>
      <c r="H55" s="1">
        <v>739778850</v>
      </c>
      <c r="I55" s="1">
        <v>2153976500</v>
      </c>
      <c r="J55" s="1">
        <v>926838000</v>
      </c>
      <c r="K55" s="1">
        <v>1029496370</v>
      </c>
      <c r="L55" s="1">
        <v>2722230400</v>
      </c>
      <c r="M55" s="1">
        <v>781533472</v>
      </c>
      <c r="N55" s="1">
        <v>581311998</v>
      </c>
      <c r="O55" s="1">
        <v>768103812</v>
      </c>
      <c r="P55" s="1">
        <v>1005449360</v>
      </c>
      <c r="Q55" s="1">
        <v>978586400</v>
      </c>
      <c r="R55" s="1">
        <v>969065160</v>
      </c>
      <c r="S55" s="1">
        <v>863478180</v>
      </c>
      <c r="T55" s="1">
        <v>1011071700</v>
      </c>
      <c r="U55" s="1">
        <v>1070122950</v>
      </c>
      <c r="V55" s="1">
        <v>1500347240</v>
      </c>
      <c r="W55" s="1">
        <v>1712131800</v>
      </c>
      <c r="X55" s="1">
        <v>1948434000</v>
      </c>
      <c r="Y55" s="1">
        <v>2284108400</v>
      </c>
      <c r="Z55" s="1">
        <v>2242000000</v>
      </c>
      <c r="AA55" s="1">
        <v>2906000000</v>
      </c>
      <c r="AB55" s="1">
        <v>3291000000</v>
      </c>
      <c r="AC55" s="1">
        <v>3859000000</v>
      </c>
      <c r="AD55" s="1">
        <v>4092000000</v>
      </c>
      <c r="AE55" s="1">
        <v>4950000000</v>
      </c>
      <c r="AF55" s="1">
        <v>4927000000</v>
      </c>
      <c r="AG55" s="1">
        <v>6011000000</v>
      </c>
      <c r="AH55" s="1">
        <v>5610000000</v>
      </c>
      <c r="AI55" s="1">
        <v>6756000000</v>
      </c>
      <c r="AJ55" s="1">
        <v>6358000000</v>
      </c>
      <c r="AK55" s="1">
        <v>5717000000</v>
      </c>
      <c r="AL55" s="1">
        <v>8870000000</v>
      </c>
      <c r="AM55" s="1">
        <v>15587000000</v>
      </c>
    </row>
    <row r="56" spans="1:39" ht="19" x14ac:dyDescent="0.25">
      <c r="A56" s="5" t="s">
        <v>48</v>
      </c>
      <c r="B56" s="1">
        <v>63644400</v>
      </c>
      <c r="C56" s="1">
        <v>62411250</v>
      </c>
      <c r="D56" s="1">
        <v>1044940100</v>
      </c>
      <c r="E56" s="1">
        <v>1260004200</v>
      </c>
      <c r="F56" s="1">
        <v>1809794250</v>
      </c>
      <c r="G56" s="1">
        <v>1719515200</v>
      </c>
      <c r="H56" s="1">
        <v>1357148250</v>
      </c>
      <c r="I56" s="1">
        <v>996700250</v>
      </c>
      <c r="J56" s="1">
        <v>960133500</v>
      </c>
      <c r="K56" s="1">
        <v>1455159370</v>
      </c>
      <c r="L56" s="1">
        <v>725447800</v>
      </c>
      <c r="M56" s="1">
        <v>117944838</v>
      </c>
      <c r="N56" s="1">
        <v>1339961814</v>
      </c>
      <c r="O56" s="1">
        <v>922870998</v>
      </c>
      <c r="P56" s="1">
        <v>1145916550</v>
      </c>
      <c r="Q56" s="1">
        <v>818162400</v>
      </c>
      <c r="R56" s="1">
        <v>827046990</v>
      </c>
      <c r="S56" s="1">
        <v>566215200</v>
      </c>
      <c r="T56" s="1">
        <v>975595500</v>
      </c>
      <c r="U56" s="1">
        <v>510366330</v>
      </c>
      <c r="V56" s="1">
        <v>1443611420</v>
      </c>
      <c r="W56" s="1">
        <v>339036000</v>
      </c>
      <c r="X56" s="1">
        <v>404006000</v>
      </c>
      <c r="Y56" s="1">
        <v>1337300000</v>
      </c>
      <c r="Z56" s="1">
        <v>418000000</v>
      </c>
      <c r="AA56" s="1">
        <v>1720000000</v>
      </c>
      <c r="AB56" s="1">
        <v>351000000</v>
      </c>
      <c r="AC56" s="1">
        <v>500000000</v>
      </c>
      <c r="AD56" s="1">
        <v>215000000</v>
      </c>
      <c r="AE56" s="1">
        <v>720000000</v>
      </c>
      <c r="AF56" s="1">
        <v>1073000000</v>
      </c>
      <c r="AG56" s="1">
        <v>229000000</v>
      </c>
      <c r="AH56" s="1">
        <v>1694000000</v>
      </c>
      <c r="AI56" s="1">
        <v>515000000</v>
      </c>
      <c r="AJ56" s="1">
        <v>1474000000</v>
      </c>
      <c r="AK56" s="1">
        <v>7459000000</v>
      </c>
      <c r="AL56" s="1">
        <v>13684000000</v>
      </c>
      <c r="AM56" s="1">
        <v>1466000000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701000000</v>
      </c>
      <c r="AA57" s="1">
        <v>1252000000</v>
      </c>
      <c r="AB57" s="1">
        <v>1171000000</v>
      </c>
      <c r="AC57" s="1">
        <v>1296000000</v>
      </c>
      <c r="AD57" s="1">
        <v>2983000000</v>
      </c>
      <c r="AE57" s="1">
        <v>3515000000</v>
      </c>
      <c r="AF57" s="1">
        <v>4673000000</v>
      </c>
      <c r="AG57" s="1">
        <v>5048000000</v>
      </c>
      <c r="AH57" s="1">
        <v>5424000000</v>
      </c>
      <c r="AI57" s="1">
        <v>5043000000</v>
      </c>
      <c r="AJ57" s="1">
        <v>4212000000</v>
      </c>
      <c r="AK57" s="1">
        <v>3913000000</v>
      </c>
      <c r="AL57" s="1">
        <v>3658000000</v>
      </c>
      <c r="AM57" s="1">
        <v>7091000000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v>1539118800</v>
      </c>
      <c r="C59" s="1">
        <v>2133730500</v>
      </c>
      <c r="D59" s="1">
        <v>1072984000</v>
      </c>
      <c r="E59" s="1">
        <v>1467599000</v>
      </c>
      <c r="F59" s="1">
        <v>1836885000</v>
      </c>
      <c r="G59" s="1">
        <v>1795180800</v>
      </c>
      <c r="H59" s="1">
        <v>1759266250</v>
      </c>
      <c r="I59" s="1">
        <v>272853750</v>
      </c>
      <c r="J59" s="1">
        <v>1804072500</v>
      </c>
      <c r="K59" s="1">
        <v>2094261960</v>
      </c>
      <c r="L59" s="1">
        <v>489358600</v>
      </c>
      <c r="M59" s="1">
        <v>2774086417</v>
      </c>
      <c r="N59" s="1">
        <v>3393383112</v>
      </c>
      <c r="O59" s="1">
        <v>3794662116</v>
      </c>
      <c r="P59" s="1">
        <v>4413626970</v>
      </c>
      <c r="Q59" s="1">
        <v>4620211200</v>
      </c>
      <c r="R59" s="1">
        <v>4193713020</v>
      </c>
      <c r="S59" s="1">
        <v>4529721600</v>
      </c>
      <c r="T59" s="1">
        <v>4659207600</v>
      </c>
      <c r="U59" s="1">
        <v>5751224880</v>
      </c>
      <c r="V59" s="1">
        <v>7621511820</v>
      </c>
      <c r="W59" s="1">
        <v>8108611000</v>
      </c>
      <c r="X59" s="1">
        <v>8305136000</v>
      </c>
      <c r="Y59" s="1">
        <v>9366449200</v>
      </c>
      <c r="Z59" s="1">
        <v>10054000000</v>
      </c>
      <c r="AA59" s="1">
        <v>12598000000</v>
      </c>
      <c r="AB59" s="1">
        <v>15966000000</v>
      </c>
      <c r="AC59" s="1">
        <v>15983000000</v>
      </c>
      <c r="AD59" s="1">
        <v>16935000000</v>
      </c>
      <c r="AE59" s="1">
        <v>24504000000</v>
      </c>
      <c r="AF59" s="1">
        <v>30200000000</v>
      </c>
      <c r="AG59" s="1">
        <v>36148000000</v>
      </c>
      <c r="AH59" s="1">
        <v>34328000000</v>
      </c>
      <c r="AI59" s="1">
        <v>41850000000</v>
      </c>
      <c r="AJ59" s="1">
        <v>46939000000</v>
      </c>
      <c r="AK59" s="1">
        <v>53184000000</v>
      </c>
      <c r="AL59" s="1">
        <v>73304000000</v>
      </c>
      <c r="AM59" s="1">
        <v>96796000000</v>
      </c>
    </row>
    <row r="60" spans="1:39" ht="19" x14ac:dyDescent="0.25">
      <c r="A60" s="6" t="s">
        <v>52</v>
      </c>
      <c r="B60" s="10">
        <v>1602763200</v>
      </c>
      <c r="C60" s="10">
        <v>2196141750</v>
      </c>
      <c r="D60" s="10">
        <v>2117924100</v>
      </c>
      <c r="E60" s="10">
        <v>2727603200</v>
      </c>
      <c r="F60" s="10">
        <v>3646679250</v>
      </c>
      <c r="G60" s="10">
        <v>4167961600</v>
      </c>
      <c r="H60" s="10">
        <v>3856193350</v>
      </c>
      <c r="I60" s="10">
        <v>3423530500</v>
      </c>
      <c r="J60" s="10">
        <v>3691044000</v>
      </c>
      <c r="K60" s="10">
        <v>4578917700</v>
      </c>
      <c r="L60" s="10">
        <v>3937036800</v>
      </c>
      <c r="M60" s="10">
        <v>3673564727</v>
      </c>
      <c r="N60" s="10">
        <v>5314656924</v>
      </c>
      <c r="O60" s="10">
        <v>5485636926</v>
      </c>
      <c r="P60" s="10">
        <v>6564992880</v>
      </c>
      <c r="Q60" s="10">
        <v>6416960000</v>
      </c>
      <c r="R60" s="10">
        <v>5989825170</v>
      </c>
      <c r="S60" s="10">
        <v>5959414980</v>
      </c>
      <c r="T60" s="10">
        <v>6645874800</v>
      </c>
      <c r="U60" s="10">
        <v>7331714160</v>
      </c>
      <c r="V60" s="10">
        <v>10565470480</v>
      </c>
      <c r="W60" s="10">
        <v>10159778800</v>
      </c>
      <c r="X60" s="10">
        <v>10657576000</v>
      </c>
      <c r="Y60" s="10">
        <v>12987857600</v>
      </c>
      <c r="Z60" s="10">
        <v>13415000000</v>
      </c>
      <c r="AA60" s="10">
        <v>18476000000</v>
      </c>
      <c r="AB60" s="10">
        <v>20779000000</v>
      </c>
      <c r="AC60" s="10">
        <v>21638000000</v>
      </c>
      <c r="AD60" s="10">
        <v>24225000000</v>
      </c>
      <c r="AE60" s="10">
        <v>33689000000</v>
      </c>
      <c r="AF60" s="10">
        <v>40873000000</v>
      </c>
      <c r="AG60" s="10">
        <v>47436000000</v>
      </c>
      <c r="AH60" s="10">
        <v>47056000000</v>
      </c>
      <c r="AI60" s="10">
        <v>54164000000</v>
      </c>
      <c r="AJ60" s="10">
        <v>58983000000</v>
      </c>
      <c r="AK60" s="10">
        <v>70273000000</v>
      </c>
      <c r="AL60" s="10">
        <v>99516000000</v>
      </c>
      <c r="AM60" s="10">
        <v>120940000000</v>
      </c>
    </row>
    <row r="61" spans="1:39" ht="19" x14ac:dyDescent="0.25">
      <c r="A61" s="5" t="s">
        <v>53</v>
      </c>
      <c r="B61" s="1">
        <v>736840800</v>
      </c>
      <c r="C61" s="1">
        <v>920015250</v>
      </c>
      <c r="D61" s="1">
        <v>880334600</v>
      </c>
      <c r="E61" s="1">
        <v>841377600</v>
      </c>
      <c r="F61" s="1">
        <v>1563995250</v>
      </c>
      <c r="G61" s="1">
        <v>1140760000</v>
      </c>
      <c r="H61" s="1">
        <v>1713732300</v>
      </c>
      <c r="I61" s="1">
        <v>2586779000</v>
      </c>
      <c r="J61" s="1">
        <v>3343819500</v>
      </c>
      <c r="K61" s="1">
        <v>3107339900</v>
      </c>
      <c r="L61" s="1">
        <v>1321212800</v>
      </c>
      <c r="M61" s="1">
        <v>945941428</v>
      </c>
      <c r="N61" s="1">
        <v>1763107650</v>
      </c>
      <c r="O61" s="1">
        <v>1834914662</v>
      </c>
      <c r="P61" s="1">
        <v>3733470050</v>
      </c>
      <c r="Q61" s="1">
        <v>946501600</v>
      </c>
      <c r="R61" s="1">
        <v>860463030</v>
      </c>
      <c r="S61" s="1">
        <v>821012040</v>
      </c>
      <c r="T61" s="1">
        <v>756825600</v>
      </c>
      <c r="U61" s="1">
        <v>1196342580</v>
      </c>
      <c r="V61" s="1">
        <v>1248188040</v>
      </c>
      <c r="W61" s="1">
        <v>1175324800</v>
      </c>
      <c r="X61" s="1">
        <v>961432000</v>
      </c>
      <c r="Y61" s="1">
        <v>984252800</v>
      </c>
      <c r="Z61" s="1">
        <v>970000000</v>
      </c>
      <c r="AA61" s="1">
        <v>504000000</v>
      </c>
      <c r="AB61" s="1">
        <v>502000000</v>
      </c>
      <c r="AC61" s="1" t="s">
        <v>91</v>
      </c>
      <c r="AD61" s="1" t="s">
        <v>91</v>
      </c>
      <c r="AE61" s="1" t="s">
        <v>91</v>
      </c>
      <c r="AF61" s="1" t="s">
        <v>91</v>
      </c>
      <c r="AG61" s="1" t="s">
        <v>91</v>
      </c>
      <c r="AH61" s="1" t="s">
        <v>91</v>
      </c>
      <c r="AI61" s="1" t="s">
        <v>91</v>
      </c>
      <c r="AJ61" s="1">
        <v>3009000000</v>
      </c>
      <c r="AK61" s="1">
        <v>2897000000</v>
      </c>
      <c r="AL61" s="1">
        <v>12961000000</v>
      </c>
      <c r="AM61" s="1">
        <v>24318000000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v>46612800</v>
      </c>
      <c r="C63" s="1" t="s">
        <v>91</v>
      </c>
      <c r="D63" s="1" t="s">
        <v>91</v>
      </c>
      <c r="E63" s="1" t="s">
        <v>91</v>
      </c>
      <c r="F63" s="1" t="s">
        <v>91</v>
      </c>
      <c r="G63" s="1" t="s">
        <v>91</v>
      </c>
      <c r="H63" s="1" t="s">
        <v>91</v>
      </c>
      <c r="I63" s="1" t="s">
        <v>91</v>
      </c>
      <c r="J63" s="1" t="s">
        <v>91</v>
      </c>
      <c r="K63" s="1" t="s">
        <v>91</v>
      </c>
      <c r="L63" s="1" t="s">
        <v>91</v>
      </c>
      <c r="M63" s="1" t="s">
        <v>91</v>
      </c>
      <c r="N63" s="1" t="s">
        <v>91</v>
      </c>
      <c r="O63" s="1">
        <v>1554040880</v>
      </c>
      <c r="P63" s="1">
        <v>1589497150</v>
      </c>
      <c r="Q63" s="1">
        <v>970565200</v>
      </c>
      <c r="R63" s="1">
        <v>1353349620</v>
      </c>
      <c r="S63" s="1">
        <v>1118275020</v>
      </c>
      <c r="T63" s="1">
        <v>1164801900</v>
      </c>
      <c r="U63" s="1">
        <v>1865855400</v>
      </c>
      <c r="V63" s="1">
        <v>1840762160</v>
      </c>
      <c r="W63" s="1">
        <v>2000312400</v>
      </c>
      <c r="X63" s="1">
        <v>2347326000</v>
      </c>
      <c r="Y63" s="1">
        <v>2412489200</v>
      </c>
      <c r="Z63" s="1">
        <v>3010000000</v>
      </c>
      <c r="AA63" s="1">
        <v>2865000000</v>
      </c>
      <c r="AB63" s="1">
        <v>3206000000</v>
      </c>
      <c r="AC63" s="1">
        <v>732000000</v>
      </c>
      <c r="AD63" s="1">
        <v>672000000</v>
      </c>
      <c r="AE63" s="1">
        <v>7000000</v>
      </c>
      <c r="AF63" s="1">
        <v>6000000</v>
      </c>
      <c r="AG63" s="1">
        <v>13000000</v>
      </c>
      <c r="AH63" s="1">
        <v>846000000</v>
      </c>
      <c r="AI63" s="1">
        <v>118000000</v>
      </c>
      <c r="AJ63" s="1">
        <v>80000000</v>
      </c>
      <c r="AK63" s="1">
        <v>2502000000</v>
      </c>
      <c r="AL63" s="1">
        <v>5271000000</v>
      </c>
      <c r="AM63" s="1">
        <v>7061000000</v>
      </c>
    </row>
    <row r="64" spans="1:39" ht="19" x14ac:dyDescent="0.25">
      <c r="A64" s="5" t="s">
        <v>55</v>
      </c>
      <c r="B64" s="1">
        <v>60058800</v>
      </c>
      <c r="C64" s="1">
        <v>959664750</v>
      </c>
      <c r="D64" s="1">
        <v>103030850</v>
      </c>
      <c r="E64" s="1">
        <v>131293400</v>
      </c>
      <c r="F64" s="1">
        <v>190296000</v>
      </c>
      <c r="G64" s="1">
        <v>162305600</v>
      </c>
      <c r="H64" s="1">
        <v>200467650</v>
      </c>
      <c r="I64" s="1">
        <v>209501500</v>
      </c>
      <c r="J64" s="1">
        <v>250735500</v>
      </c>
      <c r="K64" s="1">
        <v>310125900</v>
      </c>
      <c r="L64" s="1">
        <v>466636400</v>
      </c>
      <c r="M64" s="1">
        <v>403871718</v>
      </c>
      <c r="N64" s="1">
        <v>434101068</v>
      </c>
      <c r="O64" s="1">
        <v>429908850</v>
      </c>
      <c r="P64" s="1">
        <v>524903710</v>
      </c>
      <c r="Q64" s="1">
        <v>521378000</v>
      </c>
      <c r="R64" s="1">
        <v>543010650</v>
      </c>
      <c r="S64" s="1">
        <v>658225170</v>
      </c>
      <c r="T64" s="1">
        <v>626746200</v>
      </c>
      <c r="U64" s="1">
        <v>614634720</v>
      </c>
      <c r="V64" s="1">
        <v>649309940</v>
      </c>
      <c r="W64" s="1">
        <v>1231830800</v>
      </c>
      <c r="X64" s="1">
        <v>1605796000</v>
      </c>
      <c r="Y64" s="1">
        <v>1283808000</v>
      </c>
      <c r="Z64" s="1">
        <v>1613000000</v>
      </c>
      <c r="AA64" s="1">
        <v>2592000000</v>
      </c>
      <c r="AB64" s="1">
        <v>2763000000</v>
      </c>
      <c r="AC64" s="1">
        <v>2667000000</v>
      </c>
      <c r="AD64" s="1">
        <v>2871000000</v>
      </c>
      <c r="AE64" s="1">
        <v>3072000000</v>
      </c>
      <c r="AF64" s="1">
        <v>3951000000</v>
      </c>
      <c r="AG64" s="1">
        <v>4821000000</v>
      </c>
      <c r="AH64" s="1">
        <v>4638000000</v>
      </c>
      <c r="AI64" s="1">
        <v>4648000000</v>
      </c>
      <c r="AJ64" s="1">
        <v>5947000000</v>
      </c>
      <c r="AK64" s="1">
        <v>5925000000</v>
      </c>
      <c r="AL64" s="1">
        <v>6014000000</v>
      </c>
      <c r="AM64" s="1">
        <v>5452000000</v>
      </c>
    </row>
    <row r="65" spans="1:39" ht="19" x14ac:dyDescent="0.25">
      <c r="A65" s="5" t="s">
        <v>56</v>
      </c>
      <c r="B65" s="1">
        <v>843512400</v>
      </c>
      <c r="C65" s="1">
        <v>1879680000</v>
      </c>
      <c r="D65" s="1">
        <v>983365450</v>
      </c>
      <c r="E65" s="1">
        <v>972671000</v>
      </c>
      <c r="F65" s="1">
        <v>1754291250</v>
      </c>
      <c r="G65" s="1">
        <v>1303065600</v>
      </c>
      <c r="H65" s="1">
        <v>1914199950</v>
      </c>
      <c r="I65" s="1">
        <v>2796280500</v>
      </c>
      <c r="J65" s="1">
        <v>3594555000</v>
      </c>
      <c r="K65" s="1">
        <v>3417465800</v>
      </c>
      <c r="L65" s="1">
        <v>1787849200</v>
      </c>
      <c r="M65" s="1">
        <v>1349813146</v>
      </c>
      <c r="N65" s="1">
        <v>2197208718</v>
      </c>
      <c r="O65" s="1">
        <v>3818864392</v>
      </c>
      <c r="P65" s="1">
        <v>5847870910</v>
      </c>
      <c r="Q65" s="1">
        <v>2438444800</v>
      </c>
      <c r="R65" s="1">
        <v>2756823300</v>
      </c>
      <c r="S65" s="1">
        <v>2597512230</v>
      </c>
      <c r="T65" s="1">
        <v>2548373700</v>
      </c>
      <c r="U65" s="1">
        <v>3676832700</v>
      </c>
      <c r="V65" s="1">
        <v>3738260140</v>
      </c>
      <c r="W65" s="1">
        <v>4407468000</v>
      </c>
      <c r="X65" s="1">
        <v>4914554000</v>
      </c>
      <c r="Y65" s="1">
        <v>4680550000</v>
      </c>
      <c r="Z65" s="1">
        <v>5593000000</v>
      </c>
      <c r="AA65" s="1">
        <v>5961000000</v>
      </c>
      <c r="AB65" s="1">
        <v>6471000000</v>
      </c>
      <c r="AC65" s="1">
        <v>3399000000</v>
      </c>
      <c r="AD65" s="1">
        <v>3543000000</v>
      </c>
      <c r="AE65" s="1">
        <v>3079000000</v>
      </c>
      <c r="AF65" s="1">
        <v>3957000000</v>
      </c>
      <c r="AG65" s="1">
        <v>4834000000</v>
      </c>
      <c r="AH65" s="1">
        <v>5484000000</v>
      </c>
      <c r="AI65" s="1">
        <v>4766000000</v>
      </c>
      <c r="AJ65" s="1">
        <v>9036000000</v>
      </c>
      <c r="AK65" s="1">
        <v>11324000000</v>
      </c>
      <c r="AL65" s="1">
        <v>24246000000</v>
      </c>
      <c r="AM65" s="1">
        <v>36831000000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2446275600</v>
      </c>
      <c r="C67" s="10">
        <v>4075821750</v>
      </c>
      <c r="D67" s="10">
        <v>3101289550</v>
      </c>
      <c r="E67" s="10">
        <v>3700274200</v>
      </c>
      <c r="F67" s="10">
        <v>5400970500</v>
      </c>
      <c r="G67" s="10">
        <v>5471027200</v>
      </c>
      <c r="H67" s="10">
        <v>5770393300</v>
      </c>
      <c r="I67" s="10">
        <v>6219811000</v>
      </c>
      <c r="J67" s="10">
        <v>7285599000</v>
      </c>
      <c r="K67" s="10">
        <v>7996383500</v>
      </c>
      <c r="L67" s="10">
        <v>5724886000</v>
      </c>
      <c r="M67" s="10">
        <v>5023377873</v>
      </c>
      <c r="N67" s="10">
        <v>7511865642</v>
      </c>
      <c r="O67" s="10">
        <v>9304501318</v>
      </c>
      <c r="P67" s="10">
        <v>12412863790</v>
      </c>
      <c r="Q67" s="10">
        <v>8855404800</v>
      </c>
      <c r="R67" s="10">
        <v>8746648470</v>
      </c>
      <c r="S67" s="10">
        <v>8556927210</v>
      </c>
      <c r="T67" s="10">
        <v>9194248500</v>
      </c>
      <c r="U67" s="10">
        <v>11008546860</v>
      </c>
      <c r="V67" s="10">
        <v>14303730620</v>
      </c>
      <c r="W67" s="10">
        <v>14567246800</v>
      </c>
      <c r="X67" s="10">
        <v>15572130000</v>
      </c>
      <c r="Y67" s="10">
        <v>17668407600</v>
      </c>
      <c r="Z67" s="10">
        <v>19008000000</v>
      </c>
      <c r="AA67" s="10">
        <v>24437000000</v>
      </c>
      <c r="AB67" s="10">
        <v>27250000000</v>
      </c>
      <c r="AC67" s="10">
        <v>25037000000</v>
      </c>
      <c r="AD67" s="10">
        <v>27768000000</v>
      </c>
      <c r="AE67" s="10">
        <v>36768000000</v>
      </c>
      <c r="AF67" s="10">
        <v>44830000000</v>
      </c>
      <c r="AG67" s="10">
        <v>52270000000</v>
      </c>
      <c r="AH67" s="10">
        <v>52540000000</v>
      </c>
      <c r="AI67" s="10">
        <v>58930000000</v>
      </c>
      <c r="AJ67" s="10">
        <v>68019000000</v>
      </c>
      <c r="AK67" s="10">
        <v>81597000000</v>
      </c>
      <c r="AL67" s="10">
        <v>123762000000</v>
      </c>
      <c r="AM67" s="10">
        <v>157771000000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754091968</v>
      </c>
      <c r="P68" s="1">
        <v>754087020</v>
      </c>
      <c r="Q68" s="1">
        <v>753992800</v>
      </c>
      <c r="R68" s="1">
        <v>710090850</v>
      </c>
      <c r="S68" s="1">
        <v>707769000</v>
      </c>
      <c r="T68" s="1">
        <v>709524000</v>
      </c>
      <c r="U68" s="1">
        <v>713415300</v>
      </c>
      <c r="V68" s="1">
        <v>706045760</v>
      </c>
      <c r="W68" s="1">
        <v>672421400</v>
      </c>
      <c r="X68" s="1">
        <v>649478000</v>
      </c>
      <c r="Y68" s="1">
        <v>636554800</v>
      </c>
      <c r="Z68" s="1">
        <v>620000000</v>
      </c>
      <c r="AA68" s="1">
        <v>600000000</v>
      </c>
      <c r="AB68" s="1">
        <v>580000000</v>
      </c>
      <c r="AC68" s="1">
        <v>560000000</v>
      </c>
      <c r="AD68" s="1">
        <v>550000000</v>
      </c>
      <c r="AE68" s="1">
        <v>530000000</v>
      </c>
      <c r="AF68" s="1">
        <v>520000000</v>
      </c>
      <c r="AG68" s="1">
        <v>510000000</v>
      </c>
      <c r="AH68" s="1">
        <v>500000000</v>
      </c>
      <c r="AI68" s="1">
        <v>490000000</v>
      </c>
      <c r="AJ68" s="1">
        <v>480000000</v>
      </c>
      <c r="AK68" s="1">
        <v>470000000</v>
      </c>
      <c r="AL68" s="1">
        <v>462000000</v>
      </c>
      <c r="AM68" s="1">
        <v>456000000</v>
      </c>
    </row>
    <row r="69" spans="1:39" ht="19" x14ac:dyDescent="0.25">
      <c r="A69" s="5" t="s">
        <v>60</v>
      </c>
      <c r="B69" s="1">
        <v>2869376400</v>
      </c>
      <c r="C69" s="1">
        <v>2884868250</v>
      </c>
      <c r="D69" s="1">
        <v>3115311500</v>
      </c>
      <c r="E69" s="1">
        <v>3458996800</v>
      </c>
      <c r="F69" s="1">
        <v>4057665750</v>
      </c>
      <c r="G69" s="1">
        <v>4836822400</v>
      </c>
      <c r="H69" s="1">
        <v>6127568700</v>
      </c>
      <c r="I69" s="1">
        <v>7164449500</v>
      </c>
      <c r="J69" s="1">
        <v>8542674000</v>
      </c>
      <c r="K69" s="1">
        <v>9733088540</v>
      </c>
      <c r="L69" s="1">
        <v>11013062400</v>
      </c>
      <c r="M69" s="1">
        <v>12609375408</v>
      </c>
      <c r="N69" s="1">
        <v>14593053726</v>
      </c>
      <c r="O69" s="1">
        <v>14457038498</v>
      </c>
      <c r="P69" s="1">
        <v>14689910870</v>
      </c>
      <c r="Q69" s="1">
        <v>12352648000</v>
      </c>
      <c r="R69" s="1">
        <v>16415629650</v>
      </c>
      <c r="S69" s="1">
        <v>19024830720</v>
      </c>
      <c r="T69" s="1">
        <v>21149727900</v>
      </c>
      <c r="U69" s="1">
        <v>22829289600</v>
      </c>
      <c r="V69" s="1">
        <v>26924298580</v>
      </c>
      <c r="W69" s="1">
        <v>28812409400</v>
      </c>
      <c r="X69" s="1">
        <v>30699342000</v>
      </c>
      <c r="Y69" s="1">
        <v>33512738000</v>
      </c>
      <c r="Z69" s="1">
        <v>35146000000</v>
      </c>
      <c r="AA69" s="1">
        <v>36097000000</v>
      </c>
      <c r="AB69" s="1">
        <v>37111000000</v>
      </c>
      <c r="AC69" s="1">
        <v>39001000000</v>
      </c>
      <c r="AD69" s="1">
        <v>41137000000</v>
      </c>
      <c r="AE69" s="1">
        <v>41277000000</v>
      </c>
      <c r="AF69" s="1">
        <v>46816000000</v>
      </c>
      <c r="AG69" s="1">
        <v>46111000000</v>
      </c>
      <c r="AH69" s="1">
        <v>48977000000</v>
      </c>
      <c r="AI69" s="1">
        <v>53406000000</v>
      </c>
      <c r="AJ69" s="1">
        <v>57817000000</v>
      </c>
      <c r="AK69" s="1">
        <v>63774000000</v>
      </c>
      <c r="AL69" s="1">
        <v>72004000000</v>
      </c>
      <c r="AM69" s="1">
        <v>80587000000</v>
      </c>
    </row>
    <row r="70" spans="1:39" ht="19" x14ac:dyDescent="0.25">
      <c r="A70" s="5" t="s">
        <v>61</v>
      </c>
      <c r="B70" s="1">
        <v>-1117810800</v>
      </c>
      <c r="C70" s="1">
        <v>-915609750</v>
      </c>
      <c r="D70" s="1">
        <v>-1605208450</v>
      </c>
      <c r="E70" s="1">
        <v>-1863541400</v>
      </c>
      <c r="F70" s="1">
        <v>-2539923000</v>
      </c>
      <c r="G70" s="1">
        <v>-2488878400</v>
      </c>
      <c r="H70" s="1">
        <v>-3519715200</v>
      </c>
      <c r="I70" s="1">
        <v>-3962965500</v>
      </c>
      <c r="J70" s="1">
        <v>-799092000</v>
      </c>
      <c r="K70" s="1">
        <v>-5221060740</v>
      </c>
      <c r="L70" s="1">
        <v>-5917747600</v>
      </c>
      <c r="M70" s="1">
        <v>-6084285734</v>
      </c>
      <c r="N70" s="1">
        <v>-12335591232</v>
      </c>
      <c r="O70" s="1">
        <v>-7745365222</v>
      </c>
      <c r="P70" s="1">
        <v>-8849432970</v>
      </c>
      <c r="Q70" s="1">
        <v>-5871518400</v>
      </c>
      <c r="R70" s="1">
        <v>-6432587700</v>
      </c>
      <c r="S70" s="1">
        <v>608681340</v>
      </c>
      <c r="T70" s="1">
        <v>863254200</v>
      </c>
      <c r="U70" s="1">
        <v>609146910</v>
      </c>
      <c r="V70" s="1">
        <v>25215920</v>
      </c>
      <c r="W70" s="1">
        <v>678072000</v>
      </c>
      <c r="X70" s="1">
        <v>900064000</v>
      </c>
      <c r="Y70" s="1">
        <v>-1064490800</v>
      </c>
      <c r="Z70" s="1" t="s">
        <v>91</v>
      </c>
      <c r="AA70" s="1">
        <v>-17711000000</v>
      </c>
      <c r="AB70" s="1">
        <v>-19409000000</v>
      </c>
      <c r="AC70" s="1">
        <v>1088000000</v>
      </c>
      <c r="AD70" s="1">
        <v>903000000</v>
      </c>
      <c r="AE70" s="1">
        <v>-1502000000</v>
      </c>
      <c r="AF70" s="1">
        <v>-357000000</v>
      </c>
      <c r="AG70" s="1">
        <v>-1343000000</v>
      </c>
      <c r="AH70" s="1">
        <v>349000000</v>
      </c>
      <c r="AI70" s="1">
        <v>-2046000000</v>
      </c>
      <c r="AJ70" s="1">
        <v>-694000000</v>
      </c>
      <c r="AK70" s="1">
        <v>-911000000</v>
      </c>
      <c r="AL70" s="1">
        <v>-1714000000</v>
      </c>
      <c r="AM70" s="1">
        <v>2449000000</v>
      </c>
    </row>
    <row r="71" spans="1:39" ht="19" x14ac:dyDescent="0.25">
      <c r="A71" s="5" t="s">
        <v>62</v>
      </c>
      <c r="B71" s="1">
        <v>3164292000</v>
      </c>
      <c r="C71" s="1">
        <v>2105094750</v>
      </c>
      <c r="D71" s="1">
        <v>3655461400</v>
      </c>
      <c r="E71" s="1">
        <v>3930553200</v>
      </c>
      <c r="F71" s="1">
        <v>4741542000</v>
      </c>
      <c r="G71" s="1">
        <v>4680292800</v>
      </c>
      <c r="H71" s="1">
        <v>6893366950</v>
      </c>
      <c r="I71" s="1">
        <v>7353879000</v>
      </c>
      <c r="J71" s="1">
        <v>4210182000</v>
      </c>
      <c r="K71" s="1">
        <v>8619675750</v>
      </c>
      <c r="L71" s="1">
        <v>9313885200</v>
      </c>
      <c r="M71" s="1">
        <v>9489794011</v>
      </c>
      <c r="N71" s="1">
        <v>15861121830</v>
      </c>
      <c r="O71" s="1">
        <v>10505061588</v>
      </c>
      <c r="P71" s="1">
        <v>11961890180</v>
      </c>
      <c r="Q71" s="1">
        <v>8510493200</v>
      </c>
      <c r="R71" s="1">
        <v>9389907240</v>
      </c>
      <c r="S71" s="1">
        <v>2555046090</v>
      </c>
      <c r="T71" s="1">
        <v>2572024500</v>
      </c>
      <c r="U71" s="1">
        <v>2535368220</v>
      </c>
      <c r="V71" s="1">
        <v>-63039800</v>
      </c>
      <c r="W71" s="1">
        <v>-33903600</v>
      </c>
      <c r="X71" s="1">
        <v>-25570000</v>
      </c>
      <c r="Y71" s="1">
        <v>-26746000</v>
      </c>
      <c r="Z71" s="1">
        <v>-32000000</v>
      </c>
      <c r="AA71" s="1">
        <v>17979000000</v>
      </c>
      <c r="AB71" s="1">
        <v>19166000000</v>
      </c>
      <c r="AC71" s="1">
        <v>-17000000</v>
      </c>
      <c r="AD71" s="1">
        <v>-21000000</v>
      </c>
      <c r="AE71" s="1">
        <v>-11000000</v>
      </c>
      <c r="AF71" s="1">
        <v>-10000000</v>
      </c>
      <c r="AG71" s="1">
        <v>-9000000</v>
      </c>
      <c r="AH71" s="1">
        <v>-11000000</v>
      </c>
      <c r="AI71" s="1">
        <v>-11000000</v>
      </c>
      <c r="AJ71" s="1">
        <v>-10000000</v>
      </c>
      <c r="AK71" s="1">
        <v>-8000000</v>
      </c>
      <c r="AL71" s="1">
        <v>-6000000</v>
      </c>
      <c r="AM71" s="1" t="s">
        <v>91</v>
      </c>
    </row>
    <row r="72" spans="1:39" ht="19" x14ac:dyDescent="0.25">
      <c r="A72" s="6" t="s">
        <v>63</v>
      </c>
      <c r="B72" s="10">
        <v>4915857600</v>
      </c>
      <c r="C72" s="10">
        <v>4074353250</v>
      </c>
      <c r="D72" s="10">
        <v>5165564450</v>
      </c>
      <c r="E72" s="10">
        <v>5526008600</v>
      </c>
      <c r="F72" s="10">
        <v>6259284750</v>
      </c>
      <c r="G72" s="10">
        <v>7028236800</v>
      </c>
      <c r="H72" s="10">
        <v>9501220450</v>
      </c>
      <c r="I72" s="10">
        <v>10555363000</v>
      </c>
      <c r="J72" s="10">
        <v>11953764000</v>
      </c>
      <c r="K72" s="10">
        <v>13131703550</v>
      </c>
      <c r="L72" s="10">
        <v>14409200000</v>
      </c>
      <c r="M72" s="10">
        <v>16014883685</v>
      </c>
      <c r="N72" s="10">
        <v>18118584324</v>
      </c>
      <c r="O72" s="10">
        <v>17970826832</v>
      </c>
      <c r="P72" s="10">
        <v>18556455100</v>
      </c>
      <c r="Q72" s="10">
        <v>15745615600</v>
      </c>
      <c r="R72" s="10">
        <v>20083040040</v>
      </c>
      <c r="S72" s="10">
        <v>22896327150</v>
      </c>
      <c r="T72" s="10">
        <v>25294530600</v>
      </c>
      <c r="U72" s="10">
        <v>26687220030</v>
      </c>
      <c r="V72" s="10">
        <v>27592520460</v>
      </c>
      <c r="W72" s="10">
        <v>30128999200</v>
      </c>
      <c r="X72" s="10">
        <v>32223314000</v>
      </c>
      <c r="Y72" s="10">
        <v>33058056000</v>
      </c>
      <c r="Z72" s="10">
        <v>35734000000</v>
      </c>
      <c r="AA72" s="10">
        <v>36965000000</v>
      </c>
      <c r="AB72" s="10">
        <v>37448000000</v>
      </c>
      <c r="AC72" s="10">
        <v>40632000000</v>
      </c>
      <c r="AD72" s="10">
        <v>42569000000</v>
      </c>
      <c r="AE72" s="10">
        <v>40294000000</v>
      </c>
      <c r="AF72" s="10">
        <v>46969000000</v>
      </c>
      <c r="AG72" s="10">
        <v>45269000000</v>
      </c>
      <c r="AH72" s="10">
        <v>49815000000</v>
      </c>
      <c r="AI72" s="10">
        <v>51839000000</v>
      </c>
      <c r="AJ72" s="10">
        <v>57593000000</v>
      </c>
      <c r="AK72" s="10">
        <v>63325000000</v>
      </c>
      <c r="AL72" s="10">
        <v>70746000000</v>
      </c>
      <c r="AM72" s="10">
        <v>83486000000</v>
      </c>
    </row>
    <row r="73" spans="1:39" ht="20" thickBot="1" x14ac:dyDescent="0.3">
      <c r="A73" s="7" t="s">
        <v>64</v>
      </c>
      <c r="B73" s="11">
        <v>7362133200</v>
      </c>
      <c r="C73" s="11">
        <v>8150175000</v>
      </c>
      <c r="D73" s="11">
        <v>8266854000</v>
      </c>
      <c r="E73" s="11">
        <v>9226282800</v>
      </c>
      <c r="F73" s="11">
        <v>11660255250</v>
      </c>
      <c r="G73" s="11">
        <v>12499264000</v>
      </c>
      <c r="H73" s="11">
        <v>15271613750</v>
      </c>
      <c r="I73" s="11">
        <v>16775174000</v>
      </c>
      <c r="J73" s="11">
        <v>19239363000</v>
      </c>
      <c r="K73" s="11">
        <v>21128087050</v>
      </c>
      <c r="L73" s="11">
        <v>20134086000</v>
      </c>
      <c r="M73" s="11">
        <v>21038261558</v>
      </c>
      <c r="N73" s="11">
        <v>25630449966</v>
      </c>
      <c r="O73" s="11">
        <v>27275328150</v>
      </c>
      <c r="P73" s="11">
        <v>30969318890</v>
      </c>
      <c r="Q73" s="11">
        <v>24601020400</v>
      </c>
      <c r="R73" s="11">
        <v>28829688510</v>
      </c>
      <c r="S73" s="11">
        <v>31453254360</v>
      </c>
      <c r="T73" s="11">
        <v>34488779100</v>
      </c>
      <c r="U73" s="11">
        <v>37695766890</v>
      </c>
      <c r="V73" s="11">
        <v>41896251080</v>
      </c>
      <c r="W73" s="11">
        <v>44696246000</v>
      </c>
      <c r="X73" s="11">
        <v>47795444000</v>
      </c>
      <c r="Y73" s="11">
        <v>50726463600</v>
      </c>
      <c r="Z73" s="11">
        <v>54742000000</v>
      </c>
      <c r="AA73" s="11">
        <v>61402000000</v>
      </c>
      <c r="AB73" s="11">
        <v>64698000000</v>
      </c>
      <c r="AC73" s="11">
        <v>65669000000</v>
      </c>
      <c r="AD73" s="11">
        <v>70337000000</v>
      </c>
      <c r="AE73" s="11">
        <v>77062000000</v>
      </c>
      <c r="AF73" s="11">
        <v>91799000000</v>
      </c>
      <c r="AG73" s="11">
        <v>97539000000</v>
      </c>
      <c r="AH73" s="11">
        <v>102355000000</v>
      </c>
      <c r="AI73" s="11">
        <v>110769000000</v>
      </c>
      <c r="AJ73" s="11">
        <v>125612000000</v>
      </c>
      <c r="AK73" s="11">
        <v>144922000000</v>
      </c>
      <c r="AL73" s="11">
        <v>194508000000</v>
      </c>
      <c r="AM73" s="11">
        <v>241257000000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t="s">
        <v>91</v>
      </c>
      <c r="G76" s="1">
        <v>760121600</v>
      </c>
      <c r="H76" s="1">
        <v>930193550</v>
      </c>
      <c r="I76" s="1">
        <v>1272690250</v>
      </c>
      <c r="J76" s="1">
        <v>1430347500</v>
      </c>
      <c r="K76" s="1">
        <v>1431443860</v>
      </c>
      <c r="L76" s="1">
        <v>1561735600</v>
      </c>
      <c r="M76" s="1">
        <v>1802530706</v>
      </c>
      <c r="N76" s="1">
        <v>2219119182</v>
      </c>
      <c r="O76" s="1">
        <v>2408763364</v>
      </c>
      <c r="P76" s="1">
        <v>2410121260</v>
      </c>
      <c r="Q76" s="1">
        <v>3088162000</v>
      </c>
      <c r="R76" s="1">
        <v>3851198610</v>
      </c>
      <c r="S76" s="1">
        <v>4090904820</v>
      </c>
      <c r="T76" s="1">
        <v>4872064800</v>
      </c>
      <c r="U76" s="1">
        <v>5048785200</v>
      </c>
      <c r="V76" s="1">
        <v>5856397420</v>
      </c>
      <c r="W76" s="1">
        <v>6452985200</v>
      </c>
      <c r="X76" s="1">
        <v>8535266000</v>
      </c>
      <c r="Y76" s="1">
        <v>9666004400</v>
      </c>
      <c r="Z76" s="1">
        <v>10768000000</v>
      </c>
      <c r="AA76" s="1">
        <v>14403000000</v>
      </c>
      <c r="AB76" s="1">
        <v>17097000000</v>
      </c>
      <c r="AC76" s="1">
        <v>21432000000</v>
      </c>
      <c r="AD76" s="1">
        <v>25184000000</v>
      </c>
      <c r="AE76" s="1">
        <v>26481000000</v>
      </c>
      <c r="AF76" s="1">
        <v>34860000000</v>
      </c>
      <c r="AG76" s="1">
        <v>37925000000</v>
      </c>
      <c r="AH76" s="1">
        <v>38130000000</v>
      </c>
      <c r="AI76" s="1">
        <v>38628000000</v>
      </c>
      <c r="AJ76" s="1">
        <v>38951000000</v>
      </c>
      <c r="AK76" s="1">
        <v>42138000000</v>
      </c>
      <c r="AL76" s="1">
        <v>47757000000</v>
      </c>
      <c r="AM76" s="1">
        <v>55525000000</v>
      </c>
    </row>
    <row r="77" spans="1:39" ht="19" x14ac:dyDescent="0.25">
      <c r="A77" s="5" t="s">
        <v>13</v>
      </c>
      <c r="B77" s="1" t="s">
        <v>91</v>
      </c>
      <c r="C77" s="1" t="s">
        <v>91</v>
      </c>
      <c r="D77" s="1" t="s">
        <v>91</v>
      </c>
      <c r="E77" s="1" t="s">
        <v>91</v>
      </c>
      <c r="F77" s="1" t="s">
        <v>91</v>
      </c>
      <c r="G77" s="1">
        <v>520417600</v>
      </c>
      <c r="H77" s="1">
        <v>591941350</v>
      </c>
      <c r="I77" s="1">
        <v>693738500</v>
      </c>
      <c r="J77" s="1">
        <v>799092000</v>
      </c>
      <c r="K77" s="1">
        <v>1055036150</v>
      </c>
      <c r="L77" s="1">
        <v>1138881000</v>
      </c>
      <c r="M77" s="1">
        <v>1067460352</v>
      </c>
      <c r="N77" s="1">
        <v>1142082936</v>
      </c>
      <c r="O77" s="1">
        <v>1468696012</v>
      </c>
      <c r="P77" s="1">
        <v>1426850930</v>
      </c>
      <c r="Q77" s="1">
        <v>1034734800</v>
      </c>
      <c r="R77" s="1">
        <v>1077667290</v>
      </c>
      <c r="S77" s="1">
        <v>1330605720</v>
      </c>
      <c r="T77" s="1">
        <v>1625992500</v>
      </c>
      <c r="U77" s="1">
        <v>1904270070</v>
      </c>
      <c r="V77" s="1">
        <v>1929017880</v>
      </c>
      <c r="W77" s="1">
        <v>2141577400</v>
      </c>
      <c r="X77" s="1">
        <v>3012146000</v>
      </c>
      <c r="Y77" s="1">
        <v>2449933600</v>
      </c>
      <c r="Z77" s="1">
        <v>2551000000</v>
      </c>
      <c r="AA77" s="1">
        <v>2467000000</v>
      </c>
      <c r="AB77" s="1" t="s">
        <v>91</v>
      </c>
      <c r="AC77" s="1">
        <v>2693000000</v>
      </c>
      <c r="AD77" s="1">
        <v>2799000000</v>
      </c>
      <c r="AE77" s="1">
        <v>3435000000</v>
      </c>
      <c r="AF77" s="1">
        <v>2959000000</v>
      </c>
      <c r="AG77" s="1">
        <v>3193000000</v>
      </c>
      <c r="AH77" s="1">
        <v>3182000000</v>
      </c>
      <c r="AI77" s="1">
        <v>3925000000</v>
      </c>
      <c r="AJ77" s="1">
        <v>5661000000</v>
      </c>
      <c r="AK77" s="1">
        <v>5753000000</v>
      </c>
      <c r="AL77" s="1">
        <v>6025000000</v>
      </c>
      <c r="AM77" s="1">
        <v>7362000000</v>
      </c>
    </row>
    <row r="78" spans="1:39" ht="19" x14ac:dyDescent="0.25">
      <c r="A78" s="5" t="s">
        <v>67</v>
      </c>
      <c r="B78" s="1" t="s">
        <v>91</v>
      </c>
      <c r="C78" s="1" t="s">
        <v>91</v>
      </c>
      <c r="D78" s="1" t="s">
        <v>91</v>
      </c>
      <c r="E78" s="1" t="s">
        <v>91</v>
      </c>
      <c r="F78" s="1" t="s">
        <v>91</v>
      </c>
      <c r="G78" s="1">
        <v>-26569600</v>
      </c>
      <c r="H78" s="1">
        <v>117087300</v>
      </c>
      <c r="I78" s="1">
        <v>-144267500</v>
      </c>
      <c r="J78" s="1">
        <v>53001000</v>
      </c>
      <c r="K78" s="1">
        <v>-210399140</v>
      </c>
      <c r="L78" s="1">
        <v>592439800</v>
      </c>
      <c r="M78" s="1" t="s">
        <v>91</v>
      </c>
      <c r="N78" s="1">
        <v>-143102718</v>
      </c>
      <c r="O78" s="1" t="s">
        <v>91</v>
      </c>
      <c r="P78" s="1" t="s">
        <v>91</v>
      </c>
      <c r="Q78" s="1" t="s">
        <v>91</v>
      </c>
      <c r="R78" s="1" t="s">
        <v>91</v>
      </c>
      <c r="S78" s="1" t="s">
        <v>91</v>
      </c>
      <c r="T78" s="1" t="s">
        <v>91</v>
      </c>
      <c r="U78" s="1" t="s">
        <v>91</v>
      </c>
      <c r="V78" s="1" t="s">
        <v>91</v>
      </c>
      <c r="W78" s="1" t="s">
        <v>91</v>
      </c>
      <c r="X78" s="1" t="s">
        <v>91</v>
      </c>
      <c r="Y78" s="1" t="s">
        <v>91</v>
      </c>
      <c r="Z78" s="1" t="s">
        <v>91</v>
      </c>
      <c r="AA78" s="1" t="s">
        <v>91</v>
      </c>
      <c r="AB78" s="1" t="s">
        <v>91</v>
      </c>
      <c r="AC78" s="1">
        <v>6379000000</v>
      </c>
      <c r="AD78" s="1">
        <v>7355000000</v>
      </c>
      <c r="AE78" s="1">
        <v>7615000000</v>
      </c>
      <c r="AF78" s="1">
        <v>8623000000</v>
      </c>
      <c r="AG78" s="1">
        <v>9873000000</v>
      </c>
      <c r="AH78" s="1">
        <v>10550000000</v>
      </c>
      <c r="AI78" s="1">
        <v>8987000000</v>
      </c>
      <c r="AJ78" s="1">
        <v>9602000000</v>
      </c>
      <c r="AK78" s="1">
        <v>10992000000</v>
      </c>
      <c r="AL78" s="1">
        <v>11323000000</v>
      </c>
      <c r="AM78" s="1">
        <v>13537000000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t="s">
        <v>91</v>
      </c>
      <c r="AA79" s="1" t="s">
        <v>91</v>
      </c>
      <c r="AB79" s="1" t="s">
        <v>91</v>
      </c>
      <c r="AC79" s="1">
        <v>308000000</v>
      </c>
      <c r="AD79" s="1">
        <v>409000000</v>
      </c>
      <c r="AE79" s="1">
        <v>371000000</v>
      </c>
      <c r="AF79" s="1">
        <v>442000000</v>
      </c>
      <c r="AG79" s="1">
        <v>368000000</v>
      </c>
      <c r="AH79" s="1">
        <v>292000000</v>
      </c>
      <c r="AI79" s="1">
        <v>414000000</v>
      </c>
      <c r="AJ79" s="1">
        <v>363000000</v>
      </c>
      <c r="AK79" s="1">
        <v>823000000</v>
      </c>
      <c r="AL79" s="1">
        <v>1040000000</v>
      </c>
      <c r="AM79" s="1">
        <v>1539000000</v>
      </c>
    </row>
    <row r="80" spans="1:39" ht="19" x14ac:dyDescent="0.25">
      <c r="A80" s="14" t="s">
        <v>103</v>
      </c>
      <c r="B80" s="15" t="e">
        <f t="shared" ref="B80:AM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t="e">
        <f t="shared" si="18"/>
        <v>#VALUE!</v>
      </c>
      <c r="Z80" s="15" t="e">
        <f t="shared" si="18"/>
        <v>#VALUE!</v>
      </c>
      <c r="AA80" s="15" t="e">
        <f t="shared" si="18"/>
        <v>#VALUE!</v>
      </c>
      <c r="AB80" s="15" t="e">
        <f t="shared" si="18"/>
        <v>#VALUE!</v>
      </c>
      <c r="AC80" s="15">
        <f t="shared" si="18"/>
        <v>3.9474021480019484E-3</v>
      </c>
      <c r="AD80" s="15">
        <f t="shared" si="18"/>
        <v>4.8939836308811565E-3</v>
      </c>
      <c r="AE80" s="15">
        <f t="shared" si="18"/>
        <v>4.1776456545728896E-3</v>
      </c>
      <c r="AF80" s="15">
        <f t="shared" si="18"/>
        <v>4.0953607531016333E-3</v>
      </c>
      <c r="AG80" s="15">
        <f t="shared" si="18"/>
        <v>3.2921810699588477E-3</v>
      </c>
      <c r="AH80" s="15">
        <f t="shared" si="18"/>
        <v>2.6142386477582009E-3</v>
      </c>
      <c r="AI80" s="15">
        <f t="shared" si="18"/>
        <v>3.7020146471014297E-3</v>
      </c>
      <c r="AJ80" s="15">
        <f t="shared" si="18"/>
        <v>2.9748977634997255E-3</v>
      </c>
      <c r="AK80" s="15">
        <f t="shared" si="18"/>
        <v>6.4830715422305547E-3</v>
      </c>
      <c r="AL80" s="15">
        <f t="shared" si="18"/>
        <v>7.3863636363636362E-3</v>
      </c>
      <c r="AM80" s="15">
        <f t="shared" si="18"/>
        <v>8.6971755371452464E-3</v>
      </c>
    </row>
    <row r="81" spans="1:47" ht="19" x14ac:dyDescent="0.25">
      <c r="A81" s="5" t="s">
        <v>69</v>
      </c>
      <c r="B81" s="1" t="s">
        <v>91</v>
      </c>
      <c r="C81" s="1" t="s">
        <v>91</v>
      </c>
      <c r="D81" s="1" t="s">
        <v>91</v>
      </c>
      <c r="E81" s="1" t="s">
        <v>91</v>
      </c>
      <c r="F81" s="1" t="s">
        <v>91</v>
      </c>
      <c r="G81" s="1">
        <v>294576000</v>
      </c>
      <c r="H81" s="1">
        <v>-587210550</v>
      </c>
      <c r="I81" s="1">
        <v>-654221750</v>
      </c>
      <c r="J81" s="1">
        <v>-542241000</v>
      </c>
      <c r="K81" s="1">
        <v>44390570</v>
      </c>
      <c r="L81" s="1">
        <v>54865800</v>
      </c>
      <c r="M81" s="1">
        <v>-802977988</v>
      </c>
      <c r="N81" s="1">
        <v>-237591594</v>
      </c>
      <c r="O81" s="1">
        <v>-236290642</v>
      </c>
      <c r="P81" s="1">
        <v>-170039230</v>
      </c>
      <c r="Q81" s="1">
        <v>914416800</v>
      </c>
      <c r="R81" s="1">
        <v>-1453597740</v>
      </c>
      <c r="S81" s="1">
        <v>-714846690</v>
      </c>
      <c r="T81" s="1">
        <v>-1271230500</v>
      </c>
      <c r="U81" s="1">
        <v>109756200</v>
      </c>
      <c r="V81" s="1">
        <v>-390846760</v>
      </c>
      <c r="W81" s="1">
        <v>-1028409200</v>
      </c>
      <c r="X81" s="1">
        <v>-1027914000</v>
      </c>
      <c r="Y81" s="1">
        <v>-561666000</v>
      </c>
      <c r="Z81" s="1">
        <v>-224000000</v>
      </c>
      <c r="AA81" s="1">
        <v>297000000</v>
      </c>
      <c r="AB81" s="1">
        <v>434000000</v>
      </c>
      <c r="AC81" s="1">
        <v>274000000</v>
      </c>
      <c r="AD81" s="1">
        <v>-265000000</v>
      </c>
      <c r="AE81" s="1">
        <v>-2148000000</v>
      </c>
      <c r="AF81" s="1">
        <v>-2157000000</v>
      </c>
      <c r="AG81" s="1">
        <v>-3708000000</v>
      </c>
      <c r="AH81" s="1">
        <v>-3634000000</v>
      </c>
      <c r="AI81" s="1">
        <v>-3370000000</v>
      </c>
      <c r="AJ81" s="1">
        <v>-3388000000</v>
      </c>
      <c r="AK81" s="1">
        <v>-4353000000</v>
      </c>
      <c r="AL81" s="1">
        <v>-8656000000</v>
      </c>
      <c r="AM81" s="1">
        <v>-5336000000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-740000000</v>
      </c>
      <c r="AA82" s="1">
        <v>-1878000000</v>
      </c>
      <c r="AB82" s="1">
        <v>-849000000</v>
      </c>
      <c r="AC82" s="1">
        <v>-290000000</v>
      </c>
      <c r="AD82" s="1">
        <v>-1268000000</v>
      </c>
      <c r="AE82" s="1">
        <v>-2134000000</v>
      </c>
      <c r="AF82" s="1">
        <v>-2444000000</v>
      </c>
      <c r="AG82" s="1">
        <v>-4749000000</v>
      </c>
      <c r="AH82" s="1">
        <v>69000000</v>
      </c>
      <c r="AI82" s="1">
        <v>-2621000000</v>
      </c>
      <c r="AJ82" s="1">
        <v>-2126000000</v>
      </c>
      <c r="AK82" s="1">
        <v>-2822000000</v>
      </c>
      <c r="AL82" s="1">
        <v>-12909000000</v>
      </c>
      <c r="AM82" s="1">
        <v>-9917000000</v>
      </c>
    </row>
    <row r="83" spans="1:47" ht="21" x14ac:dyDescent="0.25">
      <c r="A83" s="5" t="s">
        <v>34</v>
      </c>
      <c r="B83" s="1" t="s">
        <v>91</v>
      </c>
      <c r="C83" s="1" t="s">
        <v>91</v>
      </c>
      <c r="D83" s="1" t="s">
        <v>91</v>
      </c>
      <c r="E83" s="1" t="s">
        <v>91</v>
      </c>
      <c r="F83" s="1" t="s">
        <v>91</v>
      </c>
      <c r="G83" s="1">
        <v>140934400</v>
      </c>
      <c r="H83" s="1">
        <v>-208155200</v>
      </c>
      <c r="I83" s="1">
        <v>-276617250</v>
      </c>
      <c r="J83" s="1">
        <v>-380520000</v>
      </c>
      <c r="K83" s="1">
        <v>-125874630</v>
      </c>
      <c r="L83" s="1">
        <v>106960600</v>
      </c>
      <c r="M83" s="1">
        <v>-229337185</v>
      </c>
      <c r="N83" s="1">
        <v>-115714638</v>
      </c>
      <c r="O83" s="1">
        <v>-154767186</v>
      </c>
      <c r="P83" s="1">
        <v>-192218260</v>
      </c>
      <c r="Q83" s="1">
        <v>-376996400</v>
      </c>
      <c r="R83" s="1">
        <v>-843755010</v>
      </c>
      <c r="S83" s="1">
        <v>-1132430400</v>
      </c>
      <c r="T83" s="1">
        <v>-573531900</v>
      </c>
      <c r="U83" s="1">
        <v>-625610340</v>
      </c>
      <c r="V83" s="1">
        <v>-617790040</v>
      </c>
      <c r="W83" s="1">
        <v>-683722600</v>
      </c>
      <c r="X83" s="1">
        <v>-618794000</v>
      </c>
      <c r="Y83" s="1">
        <v>-652602400</v>
      </c>
      <c r="Z83" s="1">
        <v>-405000000</v>
      </c>
      <c r="AA83" s="1">
        <v>327000000</v>
      </c>
      <c r="AB83" s="1">
        <v>256000000</v>
      </c>
      <c r="AC83" s="1">
        <v>-110000000</v>
      </c>
      <c r="AD83" s="1">
        <v>-9000000</v>
      </c>
      <c r="AE83" s="1">
        <v>-1805000000</v>
      </c>
      <c r="AF83" s="1">
        <v>-1401000000</v>
      </c>
      <c r="AG83" s="1">
        <v>-1583000000</v>
      </c>
      <c r="AH83" s="1">
        <v>-1032000000</v>
      </c>
      <c r="AI83" s="1">
        <v>-963000000</v>
      </c>
      <c r="AJ83" s="1">
        <v>-1305000000</v>
      </c>
      <c r="AK83" s="1">
        <v>-895000000</v>
      </c>
      <c r="AL83" s="1">
        <v>-1085000000</v>
      </c>
      <c r="AM83" s="1">
        <v>-4767000000</v>
      </c>
      <c r="AT83" s="72" t="s">
        <v>125</v>
      </c>
      <c r="AU83" s="73"/>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921000000</v>
      </c>
      <c r="AA84" s="1">
        <v>1805000000</v>
      </c>
      <c r="AB84" s="1">
        <v>385000000</v>
      </c>
      <c r="AC84" s="1">
        <v>568000000</v>
      </c>
      <c r="AD84" s="1">
        <v>233000000</v>
      </c>
      <c r="AE84" s="1">
        <v>858000000</v>
      </c>
      <c r="AF84" s="1">
        <v>-23000000</v>
      </c>
      <c r="AG84" s="1">
        <v>1084000000</v>
      </c>
      <c r="AH84" s="1">
        <v>-401000000</v>
      </c>
      <c r="AI84" s="1">
        <v>1146000000</v>
      </c>
      <c r="AJ84" s="1">
        <v>-398000000</v>
      </c>
      <c r="AK84" s="1">
        <v>-641000000</v>
      </c>
      <c r="AL84" s="1">
        <v>3153000000</v>
      </c>
      <c r="AM84" s="1">
        <v>6717000000</v>
      </c>
      <c r="AT84" s="74" t="s">
        <v>126</v>
      </c>
      <c r="AU84" s="74"/>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1" t="s">
        <v>91</v>
      </c>
      <c r="Y85" s="1" t="s">
        <v>91</v>
      </c>
      <c r="Z85" s="1" t="s">
        <v>91</v>
      </c>
      <c r="AA85" s="1">
        <v>43000000</v>
      </c>
      <c r="AB85" s="1">
        <v>615000000</v>
      </c>
      <c r="AC85" s="1">
        <v>-13000000</v>
      </c>
      <c r="AD85" s="1">
        <v>124000000</v>
      </c>
      <c r="AE85" s="1">
        <v>-436000000</v>
      </c>
      <c r="AF85" s="1">
        <v>-179000000</v>
      </c>
      <c r="AG85" s="1">
        <v>168000000</v>
      </c>
      <c r="AH85" s="1">
        <v>-1375000000</v>
      </c>
      <c r="AI85" s="1">
        <v>-6000000</v>
      </c>
      <c r="AJ85" s="1">
        <v>134000000</v>
      </c>
      <c r="AK85" s="1">
        <v>-1729000000</v>
      </c>
      <c r="AL85" s="1">
        <v>74000000</v>
      </c>
      <c r="AM85" s="1">
        <v>1160000000</v>
      </c>
      <c r="AT85" s="48" t="s">
        <v>127</v>
      </c>
      <c r="AU85" s="49">
        <f>AM17</f>
        <v>378000000</v>
      </c>
    </row>
    <row r="86" spans="1:47" ht="20" x14ac:dyDescent="0.25">
      <c r="A86" s="5" t="s">
        <v>72</v>
      </c>
      <c r="B86" s="1" t="s">
        <v>91</v>
      </c>
      <c r="C86" s="1" t="s">
        <v>91</v>
      </c>
      <c r="D86" s="1" t="s">
        <v>91</v>
      </c>
      <c r="E86" s="1" t="s">
        <v>91</v>
      </c>
      <c r="F86" s="1" t="s">
        <v>91</v>
      </c>
      <c r="G86" s="1">
        <v>-44475200</v>
      </c>
      <c r="H86" s="1">
        <v>134236450</v>
      </c>
      <c r="I86" s="1">
        <v>159948750</v>
      </c>
      <c r="J86" s="1">
        <v>171913500</v>
      </c>
      <c r="K86" s="1">
        <v>342354670</v>
      </c>
      <c r="L86" s="1">
        <v>-817999200</v>
      </c>
      <c r="M86" s="1">
        <v>-145346164</v>
      </c>
      <c r="N86" s="1">
        <v>51352650</v>
      </c>
      <c r="O86" s="1">
        <v>-165594520</v>
      </c>
      <c r="P86" s="1">
        <v>-36965050</v>
      </c>
      <c r="Q86" s="1">
        <v>224593600</v>
      </c>
      <c r="R86" s="1">
        <v>835401000</v>
      </c>
      <c r="S86" s="1">
        <v>169864560</v>
      </c>
      <c r="T86" s="1">
        <v>951944700</v>
      </c>
      <c r="U86" s="1">
        <v>581707860</v>
      </c>
      <c r="V86" s="1">
        <v>1304923860</v>
      </c>
      <c r="W86" s="1">
        <v>175168600</v>
      </c>
      <c r="X86" s="1">
        <v>-521628000</v>
      </c>
      <c r="Y86" s="1">
        <v>1342649200</v>
      </c>
      <c r="Z86" s="1">
        <v>2283000000</v>
      </c>
      <c r="AA86" s="1">
        <v>2512000000</v>
      </c>
      <c r="AB86" s="1">
        <v>3843000000</v>
      </c>
      <c r="AC86" s="1">
        <v>-8872000000</v>
      </c>
      <c r="AD86" s="1">
        <v>-9540000000</v>
      </c>
      <c r="AE86" s="1">
        <v>-4062000000</v>
      </c>
      <c r="AF86" s="1">
        <v>-6440000000</v>
      </c>
      <c r="AG86" s="1">
        <v>663000000</v>
      </c>
      <c r="AH86" s="1">
        <v>-7352000000</v>
      </c>
      <c r="AI86" s="1">
        <v>-3968000000</v>
      </c>
      <c r="AJ86" s="1">
        <v>-4407000000</v>
      </c>
      <c r="AK86" s="1">
        <v>-3402000000</v>
      </c>
      <c r="AL86" s="1">
        <v>-2489000000</v>
      </c>
      <c r="AM86" s="1">
        <v>6260000000</v>
      </c>
      <c r="AT86" s="48" t="s">
        <v>128</v>
      </c>
      <c r="AU86" s="49">
        <f>AM56</f>
        <v>1466000000</v>
      </c>
    </row>
    <row r="87" spans="1:47" ht="20" x14ac:dyDescent="0.25">
      <c r="A87" s="6" t="s">
        <v>73</v>
      </c>
      <c r="B87" s="10" t="s">
        <v>91</v>
      </c>
      <c r="C87" s="10" t="s">
        <v>91</v>
      </c>
      <c r="D87" s="10" t="s">
        <v>91</v>
      </c>
      <c r="E87" s="10" t="s">
        <v>91</v>
      </c>
      <c r="F87" s="10" t="s">
        <v>91</v>
      </c>
      <c r="G87" s="10">
        <v>1504070400</v>
      </c>
      <c r="H87" s="10">
        <v>1186248100</v>
      </c>
      <c r="I87" s="10">
        <v>1327888250</v>
      </c>
      <c r="J87" s="10">
        <v>1912113000</v>
      </c>
      <c r="K87" s="10">
        <v>2662826110</v>
      </c>
      <c r="L87" s="10">
        <v>2529923000</v>
      </c>
      <c r="M87" s="10">
        <v>1921666906</v>
      </c>
      <c r="N87" s="10">
        <v>3031860456</v>
      </c>
      <c r="O87" s="10">
        <v>3475574214</v>
      </c>
      <c r="P87" s="10">
        <v>3629967910</v>
      </c>
      <c r="Q87" s="10">
        <v>5261907200</v>
      </c>
      <c r="R87" s="10">
        <v>4310669160</v>
      </c>
      <c r="S87" s="10">
        <v>4876528410</v>
      </c>
      <c r="T87" s="10">
        <v>6178771500</v>
      </c>
      <c r="U87" s="10">
        <v>7644519330</v>
      </c>
      <c r="V87" s="10">
        <v>8699492400</v>
      </c>
      <c r="W87" s="10">
        <v>7741322000</v>
      </c>
      <c r="X87" s="10">
        <v>9997870000</v>
      </c>
      <c r="Y87" s="10">
        <v>12896921200</v>
      </c>
      <c r="Z87" s="10">
        <v>15378000000</v>
      </c>
      <c r="AA87" s="10">
        <v>19679000000</v>
      </c>
      <c r="AB87" s="10">
        <v>21374000000</v>
      </c>
      <c r="AC87" s="10">
        <v>22214000000</v>
      </c>
      <c r="AD87" s="10">
        <v>25942000000</v>
      </c>
      <c r="AE87" s="10">
        <v>31692000000</v>
      </c>
      <c r="AF87" s="10">
        <v>38287000000</v>
      </c>
      <c r="AG87" s="10">
        <v>48314000000</v>
      </c>
      <c r="AH87" s="10">
        <v>41168000000</v>
      </c>
      <c r="AI87" s="10">
        <v>44616000000</v>
      </c>
      <c r="AJ87" s="10">
        <v>46782000000</v>
      </c>
      <c r="AK87" s="10">
        <v>51951000000</v>
      </c>
      <c r="AL87" s="10">
        <v>55000000000</v>
      </c>
      <c r="AM87" s="10">
        <v>78887000000</v>
      </c>
      <c r="AT87" s="48" t="s">
        <v>129</v>
      </c>
      <c r="AU87" s="49">
        <f>AM61</f>
        <v>24318000000</v>
      </c>
    </row>
    <row r="88" spans="1:47" ht="20" x14ac:dyDescent="0.25">
      <c r="A88" s="5" t="s">
        <v>74</v>
      </c>
      <c r="B88" s="1" t="s">
        <v>91</v>
      </c>
      <c r="C88" s="1" t="s">
        <v>91</v>
      </c>
      <c r="D88" s="1" t="s">
        <v>91</v>
      </c>
      <c r="E88" s="1" t="s">
        <v>91</v>
      </c>
      <c r="F88" s="1" t="s">
        <v>91</v>
      </c>
      <c r="G88" s="1">
        <v>-1171372800</v>
      </c>
      <c r="H88" s="1">
        <v>-1350052050</v>
      </c>
      <c r="I88" s="1">
        <v>-1952002000</v>
      </c>
      <c r="J88" s="1">
        <v>-2399314500</v>
      </c>
      <c r="K88" s="1">
        <v>-1737313130</v>
      </c>
      <c r="L88" s="1">
        <v>-1497448400</v>
      </c>
      <c r="M88" s="1">
        <v>-2047951278</v>
      </c>
      <c r="N88" s="1">
        <v>-2610084024</v>
      </c>
      <c r="O88" s="1">
        <v>-2138716916</v>
      </c>
      <c r="P88" s="1">
        <v>-1929575610</v>
      </c>
      <c r="Q88" s="1">
        <v>-2366254000</v>
      </c>
      <c r="R88" s="1">
        <v>-3934738710</v>
      </c>
      <c r="S88" s="1">
        <v>-3949351020</v>
      </c>
      <c r="T88" s="1">
        <v>-2512897500</v>
      </c>
      <c r="U88" s="1">
        <v>-3160978560</v>
      </c>
      <c r="V88" s="1">
        <v>-3895859640</v>
      </c>
      <c r="W88" s="1">
        <v>-3316902200</v>
      </c>
      <c r="X88" s="1">
        <v>-2429150000</v>
      </c>
      <c r="Y88" s="1">
        <v>-2043394400</v>
      </c>
      <c r="Z88" s="1">
        <v>-2632000000</v>
      </c>
      <c r="AA88" s="1">
        <v>-3376000000</v>
      </c>
      <c r="AB88" s="1">
        <v>-3073000000</v>
      </c>
      <c r="AC88" s="1">
        <v>-3372000000</v>
      </c>
      <c r="AD88" s="1">
        <v>-3238000000</v>
      </c>
      <c r="AE88" s="1">
        <v>-3990000000</v>
      </c>
      <c r="AF88" s="1">
        <v>-5224000000</v>
      </c>
      <c r="AG88" s="1">
        <v>-7068000000</v>
      </c>
      <c r="AH88" s="1">
        <v>-7626000000</v>
      </c>
      <c r="AI88" s="1">
        <v>-9636000000</v>
      </c>
      <c r="AJ88" s="1">
        <v>-8932000000</v>
      </c>
      <c r="AK88" s="1">
        <v>-5825000000</v>
      </c>
      <c r="AL88" s="1">
        <v>-6335000000</v>
      </c>
      <c r="AM88" s="1">
        <v>-12146000000</v>
      </c>
      <c r="AT88" s="50" t="s">
        <v>130</v>
      </c>
      <c r="AU88" s="51">
        <f>AU85/(AU86+AU87)</f>
        <v>1.4660254421346572E-2</v>
      </c>
    </row>
    <row r="89" spans="1:47" ht="20" customHeight="1" x14ac:dyDescent="0.25">
      <c r="A89" s="14" t="s">
        <v>104</v>
      </c>
      <c r="B89" s="15" t="e">
        <f t="shared" ref="B89:AM89" si="19">(-1*B88)/B3</f>
        <v>#VALUE!</v>
      </c>
      <c r="C89" s="15" t="e">
        <f t="shared" si="19"/>
        <v>#VALUE!</v>
      </c>
      <c r="D89" s="15" t="e">
        <f t="shared" si="19"/>
        <v>#VALUE!</v>
      </c>
      <c r="E89" s="15" t="e">
        <f t="shared" si="19"/>
        <v>#VALUE!</v>
      </c>
      <c r="F89" s="15" t="e">
        <f t="shared" si="19"/>
        <v>#VALUE!</v>
      </c>
      <c r="G89" s="15">
        <f t="shared" si="19"/>
        <v>0.14058925476603121</v>
      </c>
      <c r="H89" s="15">
        <f t="shared" si="19"/>
        <v>0.13734809288894237</v>
      </c>
      <c r="I89" s="15">
        <f t="shared" si="19"/>
        <v>0.18292969668469317</v>
      </c>
      <c r="J89" s="15">
        <f t="shared" si="19"/>
        <v>0.18251835004652125</v>
      </c>
      <c r="K89" s="15">
        <f t="shared" si="19"/>
        <v>0.12852001799370222</v>
      </c>
      <c r="L89" s="15">
        <f t="shared" si="19"/>
        <v>0.10919818946007114</v>
      </c>
      <c r="M89" s="15">
        <f t="shared" si="19"/>
        <v>0.13741007194244603</v>
      </c>
      <c r="N89" s="15">
        <f t="shared" si="19"/>
        <v>0.15367869381173149</v>
      </c>
      <c r="O89" s="15">
        <f t="shared" si="19"/>
        <v>0.1194167852062589</v>
      </c>
      <c r="P89" s="15">
        <f t="shared" si="19"/>
        <v>9.21284857042005E-2</v>
      </c>
      <c r="Q89" s="15">
        <f t="shared" si="19"/>
        <v>0.11368015414258188</v>
      </c>
      <c r="R89" s="15">
        <f t="shared" si="19"/>
        <v>0.16590348714336034</v>
      </c>
      <c r="S89" s="15">
        <f t="shared" si="19"/>
        <v>0.1570061902082161</v>
      </c>
      <c r="T89" s="15">
        <f t="shared" si="19"/>
        <v>9.4423461453010449E-2</v>
      </c>
      <c r="U89" s="15">
        <f t="shared" si="19"/>
        <v>0.10812840247794256</v>
      </c>
      <c r="V89" s="15">
        <f t="shared" si="19"/>
        <v>0.11555721765145849</v>
      </c>
      <c r="W89" s="15">
        <f t="shared" si="19"/>
        <v>8.5593467483231267E-2</v>
      </c>
      <c r="X89" s="15">
        <f t="shared" si="19"/>
        <v>5.7990477353192529E-2</v>
      </c>
      <c r="Y89" s="15">
        <f t="shared" si="19"/>
        <v>4.4746398032095583E-2</v>
      </c>
      <c r="Z89" s="15">
        <f t="shared" si="19"/>
        <v>5.1529034026391009E-2</v>
      </c>
      <c r="AA89" s="15">
        <f t="shared" si="19"/>
        <v>5.5548242727392394E-2</v>
      </c>
      <c r="AB89" s="15">
        <f t="shared" si="19"/>
        <v>4.6317788562987974E-2</v>
      </c>
      <c r="AC89" s="15">
        <f t="shared" si="19"/>
        <v>4.3216363776177172E-2</v>
      </c>
      <c r="AD89" s="15">
        <f t="shared" si="19"/>
        <v>3.8745034221988224E-2</v>
      </c>
      <c r="AE89" s="15">
        <f t="shared" si="19"/>
        <v>4.4929396662387676E-2</v>
      </c>
      <c r="AF89" s="15">
        <f t="shared" si="19"/>
        <v>4.840308727195234E-2</v>
      </c>
      <c r="AG89" s="15">
        <f t="shared" si="19"/>
        <v>6.3231347289318299E-2</v>
      </c>
      <c r="AH89" s="15">
        <f t="shared" si="19"/>
        <v>6.8274602492479589E-2</v>
      </c>
      <c r="AI89" s="15">
        <f t="shared" si="19"/>
        <v>8.6165732220940525E-2</v>
      </c>
      <c r="AJ89" s="15">
        <f t="shared" si="19"/>
        <v>7.3200514665508393E-2</v>
      </c>
      <c r="AK89" s="15">
        <f t="shared" si="19"/>
        <v>4.5885652167063161E-2</v>
      </c>
      <c r="AL89" s="15">
        <f t="shared" si="19"/>
        <v>4.4992897727272725E-2</v>
      </c>
      <c r="AM89" s="15">
        <f t="shared" si="19"/>
        <v>6.8639307390621296E-2</v>
      </c>
      <c r="AT89" s="48" t="s">
        <v>105</v>
      </c>
      <c r="AU89" s="49">
        <f>AM27</f>
        <v>13537000000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W90" s="1" t="s">
        <v>91</v>
      </c>
      <c r="X90" s="1" t="s">
        <v>91</v>
      </c>
      <c r="Y90" s="1" t="s">
        <v>91</v>
      </c>
      <c r="Z90" s="1" t="s">
        <v>91</v>
      </c>
      <c r="AA90" s="1" t="s">
        <v>91</v>
      </c>
      <c r="AB90" s="1" t="s">
        <v>91</v>
      </c>
      <c r="AC90" s="1" t="s">
        <v>91</v>
      </c>
      <c r="AD90" s="1" t="s">
        <v>91</v>
      </c>
      <c r="AE90" s="1" t="s">
        <v>91</v>
      </c>
      <c r="AF90" s="1" t="s">
        <v>91</v>
      </c>
      <c r="AG90" s="1" t="s">
        <v>91</v>
      </c>
      <c r="AH90" s="1" t="s">
        <v>91</v>
      </c>
      <c r="AI90" s="1" t="s">
        <v>91</v>
      </c>
      <c r="AJ90" s="1" t="s">
        <v>91</v>
      </c>
      <c r="AK90" s="1" t="s">
        <v>91</v>
      </c>
      <c r="AL90" s="1">
        <v>-18283000000</v>
      </c>
      <c r="AM90" s="1">
        <v>-7075000000</v>
      </c>
      <c r="AT90" s="48" t="s">
        <v>19</v>
      </c>
      <c r="AU90" s="49">
        <f>AM25</f>
        <v>69062000000</v>
      </c>
    </row>
    <row r="91" spans="1:47"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v>-300744360</v>
      </c>
      <c r="S91" s="1" t="s">
        <v>91</v>
      </c>
      <c r="T91" s="1" t="s">
        <v>91</v>
      </c>
      <c r="U91" s="1" t="s">
        <v>91</v>
      </c>
      <c r="V91" s="1">
        <v>-1027548740</v>
      </c>
      <c r="W91" s="1" t="s">
        <v>91</v>
      </c>
      <c r="X91" s="1">
        <v>-542084000</v>
      </c>
      <c r="Y91" s="1" t="s">
        <v>91</v>
      </c>
      <c r="Z91" s="1" t="s">
        <v>91</v>
      </c>
      <c r="AA91" s="1">
        <v>-2913000000</v>
      </c>
      <c r="AB91" s="1" t="s">
        <v>91</v>
      </c>
      <c r="AC91" s="1">
        <v>-501000000</v>
      </c>
      <c r="AD91" s="1" t="s">
        <v>91</v>
      </c>
      <c r="AE91" s="1" t="s">
        <v>91</v>
      </c>
      <c r="AF91" s="1">
        <v>-3542000000</v>
      </c>
      <c r="AG91" s="1">
        <v>-643000000</v>
      </c>
      <c r="AH91" s="1">
        <v>-40000000</v>
      </c>
      <c r="AI91" s="1">
        <v>-248000000</v>
      </c>
      <c r="AJ91" s="1">
        <v>-350000000</v>
      </c>
      <c r="AK91" s="1" t="s">
        <v>91</v>
      </c>
      <c r="AL91" s="1">
        <v>-7113000000</v>
      </c>
      <c r="AM91" s="1">
        <v>-9735000000</v>
      </c>
      <c r="AT91" s="50" t="s">
        <v>131</v>
      </c>
      <c r="AU91" s="51">
        <f>AU89/AU90</f>
        <v>0.19601227882192812</v>
      </c>
    </row>
    <row r="92" spans="1:47"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v>16708020</v>
      </c>
      <c r="S92" s="1" t="s">
        <v>91</v>
      </c>
      <c r="T92" s="1" t="s">
        <v>91</v>
      </c>
      <c r="U92" s="1">
        <v>1317074400</v>
      </c>
      <c r="V92" s="1" t="s">
        <v>91</v>
      </c>
      <c r="W92" s="1">
        <v>514204600</v>
      </c>
      <c r="X92" s="1" t="s">
        <v>91</v>
      </c>
      <c r="Y92" s="1">
        <v>465380400</v>
      </c>
      <c r="Z92" s="1" t="s">
        <v>91</v>
      </c>
      <c r="AA92" s="1" t="s">
        <v>91</v>
      </c>
      <c r="AB92" s="1" t="s">
        <v>91</v>
      </c>
      <c r="AC92" s="1" t="s">
        <v>91</v>
      </c>
      <c r="AD92" s="1">
        <v>840000000</v>
      </c>
      <c r="AE92" s="1">
        <v>2267000000</v>
      </c>
      <c r="AF92" s="1">
        <v>1532000000</v>
      </c>
      <c r="AG92" s="1">
        <v>2087000000</v>
      </c>
      <c r="AH92" s="1">
        <v>2082000000</v>
      </c>
      <c r="AI92" s="1">
        <v>178000000</v>
      </c>
      <c r="AJ92" s="1">
        <v>148000000</v>
      </c>
      <c r="AK92" s="1">
        <v>12000000</v>
      </c>
      <c r="AL92" s="1">
        <v>1172000000</v>
      </c>
      <c r="AM92" s="1">
        <v>6645000000</v>
      </c>
      <c r="AT92" s="50" t="s">
        <v>132</v>
      </c>
      <c r="AU92" s="51">
        <f>AU88*(1-AU91)</f>
        <v>1.1786664544109184E-2</v>
      </c>
    </row>
    <row r="93" spans="1:47" ht="19" x14ac:dyDescent="0.25">
      <c r="A93" s="5" t="s">
        <v>78</v>
      </c>
      <c r="B93" s="1" t="s">
        <v>91</v>
      </c>
      <c r="C93" s="1" t="s">
        <v>91</v>
      </c>
      <c r="D93" s="1" t="s">
        <v>91</v>
      </c>
      <c r="E93" s="1" t="s">
        <v>91</v>
      </c>
      <c r="F93" s="1" t="s">
        <v>91</v>
      </c>
      <c r="G93" s="1">
        <v>-539478400</v>
      </c>
      <c r="H93" s="1">
        <v>-426954700</v>
      </c>
      <c r="I93" s="1">
        <v>-435938750</v>
      </c>
      <c r="J93" s="1">
        <v>-536805000</v>
      </c>
      <c r="K93" s="1">
        <v>-517484590</v>
      </c>
      <c r="L93" s="1">
        <v>485479200</v>
      </c>
      <c r="M93" s="1">
        <v>55994014</v>
      </c>
      <c r="N93" s="1">
        <v>-685386702</v>
      </c>
      <c r="O93" s="1">
        <v>-3184510</v>
      </c>
      <c r="P93" s="1">
        <v>66537090</v>
      </c>
      <c r="Q93" s="1">
        <v>-176466400</v>
      </c>
      <c r="R93" s="1">
        <v>91894110</v>
      </c>
      <c r="S93" s="1">
        <v>-431739090</v>
      </c>
      <c r="T93" s="1">
        <v>195119100</v>
      </c>
      <c r="U93" s="1">
        <v>-170122110</v>
      </c>
      <c r="V93" s="1">
        <v>18911940</v>
      </c>
      <c r="W93" s="1">
        <v>282530000</v>
      </c>
      <c r="X93" s="1">
        <v>1452376000</v>
      </c>
      <c r="Y93" s="1">
        <v>192571200</v>
      </c>
      <c r="Z93" s="1">
        <v>-414000000</v>
      </c>
      <c r="AA93" s="1">
        <v>710000000</v>
      </c>
      <c r="AB93" s="1">
        <v>-386000000</v>
      </c>
      <c r="AC93" s="1">
        <v>-197000000</v>
      </c>
      <c r="AD93" s="1">
        <v>-375000000</v>
      </c>
      <c r="AE93" s="1">
        <v>-341000000</v>
      </c>
      <c r="AF93" s="1">
        <v>1136000000</v>
      </c>
      <c r="AG93" s="1">
        <v>-1166000000</v>
      </c>
      <c r="AH93" s="1">
        <v>-987000000</v>
      </c>
      <c r="AI93" s="1">
        <v>-2374000000</v>
      </c>
      <c r="AJ93" s="1">
        <v>-2375000000</v>
      </c>
      <c r="AK93" s="1">
        <v>-16623000000</v>
      </c>
      <c r="AL93" s="1">
        <v>-1046000000</v>
      </c>
      <c r="AM93" s="1">
        <v>-2607000000</v>
      </c>
      <c r="AT93" s="74" t="s">
        <v>133</v>
      </c>
      <c r="AU93" s="74"/>
    </row>
    <row r="94" spans="1:47" ht="20" x14ac:dyDescent="0.25">
      <c r="A94" s="6" t="s">
        <v>79</v>
      </c>
      <c r="B94" s="10" t="s">
        <v>91</v>
      </c>
      <c r="C94" s="10" t="s">
        <v>91</v>
      </c>
      <c r="D94" s="10" t="s">
        <v>91</v>
      </c>
      <c r="E94" s="10" t="s">
        <v>91</v>
      </c>
      <c r="F94" s="10" t="s">
        <v>91</v>
      </c>
      <c r="G94" s="10">
        <v>-1710851200</v>
      </c>
      <c r="H94" s="10">
        <v>-1777006750</v>
      </c>
      <c r="I94" s="10">
        <v>-2387940750</v>
      </c>
      <c r="J94" s="10">
        <v>-2936119500</v>
      </c>
      <c r="K94" s="10">
        <v>-2254797720</v>
      </c>
      <c r="L94" s="10">
        <v>-1011969200</v>
      </c>
      <c r="M94" s="10">
        <v>-1991957264</v>
      </c>
      <c r="N94" s="10">
        <v>-3295470726</v>
      </c>
      <c r="O94" s="10">
        <v>-2141901426</v>
      </c>
      <c r="P94" s="10">
        <v>-1863038520</v>
      </c>
      <c r="Q94" s="10">
        <v>-2542720400</v>
      </c>
      <c r="R94" s="10">
        <v>-4126880940</v>
      </c>
      <c r="S94" s="10">
        <v>-4381090110</v>
      </c>
      <c r="T94" s="10">
        <v>-2317778400</v>
      </c>
      <c r="U94" s="10">
        <v>-2014026270</v>
      </c>
      <c r="V94" s="10">
        <v>-4904496440</v>
      </c>
      <c r="W94" s="10">
        <v>-2520167600</v>
      </c>
      <c r="X94" s="10">
        <v>-1518858000</v>
      </c>
      <c r="Y94" s="10">
        <v>-1385442800</v>
      </c>
      <c r="Z94" s="10">
        <v>-3046000000</v>
      </c>
      <c r="AA94" s="10">
        <v>-5579000000</v>
      </c>
      <c r="AB94" s="10">
        <v>-3459000000</v>
      </c>
      <c r="AC94" s="10">
        <v>-4070000000</v>
      </c>
      <c r="AD94" s="10">
        <v>-2773000000</v>
      </c>
      <c r="AE94" s="10">
        <v>-2064000000</v>
      </c>
      <c r="AF94" s="10">
        <v>-6098000000</v>
      </c>
      <c r="AG94" s="10">
        <v>-6790000000</v>
      </c>
      <c r="AH94" s="10">
        <v>-6571000000</v>
      </c>
      <c r="AI94" s="10">
        <v>-12080000000</v>
      </c>
      <c r="AJ94" s="10">
        <v>-11509000000</v>
      </c>
      <c r="AK94" s="10">
        <v>-22436000000</v>
      </c>
      <c r="AL94" s="10">
        <v>-31605000000</v>
      </c>
      <c r="AM94" s="10">
        <v>-24918000000</v>
      </c>
      <c r="AT94" s="48" t="s">
        <v>134</v>
      </c>
      <c r="AU94" s="52">
        <f>[1]Treasuries!$C$8</f>
        <v>4.0480000000000002E-2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t="s">
        <v>91</v>
      </c>
      <c r="AA95" s="1" t="s">
        <v>91</v>
      </c>
      <c r="AB95" s="1">
        <v>-507000000</v>
      </c>
      <c r="AC95" s="1">
        <v>-502000000</v>
      </c>
      <c r="AD95" s="1" t="s">
        <v>91</v>
      </c>
      <c r="AE95" s="1" t="s">
        <v>91</v>
      </c>
      <c r="AF95" s="1" t="s">
        <v>91</v>
      </c>
      <c r="AG95" s="1" t="s">
        <v>91</v>
      </c>
      <c r="AH95" s="1" t="s">
        <v>91</v>
      </c>
      <c r="AI95" s="1" t="s">
        <v>91</v>
      </c>
      <c r="AJ95" s="1">
        <v>-741000000</v>
      </c>
      <c r="AK95" s="1">
        <v>-950000000</v>
      </c>
      <c r="AL95" s="1">
        <v>-6689000000</v>
      </c>
      <c r="AM95" s="1">
        <v>-13623000000</v>
      </c>
      <c r="AT95" s="53" t="s">
        <v>135</v>
      </c>
      <c r="AU95" s="54" cm="1">
        <f t="array" ref="AU95">_FV(A1,"Beta")</f>
        <v>0.76249999999999996</v>
      </c>
    </row>
    <row r="96" spans="1:47" ht="20" x14ac:dyDescent="0.25">
      <c r="A96" s="5" t="s">
        <v>81</v>
      </c>
      <c r="B96" s="1" t="s">
        <v>91</v>
      </c>
      <c r="C96" s="1" t="s">
        <v>91</v>
      </c>
      <c r="D96" s="1" t="s">
        <v>91</v>
      </c>
      <c r="E96" s="1" t="s">
        <v>91</v>
      </c>
      <c r="F96" s="1" t="s">
        <v>91</v>
      </c>
      <c r="G96" s="1" t="s">
        <v>91</v>
      </c>
      <c r="H96" s="1">
        <v>1724376600</v>
      </c>
      <c r="I96" s="1">
        <v>17563000</v>
      </c>
      <c r="J96" s="1">
        <v>205209000</v>
      </c>
      <c r="K96" s="1" t="s">
        <v>91</v>
      </c>
      <c r="L96" s="1" t="s">
        <v>91</v>
      </c>
      <c r="M96" s="1" t="s">
        <v>91</v>
      </c>
      <c r="N96" s="1" t="s">
        <v>91</v>
      </c>
      <c r="O96" s="1">
        <v>29934394</v>
      </c>
      <c r="P96" s="1">
        <v>7393010</v>
      </c>
      <c r="Q96" s="1">
        <v>192508800</v>
      </c>
      <c r="R96" s="1">
        <v>33416040</v>
      </c>
      <c r="S96" s="1">
        <v>42466140</v>
      </c>
      <c r="T96" s="1">
        <v>17738100</v>
      </c>
      <c r="U96" s="1">
        <v>87804960</v>
      </c>
      <c r="V96" s="1">
        <v>208031340</v>
      </c>
      <c r="W96" s="1">
        <v>209072200</v>
      </c>
      <c r="X96" s="1">
        <v>240358000</v>
      </c>
      <c r="Y96" s="1">
        <v>294206000</v>
      </c>
      <c r="Z96" s="1" t="s">
        <v>91</v>
      </c>
      <c r="AA96" s="1">
        <v>678000000</v>
      </c>
      <c r="AB96" s="1" t="s">
        <v>91</v>
      </c>
      <c r="AC96" s="1" t="s">
        <v>91</v>
      </c>
      <c r="AD96" s="1" t="s">
        <v>91</v>
      </c>
      <c r="AE96" s="1" t="s">
        <v>91</v>
      </c>
      <c r="AF96" s="1" t="s">
        <v>91</v>
      </c>
      <c r="AG96" s="1" t="s">
        <v>91</v>
      </c>
      <c r="AH96" s="1" t="s">
        <v>91</v>
      </c>
      <c r="AI96" s="1" t="s">
        <v>91</v>
      </c>
      <c r="AJ96" s="1" t="s">
        <v>91</v>
      </c>
      <c r="AK96" s="1" t="s">
        <v>91</v>
      </c>
      <c r="AL96" s="1" t="s">
        <v>91</v>
      </c>
      <c r="AM96" s="1" t="s">
        <v>91</v>
      </c>
      <c r="AT96" s="48" t="s">
        <v>136</v>
      </c>
      <c r="AU96" s="55">
        <v>8.4000000000000005E-2</v>
      </c>
    </row>
    <row r="97" spans="1:48"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v>-1969937886</v>
      </c>
      <c r="P97" s="1">
        <v>-1449029960</v>
      </c>
      <c r="Q97" s="1">
        <v>-2470529600</v>
      </c>
      <c r="R97" s="1">
        <v>-25062030</v>
      </c>
      <c r="S97" s="1">
        <v>-382195260</v>
      </c>
      <c r="T97" s="1">
        <v>-1625992500</v>
      </c>
      <c r="U97" s="1">
        <v>-1997562840</v>
      </c>
      <c r="V97" s="1">
        <v>-3013302440</v>
      </c>
      <c r="W97" s="1">
        <v>-3000468600</v>
      </c>
      <c r="X97" s="1">
        <v>-4842958000</v>
      </c>
      <c r="Y97" s="1">
        <v>-4728692800</v>
      </c>
      <c r="Z97" s="1">
        <v>-6512000000</v>
      </c>
      <c r="AA97" s="1">
        <v>-9498000000</v>
      </c>
      <c r="AB97" s="1">
        <v>-10595000000</v>
      </c>
      <c r="AC97" s="1">
        <v>-11896000000</v>
      </c>
      <c r="AD97" s="1">
        <v>-13924000000</v>
      </c>
      <c r="AE97" s="1">
        <v>-14667000000</v>
      </c>
      <c r="AF97" s="1">
        <v>-17196000000</v>
      </c>
      <c r="AG97" s="1">
        <v>-15057000000</v>
      </c>
      <c r="AH97" s="1">
        <v>-16845000000</v>
      </c>
      <c r="AI97" s="1">
        <v>-15567000000</v>
      </c>
      <c r="AJ97" s="1">
        <v>-15334000000</v>
      </c>
      <c r="AK97" s="1">
        <v>-16855000000</v>
      </c>
      <c r="AL97" s="1">
        <v>-19447000000</v>
      </c>
      <c r="AM97" s="1">
        <v>-24086000000</v>
      </c>
      <c r="AT97" s="50" t="s">
        <v>137</v>
      </c>
      <c r="AU97" s="51">
        <f>(AU94)+((AU95)*(AU96-AU94))</f>
        <v>7.3664000000000007E-2</v>
      </c>
    </row>
    <row r="98" spans="1:48" ht="19" x14ac:dyDescent="0.25">
      <c r="A98" s="5" t="s">
        <v>83</v>
      </c>
      <c r="B98" s="1" t="s">
        <v>91</v>
      </c>
      <c r="C98" s="1" t="s">
        <v>91</v>
      </c>
      <c r="D98" s="1" t="s">
        <v>91</v>
      </c>
      <c r="E98" s="1" t="s">
        <v>91</v>
      </c>
      <c r="F98" s="1" t="s">
        <v>91</v>
      </c>
      <c r="G98" s="1" t="s">
        <v>91</v>
      </c>
      <c r="H98" s="1" t="s">
        <v>91</v>
      </c>
      <c r="I98" s="1" t="s">
        <v>91</v>
      </c>
      <c r="J98" s="1" t="s">
        <v>91</v>
      </c>
      <c r="K98" s="1" t="s">
        <v>91</v>
      </c>
      <c r="L98" s="1">
        <v>-185657000</v>
      </c>
      <c r="M98" s="1">
        <v>-186448153</v>
      </c>
      <c r="N98" s="1">
        <v>-279358416</v>
      </c>
      <c r="O98" s="1">
        <v>-427998144</v>
      </c>
      <c r="P98" s="1">
        <v>-561868760</v>
      </c>
      <c r="Q98" s="1">
        <v>-689823200</v>
      </c>
      <c r="R98" s="1">
        <v>-910587090</v>
      </c>
      <c r="S98" s="1">
        <v>-1160741160</v>
      </c>
      <c r="T98" s="1">
        <v>-1247579700</v>
      </c>
      <c r="U98" s="1">
        <v>-1498172130</v>
      </c>
      <c r="V98" s="1">
        <v>-1588602960</v>
      </c>
      <c r="W98" s="1">
        <v>-1943806400</v>
      </c>
      <c r="X98" s="1">
        <v>-2224590000</v>
      </c>
      <c r="Y98" s="1">
        <v>-2802980800</v>
      </c>
      <c r="Z98" s="1" t="s">
        <v>91</v>
      </c>
      <c r="AA98" s="1">
        <v>-4400000000</v>
      </c>
      <c r="AB98" s="1">
        <v>-5700000000</v>
      </c>
      <c r="AC98" s="1">
        <v>-7742000000</v>
      </c>
      <c r="AD98" s="1">
        <v>-9715000000</v>
      </c>
      <c r="AE98" s="1">
        <v>-11866000000</v>
      </c>
      <c r="AF98" s="1">
        <v>-12905000000</v>
      </c>
      <c r="AG98" s="1">
        <v>-23830000000</v>
      </c>
      <c r="AH98" s="1">
        <v>-18844000000</v>
      </c>
      <c r="AI98" s="1">
        <v>-19048000000</v>
      </c>
      <c r="AJ98" s="1">
        <v>-19409000000</v>
      </c>
      <c r="AK98" s="1">
        <v>-20121000000</v>
      </c>
      <c r="AL98" s="1">
        <v>-21517000000</v>
      </c>
      <c r="AM98" s="1">
        <v>-25303000000</v>
      </c>
      <c r="AT98" s="74" t="s">
        <v>138</v>
      </c>
      <c r="AU98" s="74"/>
      <c r="AV98" s="32" t="e" vm="2">
        <v>#VALUE!</v>
      </c>
    </row>
    <row r="99" spans="1:48" ht="20" x14ac:dyDescent="0.25">
      <c r="A99" s="5" t="s">
        <v>84</v>
      </c>
      <c r="B99" s="1" t="s">
        <v>91</v>
      </c>
      <c r="C99" s="1" t="s">
        <v>91</v>
      </c>
      <c r="D99" s="1" t="s">
        <v>91</v>
      </c>
      <c r="E99" s="1" t="s">
        <v>91</v>
      </c>
      <c r="F99" s="1" t="s">
        <v>91</v>
      </c>
      <c r="G99" s="1">
        <v>418760000</v>
      </c>
      <c r="H99" s="1">
        <v>552912250</v>
      </c>
      <c r="I99" s="1">
        <v>853060000</v>
      </c>
      <c r="J99" s="1">
        <v>672025500</v>
      </c>
      <c r="K99" s="1">
        <v>591063480</v>
      </c>
      <c r="L99" s="1">
        <v>-1157723800</v>
      </c>
      <c r="M99" s="1">
        <v>-1054951051</v>
      </c>
      <c r="N99" s="1">
        <v>726468822</v>
      </c>
      <c r="O99" s="1">
        <v>96172202</v>
      </c>
      <c r="P99" s="1">
        <v>1811287450</v>
      </c>
      <c r="Q99" s="1">
        <v>818162400</v>
      </c>
      <c r="R99" s="1">
        <v>-41770050</v>
      </c>
      <c r="S99" s="1">
        <v>-21233070</v>
      </c>
      <c r="T99" s="1">
        <v>455277900</v>
      </c>
      <c r="U99" s="1">
        <v>-65853720</v>
      </c>
      <c r="V99" s="1">
        <v>-37823880</v>
      </c>
      <c r="W99" s="1">
        <v>-22602400</v>
      </c>
      <c r="X99" s="1">
        <v>-15342000</v>
      </c>
      <c r="Y99" s="1">
        <v>-149777600</v>
      </c>
      <c r="Z99" s="1">
        <v>-3533000000</v>
      </c>
      <c r="AA99" s="1" t="s">
        <v>91</v>
      </c>
      <c r="AB99" s="1" t="s">
        <v>91</v>
      </c>
      <c r="AC99" s="1" t="s">
        <v>91</v>
      </c>
      <c r="AD99" s="1" t="s">
        <v>91</v>
      </c>
      <c r="AE99" s="1" t="s">
        <v>91</v>
      </c>
      <c r="AF99" s="1" t="s">
        <v>91</v>
      </c>
      <c r="AG99" s="1" t="s">
        <v>91</v>
      </c>
      <c r="AH99" s="1" t="s">
        <v>91</v>
      </c>
      <c r="AI99" s="1">
        <v>94000000</v>
      </c>
      <c r="AJ99" s="1" t="s">
        <v>91</v>
      </c>
      <c r="AK99" s="1">
        <v>5682000000</v>
      </c>
      <c r="AL99" s="1">
        <v>22160000000</v>
      </c>
      <c r="AM99" s="1">
        <v>11215000000</v>
      </c>
      <c r="AT99" s="48" t="s">
        <v>139</v>
      </c>
      <c r="AU99" s="49">
        <f>AU86+AU87</f>
        <v>25784000000</v>
      </c>
      <c r="AV99" s="32" t="s">
        <v>158</v>
      </c>
    </row>
    <row r="100" spans="1:48" ht="20" x14ac:dyDescent="0.25">
      <c r="A100" s="6" t="s">
        <v>85</v>
      </c>
      <c r="B100" s="10" t="s">
        <v>91</v>
      </c>
      <c r="C100" s="10" t="s">
        <v>91</v>
      </c>
      <c r="D100" s="10" t="s">
        <v>91</v>
      </c>
      <c r="E100" s="10" t="s">
        <v>91</v>
      </c>
      <c r="F100" s="10" t="s">
        <v>91</v>
      </c>
      <c r="G100" s="10">
        <v>418760000</v>
      </c>
      <c r="H100" s="10">
        <v>2277288850</v>
      </c>
      <c r="I100" s="10">
        <v>870623000</v>
      </c>
      <c r="J100" s="10">
        <v>877234500</v>
      </c>
      <c r="K100" s="10">
        <v>591063480</v>
      </c>
      <c r="L100" s="10">
        <v>-1343380800</v>
      </c>
      <c r="M100" s="10">
        <v>-1241399204</v>
      </c>
      <c r="N100" s="10">
        <v>447110406</v>
      </c>
      <c r="O100" s="10">
        <v>-2271829434</v>
      </c>
      <c r="P100" s="10">
        <v>-192218260</v>
      </c>
      <c r="Q100" s="10">
        <v>-2149681600</v>
      </c>
      <c r="R100" s="10">
        <v>-944003130</v>
      </c>
      <c r="S100" s="10">
        <v>-1521703350</v>
      </c>
      <c r="T100" s="10">
        <v>-2400556200</v>
      </c>
      <c r="U100" s="10">
        <v>-3473783730</v>
      </c>
      <c r="V100" s="10">
        <v>-4431697940</v>
      </c>
      <c r="W100" s="10">
        <v>-4757805200</v>
      </c>
      <c r="X100" s="10">
        <v>-6842532000</v>
      </c>
      <c r="Y100" s="10">
        <v>-7387245200</v>
      </c>
      <c r="Z100" s="10">
        <v>-10045000000</v>
      </c>
      <c r="AA100" s="10">
        <v>-13220000000</v>
      </c>
      <c r="AB100" s="10">
        <v>-16802000000</v>
      </c>
      <c r="AC100" s="10">
        <v>-20140000000</v>
      </c>
      <c r="AD100" s="10">
        <v>-23639000000</v>
      </c>
      <c r="AE100" s="10">
        <v>-26533000000</v>
      </c>
      <c r="AF100" s="10">
        <v>-30101000000</v>
      </c>
      <c r="AG100" s="10">
        <v>-38887000000</v>
      </c>
      <c r="AH100" s="10">
        <v>-35689000000</v>
      </c>
      <c r="AI100" s="10">
        <v>-34521000000</v>
      </c>
      <c r="AJ100" s="10">
        <v>-35484000000</v>
      </c>
      <c r="AK100" s="10">
        <v>-32244000000</v>
      </c>
      <c r="AL100" s="10">
        <v>-25493000000</v>
      </c>
      <c r="AM100" s="10">
        <v>-51797000000</v>
      </c>
      <c r="AT100" s="50" t="s">
        <v>140</v>
      </c>
      <c r="AU100" s="51">
        <f>AU99/AU103</f>
        <v>3.204042481646717E-2</v>
      </c>
      <c r="AV100" s="33">
        <v>0.15</v>
      </c>
    </row>
    <row r="101" spans="1:48" ht="20" x14ac:dyDescent="0.25">
      <c r="A101" s="5" t="s">
        <v>86</v>
      </c>
      <c r="B101" s="1" t="s">
        <v>91</v>
      </c>
      <c r="C101" s="1" t="s">
        <v>91</v>
      </c>
      <c r="D101" s="1" t="s">
        <v>91</v>
      </c>
      <c r="E101" s="1" t="s">
        <v>91</v>
      </c>
      <c r="F101" s="1" t="s">
        <v>91</v>
      </c>
      <c r="G101" s="1" t="s">
        <v>91</v>
      </c>
      <c r="H101" s="1" t="s">
        <v>91</v>
      </c>
      <c r="I101" s="1" t="s">
        <v>91</v>
      </c>
      <c r="J101" s="1" t="s">
        <v>91</v>
      </c>
      <c r="K101" s="1" t="s">
        <v>91</v>
      </c>
      <c r="L101" s="1">
        <v>-106960600</v>
      </c>
      <c r="M101" s="1">
        <v>-124497329</v>
      </c>
      <c r="N101" s="1">
        <v>25333974</v>
      </c>
      <c r="O101" s="1" t="s">
        <v>91</v>
      </c>
      <c r="P101" s="1" t="s">
        <v>91</v>
      </c>
      <c r="Q101" s="1" t="s">
        <v>91</v>
      </c>
      <c r="R101" s="1">
        <v>-25062030</v>
      </c>
      <c r="S101" s="1">
        <v>-21233070</v>
      </c>
      <c r="T101" s="1">
        <v>-17738100</v>
      </c>
      <c r="U101" s="1">
        <v>-16463430</v>
      </c>
      <c r="V101" s="1">
        <v>151295520</v>
      </c>
      <c r="W101" s="1">
        <v>39554200</v>
      </c>
      <c r="X101" s="1">
        <v>-5114000</v>
      </c>
      <c r="Y101" s="1" t="s">
        <v>91</v>
      </c>
      <c r="Z101" s="1">
        <v>21000000</v>
      </c>
      <c r="AA101" s="1">
        <v>46000000</v>
      </c>
      <c r="AB101" s="1">
        <v>-16000000</v>
      </c>
      <c r="AC101" s="1">
        <v>-8000000</v>
      </c>
      <c r="AD101" s="1">
        <v>-70000000</v>
      </c>
      <c r="AE101" s="1">
        <v>68000000</v>
      </c>
      <c r="AF101" s="1">
        <v>86000000</v>
      </c>
      <c r="AG101" s="1">
        <v>-26000000</v>
      </c>
      <c r="AH101" s="1">
        <v>-211000000</v>
      </c>
      <c r="AI101" s="1">
        <v>44000000</v>
      </c>
      <c r="AJ101" s="1">
        <v>-7000000</v>
      </c>
      <c r="AK101" s="1">
        <v>-456000000</v>
      </c>
      <c r="AL101" s="1">
        <v>591000000</v>
      </c>
      <c r="AM101" s="1">
        <v>-238000000</v>
      </c>
      <c r="AT101" s="53" t="s">
        <v>141</v>
      </c>
      <c r="AU101" s="56" cm="1">
        <f t="array" ref="AU101">_FV(A1,"Market cap",TRUE)</f>
        <v>778949400000</v>
      </c>
      <c r="AV101" s="32">
        <f>AU101*AV100</f>
        <v>116842410000</v>
      </c>
    </row>
    <row r="102" spans="1:48" ht="20" x14ac:dyDescent="0.25">
      <c r="A102" s="6" t="s">
        <v>87</v>
      </c>
      <c r="B102" s="10" t="s">
        <v>91</v>
      </c>
      <c r="C102" s="10" t="s">
        <v>91</v>
      </c>
      <c r="D102" s="10" t="s">
        <v>91</v>
      </c>
      <c r="E102" s="10" t="s">
        <v>91</v>
      </c>
      <c r="F102" s="10" t="s">
        <v>91</v>
      </c>
      <c r="G102" s="10" t="s">
        <v>91</v>
      </c>
      <c r="H102" s="10" t="s">
        <v>91</v>
      </c>
      <c r="I102" s="10" t="s">
        <v>91</v>
      </c>
      <c r="J102" s="10" t="s">
        <v>91</v>
      </c>
      <c r="K102" s="10" t="s">
        <v>91</v>
      </c>
      <c r="L102" s="10" t="s">
        <v>91</v>
      </c>
      <c r="M102" s="10" t="s">
        <v>91</v>
      </c>
      <c r="N102" s="10" t="s">
        <v>91</v>
      </c>
      <c r="O102" s="10">
        <v>-938156646</v>
      </c>
      <c r="P102" s="10">
        <v>1567318120</v>
      </c>
      <c r="Q102" s="10">
        <v>577526400</v>
      </c>
      <c r="R102" s="10">
        <v>-785276940</v>
      </c>
      <c r="S102" s="10">
        <v>-1054575810</v>
      </c>
      <c r="T102" s="10">
        <v>1442698800</v>
      </c>
      <c r="U102" s="10">
        <v>2140245900</v>
      </c>
      <c r="V102" s="10">
        <v>-479102480</v>
      </c>
      <c r="W102" s="10">
        <v>502903400</v>
      </c>
      <c r="X102" s="10">
        <v>1636480000</v>
      </c>
      <c r="Y102" s="10">
        <v>4118884000</v>
      </c>
      <c r="Z102" s="10">
        <v>2308000000</v>
      </c>
      <c r="AA102" s="10">
        <v>926000000</v>
      </c>
      <c r="AB102" s="10">
        <v>1097000000</v>
      </c>
      <c r="AC102" s="10">
        <v>-2004000000</v>
      </c>
      <c r="AD102" s="10">
        <v>-540000000</v>
      </c>
      <c r="AE102" s="10">
        <v>3163000000</v>
      </c>
      <c r="AF102" s="10">
        <v>2174000000</v>
      </c>
      <c r="AG102" s="10">
        <v>2611000000</v>
      </c>
      <c r="AH102" s="10">
        <v>-1303000000</v>
      </c>
      <c r="AI102" s="10">
        <v>-1529000000</v>
      </c>
      <c r="AJ102" s="10">
        <v>-218000000</v>
      </c>
      <c r="AK102" s="10">
        <v>-3185000000</v>
      </c>
      <c r="AL102" s="10">
        <v>-1507000000</v>
      </c>
      <c r="AM102" s="10">
        <v>1934000000</v>
      </c>
      <c r="AT102" s="50" t="s">
        <v>142</v>
      </c>
      <c r="AU102" s="51">
        <f>AU101/AU103</f>
        <v>0.96795957518353282</v>
      </c>
    </row>
    <row r="103" spans="1:48" ht="20" x14ac:dyDescent="0.25">
      <c r="A103" s="5" t="s">
        <v>88</v>
      </c>
      <c r="B103" s="1" t="s">
        <v>91</v>
      </c>
      <c r="C103" s="1" t="s">
        <v>91</v>
      </c>
      <c r="D103" s="1" t="s">
        <v>91</v>
      </c>
      <c r="E103" s="1" t="s">
        <v>91</v>
      </c>
      <c r="F103" s="1" t="s">
        <v>91</v>
      </c>
      <c r="G103" s="1">
        <v>4125796800</v>
      </c>
      <c r="H103" s="1">
        <v>4349379250</v>
      </c>
      <c r="I103" s="1">
        <v>6009055000</v>
      </c>
      <c r="J103" s="1">
        <v>5853892500</v>
      </c>
      <c r="K103" s="1">
        <v>5685641500</v>
      </c>
      <c r="L103" s="1">
        <v>2932272200</v>
      </c>
      <c r="M103" s="1">
        <v>3008189050</v>
      </c>
      <c r="N103" s="1">
        <v>914761872</v>
      </c>
      <c r="O103" s="1">
        <v>2788993858</v>
      </c>
      <c r="P103" s="1">
        <v>1855645510</v>
      </c>
      <c r="Q103" s="1">
        <v>2494593200</v>
      </c>
      <c r="R103" s="1">
        <v>3065921670</v>
      </c>
      <c r="S103" s="1">
        <v>2286093870</v>
      </c>
      <c r="T103" s="1">
        <v>1235754300</v>
      </c>
      <c r="U103" s="1">
        <v>845122740</v>
      </c>
      <c r="V103" s="1">
        <v>2956566620</v>
      </c>
      <c r="W103" s="1">
        <v>2480613400</v>
      </c>
      <c r="X103" s="1">
        <v>2986576000</v>
      </c>
      <c r="Y103" s="1">
        <v>4627058000</v>
      </c>
      <c r="Z103" s="1">
        <v>8726000000</v>
      </c>
      <c r="AA103" s="1">
        <v>11034000000</v>
      </c>
      <c r="AB103" s="1">
        <v>11960000000</v>
      </c>
      <c r="AC103" s="1">
        <v>13057000000</v>
      </c>
      <c r="AD103" s="1">
        <v>11053000000</v>
      </c>
      <c r="AE103" s="1">
        <v>10513000000</v>
      </c>
      <c r="AF103" s="1">
        <v>13676000000</v>
      </c>
      <c r="AG103" s="1">
        <v>15850000000</v>
      </c>
      <c r="AH103" s="1">
        <v>18461000000</v>
      </c>
      <c r="AI103" s="1">
        <v>17158000000</v>
      </c>
      <c r="AJ103" s="1">
        <v>15629000000</v>
      </c>
      <c r="AK103" s="1">
        <v>15411000000</v>
      </c>
      <c r="AL103" s="1">
        <v>12226000000</v>
      </c>
      <c r="AM103" s="1">
        <v>10719000000</v>
      </c>
      <c r="AT103" s="50" t="s">
        <v>143</v>
      </c>
      <c r="AU103" s="57">
        <f>AU99+AU101</f>
        <v>804733400000</v>
      </c>
    </row>
    <row r="104" spans="1:48"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v>1850837212</v>
      </c>
      <c r="P104" s="11">
        <v>3422963630</v>
      </c>
      <c r="Q104" s="11">
        <v>3072119600</v>
      </c>
      <c r="R104" s="11">
        <v>2280644730</v>
      </c>
      <c r="S104" s="11">
        <v>1231518060</v>
      </c>
      <c r="T104" s="11">
        <v>2678453100</v>
      </c>
      <c r="U104" s="11">
        <v>2985368640</v>
      </c>
      <c r="V104" s="11">
        <v>2477464140</v>
      </c>
      <c r="W104" s="11">
        <v>2983516800</v>
      </c>
      <c r="X104" s="11">
        <v>4623056000</v>
      </c>
      <c r="Y104" s="11">
        <v>8745942000</v>
      </c>
      <c r="Z104" s="11">
        <v>11034000000</v>
      </c>
      <c r="AA104" s="11">
        <v>11960000000</v>
      </c>
      <c r="AB104" s="11">
        <v>13057000000</v>
      </c>
      <c r="AC104" s="11">
        <v>11053000000</v>
      </c>
      <c r="AD104" s="11">
        <v>10513000000</v>
      </c>
      <c r="AE104" s="11">
        <v>13676000000</v>
      </c>
      <c r="AF104" s="11">
        <v>15850000000</v>
      </c>
      <c r="AG104" s="11">
        <v>18461000000</v>
      </c>
      <c r="AH104" s="11">
        <v>17158000000</v>
      </c>
      <c r="AI104" s="11">
        <v>15629000000</v>
      </c>
      <c r="AJ104" s="11">
        <v>15411000000</v>
      </c>
      <c r="AK104" s="11">
        <v>12226000000</v>
      </c>
      <c r="AL104" s="11">
        <v>10719000000</v>
      </c>
      <c r="AM104" s="11">
        <v>12653000000</v>
      </c>
      <c r="AT104" s="74" t="s">
        <v>144</v>
      </c>
      <c r="AU104" s="74"/>
    </row>
    <row r="105" spans="1:48" ht="21" thickTop="1" x14ac:dyDescent="0.25">
      <c r="A105" s="14" t="s">
        <v>164</v>
      </c>
      <c r="B105" s="1" t="e">
        <f t="shared" ref="B105:AL105" si="20">(B22*(1-$AU$91))+B77+B88+B81</f>
        <v>#VALUE!</v>
      </c>
      <c r="C105" s="1" t="e">
        <f t="shared" si="20"/>
        <v>#VALUE!</v>
      </c>
      <c r="D105" s="1" t="e">
        <f t="shared" si="20"/>
        <v>#VALUE!</v>
      </c>
      <c r="E105" s="1" t="e">
        <f t="shared" si="20"/>
        <v>#VALUE!</v>
      </c>
      <c r="F105" s="1" t="e">
        <f t="shared" si="20"/>
        <v>#VALUE!</v>
      </c>
      <c r="G105" s="1">
        <f t="shared" si="20"/>
        <v>489727186.72497177</v>
      </c>
      <c r="H105" s="1">
        <f t="shared" si="20"/>
        <v>-216631108.20711827</v>
      </c>
      <c r="I105" s="1">
        <f t="shared" si="20"/>
        <v>-981040752.39277744</v>
      </c>
      <c r="J105" s="1">
        <f t="shared" si="20"/>
        <v>-579471572.63762951</v>
      </c>
      <c r="K105" s="1">
        <f t="shared" si="20"/>
        <v>841515589.34117174</v>
      </c>
      <c r="L105" s="1">
        <f t="shared" si="20"/>
        <v>1201879413.3648028</v>
      </c>
      <c r="M105" s="1">
        <f t="shared" si="20"/>
        <v>-191538136.82731438</v>
      </c>
      <c r="N105" s="1">
        <f t="shared" si="20"/>
        <v>171034548.27062654</v>
      </c>
      <c r="O105" s="1">
        <f t="shared" si="20"/>
        <v>755327656.74173927</v>
      </c>
      <c r="P105" s="1">
        <f t="shared" si="20"/>
        <v>2233797939.385335</v>
      </c>
      <c r="Q105" s="1">
        <f t="shared" si="20"/>
        <v>2994390197.5210686</v>
      </c>
      <c r="R105" s="1">
        <f t="shared" si="20"/>
        <v>189400219.94121265</v>
      </c>
      <c r="S105" s="1">
        <f t="shared" si="20"/>
        <v>1469085231.0332747</v>
      </c>
      <c r="T105" s="1">
        <f t="shared" si="20"/>
        <v>2990162969.5273819</v>
      </c>
      <c r="U105" s="1">
        <f t="shared" si="20"/>
        <v>4504988617.738699</v>
      </c>
      <c r="V105" s="1">
        <f t="shared" si="20"/>
        <v>4134832621.1412935</v>
      </c>
      <c r="W105" s="1">
        <f t="shared" si="20"/>
        <v>5128689009.9041443</v>
      </c>
      <c r="X105" s="1">
        <f t="shared" si="20"/>
        <v>6754481703.8892593</v>
      </c>
      <c r="Y105" s="1">
        <f t="shared" si="20"/>
        <v>9818175902.9335957</v>
      </c>
      <c r="Z105" s="1">
        <f t="shared" si="20"/>
        <v>11700948640.352148</v>
      </c>
      <c r="AA105" s="1">
        <f t="shared" si="20"/>
        <v>14576132040.774956</v>
      </c>
      <c r="AB105" s="1" t="e">
        <f t="shared" si="20"/>
        <v>#VALUE!</v>
      </c>
      <c r="AC105" s="1">
        <f t="shared" si="20"/>
        <v>23291734094.002491</v>
      </c>
      <c r="AD105" s="1">
        <f t="shared" si="20"/>
        <v>24615985303.06102</v>
      </c>
      <c r="AE105" s="1">
        <f t="shared" si="20"/>
        <v>25028144478.874058</v>
      </c>
      <c r="AF105" s="1">
        <f t="shared" si="20"/>
        <v>35330368885.928589</v>
      </c>
      <c r="AG105" s="1">
        <f t="shared" si="20"/>
        <v>31355733312.096382</v>
      </c>
      <c r="AH105" s="1">
        <f t="shared" si="20"/>
        <v>31290866742.926651</v>
      </c>
      <c r="AI105" s="1">
        <f t="shared" si="20"/>
        <v>28905811850.221542</v>
      </c>
      <c r="AJ105" s="1">
        <f t="shared" si="20"/>
        <v>35536687570.588753</v>
      </c>
      <c r="AK105" s="1">
        <f t="shared" si="20"/>
        <v>39091639396.484322</v>
      </c>
      <c r="AL105" s="1">
        <f t="shared" si="20"/>
        <v>38183055920.766853</v>
      </c>
      <c r="AM105" s="1">
        <f>(AM22*(1-$AU$91))+AM77+AM88+AM81</f>
        <v>50025517433.610382</v>
      </c>
      <c r="AN105" s="29">
        <f>AM105*(1+$AU$106)</f>
        <v>57760020119.571899</v>
      </c>
      <c r="AO105" s="29">
        <f t="shared" ref="AO105:AR105" si="21">AN105*(1+$AU$106)</f>
        <v>66690363145.986412</v>
      </c>
      <c r="AP105" s="29">
        <f t="shared" si="21"/>
        <v>77001436760.865646</v>
      </c>
      <c r="AQ105" s="29">
        <f t="shared" si="21"/>
        <v>88906717305.74353</v>
      </c>
      <c r="AR105" s="29">
        <f t="shared" si="21"/>
        <v>102652686944.41612</v>
      </c>
      <c r="AS105" s="30" t="s">
        <v>166</v>
      </c>
      <c r="AT105" s="58" t="s">
        <v>107</v>
      </c>
      <c r="AU105" s="59">
        <f>(AU100*AU92)+(AU102*AU97)</f>
        <v>7.1681423885482209E-2</v>
      </c>
    </row>
    <row r="106" spans="1:48" ht="19" x14ac:dyDescent="0.25">
      <c r="A106" s="14" t="s">
        <v>106</v>
      </c>
      <c r="B106" s="1"/>
      <c r="C106" s="15" t="e">
        <f t="shared" ref="C106:AM106" si="22">(C107/B107)-1</f>
        <v>#VALUE!</v>
      </c>
      <c r="D106" s="15" t="e">
        <f t="shared" si="22"/>
        <v>#VALUE!</v>
      </c>
      <c r="E106" s="15" t="e">
        <f t="shared" si="22"/>
        <v>#VALUE!</v>
      </c>
      <c r="F106" s="15" t="e">
        <f t="shared" si="22"/>
        <v>#VALUE!</v>
      </c>
      <c r="G106" s="15" t="e">
        <f t="shared" si="22"/>
        <v>#VALUE!</v>
      </c>
      <c r="H106" s="15">
        <f t="shared" si="22"/>
        <v>-1.4923508615631733</v>
      </c>
      <c r="I106" s="15">
        <f t="shared" si="22"/>
        <v>2.8101263736314053</v>
      </c>
      <c r="J106" s="15">
        <f t="shared" si="22"/>
        <v>-0.21937066760666624</v>
      </c>
      <c r="K106" s="15">
        <f t="shared" si="22"/>
        <v>-2.8996513352278264</v>
      </c>
      <c r="L106" s="15">
        <f t="shared" si="22"/>
        <v>0.11557009173442379</v>
      </c>
      <c r="M106" s="15">
        <f t="shared" si="22"/>
        <v>-1.1223123280708309</v>
      </c>
      <c r="N106" s="15">
        <f t="shared" si="22"/>
        <v>-4.3398941240330196</v>
      </c>
      <c r="O106" s="15">
        <f t="shared" si="22"/>
        <v>2.1695874794635279</v>
      </c>
      <c r="P106" s="15">
        <f t="shared" si="22"/>
        <v>0.27193254100034836</v>
      </c>
      <c r="Q106" s="15">
        <f t="shared" si="22"/>
        <v>0.70293243506219127</v>
      </c>
      <c r="R106" s="15">
        <f t="shared" si="22"/>
        <v>-0.8701742149232512</v>
      </c>
      <c r="S106" s="15">
        <f t="shared" si="22"/>
        <v>1.4663535236371517</v>
      </c>
      <c r="T106" s="15">
        <f t="shared" si="22"/>
        <v>2.9538000381998097</v>
      </c>
      <c r="U106" s="15">
        <f t="shared" si="22"/>
        <v>0.22304824715743088</v>
      </c>
      <c r="V106" s="15">
        <f t="shared" si="22"/>
        <v>7.1392679674461945E-2</v>
      </c>
      <c r="W106" s="15">
        <f t="shared" si="22"/>
        <v>-7.8942953998839882E-2</v>
      </c>
      <c r="X106" s="15">
        <f t="shared" si="22"/>
        <v>0.710669498405192</v>
      </c>
      <c r="Y106" s="15">
        <f t="shared" si="22"/>
        <v>0.4339976640700145</v>
      </c>
      <c r="Z106" s="15">
        <f t="shared" si="22"/>
        <v>0.13446994943615942</v>
      </c>
      <c r="AA106" s="15">
        <f t="shared" si="22"/>
        <v>0.28173475188824826</v>
      </c>
      <c r="AB106" s="15">
        <f t="shared" si="22"/>
        <v>0.14320111519452539</v>
      </c>
      <c r="AC106" s="15">
        <f t="shared" si="22"/>
        <v>3.048442523001893E-2</v>
      </c>
      <c r="AD106" s="15">
        <f t="shared" si="22"/>
        <v>0.19933304647160077</v>
      </c>
      <c r="AE106" s="15">
        <f t="shared" si="22"/>
        <v>0.22688133464884741</v>
      </c>
      <c r="AF106" s="15">
        <f t="shared" si="22"/>
        <v>0.16536900975984214</v>
      </c>
      <c r="AG106" s="15">
        <f t="shared" si="22"/>
        <v>0.25614002070198549</v>
      </c>
      <c r="AH106" s="15">
        <f t="shared" si="22"/>
        <v>-0.18795415386920367</v>
      </c>
      <c r="AI106" s="15">
        <f t="shared" si="22"/>
        <v>-9.6555965559655954E-3</v>
      </c>
      <c r="AJ106" s="15">
        <f t="shared" si="22"/>
        <v>0.1038626342917468</v>
      </c>
      <c r="AK106" s="15">
        <f t="shared" si="22"/>
        <v>-0.15979859919552197</v>
      </c>
      <c r="AL106" s="15">
        <f t="shared" si="22"/>
        <v>0.59407432206226973</v>
      </c>
      <c r="AM106" s="15">
        <f t="shared" si="22"/>
        <v>0.34692848892155825</v>
      </c>
      <c r="AN106" s="39">
        <v>71685000000</v>
      </c>
      <c r="AO106" s="39">
        <v>82891000000</v>
      </c>
      <c r="AP106" s="39">
        <v>98217000000</v>
      </c>
      <c r="AQ106" s="39">
        <v>112000000000</v>
      </c>
      <c r="AR106" s="39">
        <v>130400000000</v>
      </c>
      <c r="AS106" s="30" t="s">
        <v>167</v>
      </c>
      <c r="AT106" s="60" t="s">
        <v>145</v>
      </c>
      <c r="AU106" s="61">
        <f>(SUM(AN4:AR4)/5)</f>
        <v>0.15461114812507618</v>
      </c>
    </row>
    <row r="107" spans="1:48" ht="19" x14ac:dyDescent="0.25">
      <c r="A107" s="38" t="s">
        <v>165</v>
      </c>
      <c r="B107" s="1" t="s">
        <v>91</v>
      </c>
      <c r="C107" s="1" t="s">
        <v>91</v>
      </c>
      <c r="D107" s="1" t="s">
        <v>91</v>
      </c>
      <c r="E107" s="1" t="s">
        <v>91</v>
      </c>
      <c r="F107" s="1" t="s">
        <v>91</v>
      </c>
      <c r="G107" s="1">
        <v>332697600</v>
      </c>
      <c r="H107" s="1">
        <v>-163803950</v>
      </c>
      <c r="I107" s="1">
        <v>-624113750</v>
      </c>
      <c r="J107" s="1">
        <v>-487201500</v>
      </c>
      <c r="K107" s="1">
        <v>925512980</v>
      </c>
      <c r="L107" s="1">
        <v>1032474600</v>
      </c>
      <c r="M107" s="1">
        <v>-126284372</v>
      </c>
      <c r="N107" s="1">
        <v>421776432</v>
      </c>
      <c r="O107" s="1">
        <v>1336857298</v>
      </c>
      <c r="P107" s="1">
        <v>1700392300</v>
      </c>
      <c r="Q107" s="1">
        <v>2895653200</v>
      </c>
      <c r="R107" s="1">
        <v>375930450</v>
      </c>
      <c r="S107" s="1">
        <v>927177390</v>
      </c>
      <c r="T107" s="1">
        <v>3665874000</v>
      </c>
      <c r="U107" s="1">
        <v>4483540770</v>
      </c>
      <c r="V107" s="1">
        <v>4803632760</v>
      </c>
      <c r="W107" s="1">
        <v>4424419800</v>
      </c>
      <c r="X107" s="1">
        <v>7568720000</v>
      </c>
      <c r="Y107" s="1">
        <v>10853526800</v>
      </c>
      <c r="Z107" s="1">
        <v>12313000000</v>
      </c>
      <c r="AA107" s="1">
        <v>15782000000</v>
      </c>
      <c r="AB107" s="1">
        <v>18042000000</v>
      </c>
      <c r="AC107" s="1">
        <v>18592000000</v>
      </c>
      <c r="AD107" s="1">
        <v>22298000000</v>
      </c>
      <c r="AE107" s="1">
        <v>27357000000</v>
      </c>
      <c r="AF107" s="1">
        <v>31881000000</v>
      </c>
      <c r="AG107" s="1">
        <v>40047000000</v>
      </c>
      <c r="AH107" s="1">
        <v>32520000000</v>
      </c>
      <c r="AI107" s="1">
        <v>32206000000</v>
      </c>
      <c r="AJ107" s="1">
        <v>35551000000</v>
      </c>
      <c r="AK107" s="1">
        <v>29870000000</v>
      </c>
      <c r="AL107" s="1">
        <v>47615000000</v>
      </c>
      <c r="AM107" s="1">
        <v>64134000000</v>
      </c>
      <c r="AN107" s="30"/>
      <c r="AO107" s="30"/>
      <c r="AP107" s="30"/>
      <c r="AQ107" s="30"/>
      <c r="AR107" s="47">
        <f>AR106*(1+AU107)/(AU108-AU107)</f>
        <v>2863237426688.0034</v>
      </c>
      <c r="AS107" s="31" t="s">
        <v>146</v>
      </c>
      <c r="AT107" s="62" t="s">
        <v>147</v>
      </c>
      <c r="AU107" s="63">
        <v>2.5000000000000001E-2</v>
      </c>
    </row>
    <row r="108" spans="1:48" ht="19" x14ac:dyDescent="0.25">
      <c r="AN108" s="47">
        <f t="shared" ref="AN108:AQ108" si="23">AN107+AN106</f>
        <v>71685000000</v>
      </c>
      <c r="AO108" s="47">
        <f t="shared" si="23"/>
        <v>82891000000</v>
      </c>
      <c r="AP108" s="47">
        <f t="shared" si="23"/>
        <v>98217000000</v>
      </c>
      <c r="AQ108" s="47">
        <f t="shared" si="23"/>
        <v>112000000000</v>
      </c>
      <c r="AR108" s="47">
        <f>AR107+AR106</f>
        <v>2993637426688.0034</v>
      </c>
      <c r="AS108" s="31" t="s">
        <v>143</v>
      </c>
      <c r="AT108" s="64" t="s">
        <v>148</v>
      </c>
      <c r="AU108" s="61">
        <f>AU105</f>
        <v>7.1681423885482209E-2</v>
      </c>
    </row>
    <row r="109" spans="1:48" ht="19" x14ac:dyDescent="0.25">
      <c r="AN109" s="71" t="s">
        <v>149</v>
      </c>
      <c r="AO109" s="71"/>
    </row>
    <row r="110" spans="1:48" ht="20" x14ac:dyDescent="0.25">
      <c r="AN110" s="65" t="s">
        <v>150</v>
      </c>
      <c r="AO110" s="56">
        <f>NPV(AU108,AN108,AO108,AP108,AQ108,AR108)</f>
        <v>2421500726451.2061</v>
      </c>
    </row>
    <row r="111" spans="1:48" ht="20" x14ac:dyDescent="0.25">
      <c r="AN111" s="65" t="s">
        <v>151</v>
      </c>
      <c r="AO111" s="56">
        <f>AM40</f>
        <v>23574000000</v>
      </c>
    </row>
    <row r="112" spans="1:48" ht="20" x14ac:dyDescent="0.25">
      <c r="AN112" s="65" t="s">
        <v>139</v>
      </c>
      <c r="AO112" s="56">
        <f>AU99</f>
        <v>25784000000</v>
      </c>
    </row>
    <row r="113" spans="40:41" ht="20" x14ac:dyDescent="0.25">
      <c r="AN113" s="65" t="s">
        <v>152</v>
      </c>
      <c r="AO113" s="56">
        <f>AO110+AO111-AO112</f>
        <v>2419290726451.2061</v>
      </c>
    </row>
    <row r="114" spans="40:41" ht="20" x14ac:dyDescent="0.25">
      <c r="AN114" s="65" t="s">
        <v>153</v>
      </c>
      <c r="AO114" s="65">
        <f>AM34*(1+(5*AS16))</f>
        <v>2077366469.8762372</v>
      </c>
    </row>
    <row r="115" spans="40:41" ht="20" x14ac:dyDescent="0.25">
      <c r="AN115" s="66" t="s">
        <v>154</v>
      </c>
      <c r="AO115" s="67">
        <f>AO113/AO114*AV100</f>
        <v>174.68925884285642</v>
      </c>
    </row>
    <row r="116" spans="40:41" ht="20" x14ac:dyDescent="0.25">
      <c r="AN116" s="65" t="s">
        <v>155</v>
      </c>
      <c r="AO116" s="68" cm="1">
        <f t="array" ref="AO116">_FV(AV98,"Price")</f>
        <v>157.07</v>
      </c>
    </row>
    <row r="117" spans="40:41" ht="20" x14ac:dyDescent="0.25">
      <c r="AN117" s="66" t="s">
        <v>156</v>
      </c>
      <c r="AO117" s="69">
        <f>AO115/AO116-1</f>
        <v>0.1121745644798906</v>
      </c>
    </row>
    <row r="118" spans="40:41" ht="20" x14ac:dyDescent="0.25">
      <c r="AN118" s="66" t="s">
        <v>157</v>
      </c>
      <c r="AO118" s="70" t="str">
        <f>IF(AO115&gt;AO116,"BUY","SELL")</f>
        <v>BUY</v>
      </c>
    </row>
  </sheetData>
  <mergeCells count="6">
    <mergeCell ref="AN109:AO109"/>
    <mergeCell ref="AT83:AU83"/>
    <mergeCell ref="AT84:AU84"/>
    <mergeCell ref="AT93:AU93"/>
    <mergeCell ref="AT98:AU98"/>
    <mergeCell ref="AT104:AU104"/>
  </mergeCells>
  <hyperlinks>
    <hyperlink ref="A1" r:id="rId1" tooltip="https://roic.ai/company/NVO" display="ROIC.AI | NV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www.sec.gov/Archives/edgar/data/353278/000120864606000088/0001208646-06-000088-index.htm" xr:uid="{00000000-0004-0000-0000-00003D000000}"/>
    <hyperlink ref="V74" r:id="rId43" tooltip="https://www.sec.gov/Archives/edgar/data/353278/000120864606000088/0001208646-06-000088-index.htm" xr:uid="{00000000-0004-0000-0000-00003E000000}"/>
    <hyperlink ref="W36" r:id="rId44" tooltip="https://www.sec.gov/Archives/edgar/data/353278/000120864607000095/0001208646-07-000095-index.htm" xr:uid="{00000000-0004-0000-0000-000040000000}"/>
    <hyperlink ref="W74" r:id="rId45" tooltip="https://www.sec.gov/Archives/edgar/data/353278/000120864607000095/0001208646-07-000095-index.htm" xr:uid="{00000000-0004-0000-0000-000041000000}"/>
    <hyperlink ref="X36" r:id="rId46" tooltip="https://www.sec.gov/Archives/edgar/data/353278/000120864608000041/0001208646-08-000041-index.htm" xr:uid="{00000000-0004-0000-0000-000043000000}"/>
    <hyperlink ref="X74" r:id="rId47" tooltip="https://www.sec.gov/Archives/edgar/data/353278/000120864608000041/0001208646-08-000041-index.htm" xr:uid="{00000000-0004-0000-0000-000044000000}"/>
    <hyperlink ref="Y36" r:id="rId48" tooltip="https://sec.gov" xr:uid="{00000000-0004-0000-0000-000046000000}"/>
    <hyperlink ref="Y74" r:id="rId49" tooltip="https://sec.gov" xr:uid="{00000000-0004-0000-0000-000047000000}"/>
    <hyperlink ref="Z36" r:id="rId50" tooltip="https://sec.gov" xr:uid="{00000000-0004-0000-0000-000049000000}"/>
    <hyperlink ref="Z74" r:id="rId51" tooltip="https://sec.gov" xr:uid="{00000000-0004-0000-0000-00004A000000}"/>
    <hyperlink ref="AA36" r:id="rId52" tooltip="https://sec.gov" xr:uid="{00000000-0004-0000-0000-00004C000000}"/>
    <hyperlink ref="AA74" r:id="rId53" tooltip="https://sec.gov" xr:uid="{00000000-0004-0000-0000-00004D000000}"/>
    <hyperlink ref="AB36" r:id="rId54" tooltip="https://sec.gov" xr:uid="{00000000-0004-0000-0000-00004F000000}"/>
    <hyperlink ref="AB74" r:id="rId55" tooltip="https://sec.gov" xr:uid="{00000000-0004-0000-0000-000050000000}"/>
    <hyperlink ref="AC36" r:id="rId56" tooltip="https://sec.gov" xr:uid="{00000000-0004-0000-0000-000052000000}"/>
    <hyperlink ref="AC74" r:id="rId57" tooltip="https://sec.gov" xr:uid="{00000000-0004-0000-0000-000053000000}"/>
    <hyperlink ref="AD36" r:id="rId58" tooltip="https://sec.gov" xr:uid="{00000000-0004-0000-0000-000055000000}"/>
    <hyperlink ref="AD74" r:id="rId59" tooltip="https://sec.gov" xr:uid="{00000000-0004-0000-0000-000056000000}"/>
    <hyperlink ref="AE36" r:id="rId60" tooltip="https://sec.gov" xr:uid="{00000000-0004-0000-0000-000058000000}"/>
    <hyperlink ref="AE74" r:id="rId61" tooltip="https://sec.gov" xr:uid="{00000000-0004-0000-0000-000059000000}"/>
    <hyperlink ref="AF36" r:id="rId62" tooltip="https://sec.gov" xr:uid="{00000000-0004-0000-0000-00005B000000}"/>
    <hyperlink ref="AF74" r:id="rId63" tooltip="https://sec.gov" xr:uid="{00000000-0004-0000-0000-00005C000000}"/>
    <hyperlink ref="AG36" r:id="rId64" tooltip="https://sec.gov" xr:uid="{00000000-0004-0000-0000-00005E000000}"/>
    <hyperlink ref="AG74" r:id="rId65" tooltip="https://sec.gov" xr:uid="{00000000-0004-0000-0000-00005F000000}"/>
    <hyperlink ref="AH36" r:id="rId66" tooltip="https://sec.gov" xr:uid="{00000000-0004-0000-0000-000061000000}"/>
    <hyperlink ref="AH74" r:id="rId67" tooltip="https://sec.gov" xr:uid="{00000000-0004-0000-0000-000062000000}"/>
    <hyperlink ref="AI36" r:id="rId68" tooltip="https://sec.gov" xr:uid="{00000000-0004-0000-0000-000064000000}"/>
    <hyperlink ref="AI74" r:id="rId69" tooltip="https://sec.gov" xr:uid="{00000000-0004-0000-0000-000065000000}"/>
    <hyperlink ref="AJ36" r:id="rId70" tooltip="https://sec.gov" xr:uid="{00000000-0004-0000-0000-000067000000}"/>
    <hyperlink ref="AJ74" r:id="rId71" tooltip="https://sec.gov" xr:uid="{00000000-0004-0000-0000-000068000000}"/>
    <hyperlink ref="AK36" r:id="rId72" tooltip="https://sec.gov" xr:uid="{00000000-0004-0000-0000-00006A000000}"/>
    <hyperlink ref="AK74" r:id="rId73" tooltip="https://sec.gov" xr:uid="{00000000-0004-0000-0000-00006B000000}"/>
    <hyperlink ref="AL36" r:id="rId74" tooltip="https://sec.gov" xr:uid="{00000000-0004-0000-0000-00006D000000}"/>
    <hyperlink ref="AL74" r:id="rId75" tooltip="https://sec.gov" xr:uid="{00000000-0004-0000-0000-00006E000000}"/>
    <hyperlink ref="AM36" r:id="rId76" tooltip="https://sec.gov" xr:uid="{00000000-0004-0000-0000-000070000000}"/>
    <hyperlink ref="AM74" r:id="rId77" tooltip="https://sec.gov" xr:uid="{00000000-0004-0000-0000-000071000000}"/>
    <hyperlink ref="AN1" r:id="rId78" display="https://finbox.com/LSE:0QIU/explorer/revenue_proj" xr:uid="{EF63146E-FF0E-094E-820B-2E4BDF0ACBC8}"/>
    <hyperlink ref="AS106" r:id="rId79" xr:uid="{2B3EE0AD-F45A-9344-B2CA-26AF82D62DD5}"/>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2023-03-14T05:50:53Z</dcterms:created>
  <dcterms:modified xsi:type="dcterms:W3CDTF">2023-07-11T08:44:34Z</dcterms:modified>
</cp:coreProperties>
</file>