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0F819237-5BE7-C149-AE2A-C5D0EE6890A8}"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08" i="1" l="1"/>
  <c r="AO108" i="1"/>
  <c r="AP108" i="1"/>
  <c r="AQ108"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M105" i="1"/>
  <c r="AR30" i="1"/>
  <c r="AQ30" i="1"/>
  <c r="AP30" i="1"/>
  <c r="AO30" i="1"/>
  <c r="AN30" i="1"/>
  <c r="AR29" i="1"/>
  <c r="AQ29" i="1"/>
  <c r="AP29" i="1"/>
  <c r="AO29" i="1"/>
  <c r="AN29" i="1"/>
  <c r="AR21" i="1"/>
  <c r="AQ21" i="1"/>
  <c r="AP21" i="1"/>
  <c r="AO21" i="1"/>
  <c r="AN21" i="1"/>
  <c r="AR20" i="1"/>
  <c r="AQ20" i="1"/>
  <c r="AP20" i="1"/>
  <c r="AO20" i="1"/>
  <c r="AN20" i="1"/>
  <c r="AO116" i="1" a="1"/>
  <c r="AO116" i="1" s="1"/>
  <c r="AO111" i="1"/>
  <c r="AU101" i="1" a="1"/>
  <c r="AU101" i="1" s="1"/>
  <c r="AU19" i="1" s="1"/>
  <c r="AU95" i="1" a="1"/>
  <c r="AU95" i="1" s="1"/>
  <c r="AU90" i="1"/>
  <c r="AU89" i="1"/>
  <c r="AU91" i="1" s="1"/>
  <c r="AU87" i="1"/>
  <c r="AU86" i="1"/>
  <c r="AU99" i="1" s="1"/>
  <c r="AU85" i="1"/>
  <c r="AU88" i="1" s="1"/>
  <c r="AS19" i="1"/>
  <c r="AS16" i="1"/>
  <c r="AO114" i="1" s="1"/>
  <c r="AV13" i="1"/>
  <c r="AU13" i="1"/>
  <c r="AT13" i="1"/>
  <c r="AS13" i="1"/>
  <c r="AV10" i="1"/>
  <c r="AU10" i="1"/>
  <c r="AT10" i="1"/>
  <c r="AS10" i="1"/>
  <c r="AV7" i="1"/>
  <c r="AU7" i="1"/>
  <c r="AT7" i="1"/>
  <c r="AS7" i="1"/>
  <c r="AV4" i="1"/>
  <c r="AU4" i="1"/>
  <c r="AT4" i="1"/>
  <c r="AS4" i="1"/>
  <c r="AR4" i="1"/>
  <c r="AQ4" i="1"/>
  <c r="AP4" i="1"/>
  <c r="AO4" i="1"/>
  <c r="AN4" i="1"/>
  <c r="AM106"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22" i="1" l="1"/>
  <c r="AV22" i="1"/>
  <c r="AT19" i="1"/>
  <c r="AU106" i="1"/>
  <c r="AN105" i="1" s="1"/>
  <c r="AV16" i="1"/>
  <c r="AT16" i="1"/>
  <c r="AU16" i="1"/>
  <c r="AU92" i="1"/>
  <c r="AU103" i="1"/>
  <c r="AU100" i="1" s="1"/>
  <c r="AO112" i="1"/>
  <c r="AO105" i="1" l="1"/>
  <c r="AP105" i="1" s="1"/>
  <c r="AQ105" i="1" s="1"/>
  <c r="AR105" i="1" s="1"/>
  <c r="AV19" i="1"/>
  <c r="AU102" i="1"/>
  <c r="AU94" i="1" l="1"/>
  <c r="AU97" i="1" s="1"/>
  <c r="AU105" i="1" s="1"/>
  <c r="AU108" i="1" s="1"/>
  <c r="AR107" i="1" l="1"/>
  <c r="AR108" i="1" s="1"/>
  <c r="AO110" i="1" s="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<sst xmlns="http://schemas.openxmlformats.org/spreadsheetml/2006/main" count="1382" uniqueCount="167">
  <si>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</si>
  <si>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</si>
  <si>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</si>
  <si>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</si>
  <si>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</si>
  <si>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</si>
  <si>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</si>
  <si>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</si>
  <si>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</si>
  <si>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</si>
  <si>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</si>
  <si>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</si>
  <si>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</si>
  <si>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</si>
  <si>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</si>
  <si>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</si>
  <si>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</si>
  <si>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</si>
  <si>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</si>
  <si>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</si>
  <si>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</si>
  <si>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</si>
  <si>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</si>
  <si>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</si>
  <si>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</si>
  <si>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</si>
  <si>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</si>
  <si>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</si>
  <si>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</si>
  <si>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</si>
  <si>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</si>
  <si>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</si>
  <si>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</si>
  <si>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</si>
  <si>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</si>
  <si>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</si>
  <si>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</si>
  <si>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</si>
  <si>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</si>
  <si>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</si>
  <si>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</si>
  <si>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</si>
  <si>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</si>
  <si>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</si>
  <si>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</si>
  <si>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</si>
  <si>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</si>
  <si>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</si>
  <si>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</si>
  <si>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</si>
  <si>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</si>
  <si>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</si>
  <si>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</si>
  <si>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</si>
  <si>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</si>
  <si>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</si>
  <si>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</si>
  <si>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</si>
  <si>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</si>
  <si>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</si>
  <si>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</si>
  <si>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</si>
  <si>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</si>
  <si>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</si>
  <si>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</si>
  <si>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</si>
  <si>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</si>
  <si>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</si>
  <si>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</si>
  <si>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</si>
  <si>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</si>
  <si>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</si>
  <si>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</si>
  <si>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</si>
  <si>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</si>
  <si>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</si>
  <si>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</si>
  <si>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</si>
  <si>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</si>
  <si>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</si>
  <si>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</si>
  <si>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</si>
  <si>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</si>
  <si>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</si>
  <si>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</si>
  <si>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</si>
  <si>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</si>
  <si>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</si>
  <si>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</si>
  <si>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</si>
  <si>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</si>
  <si>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</si>
  <si>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</si>
  <si>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</si>
  <si>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SG&amp;A as % of Revenue</t>
  </si>
  <si>
    <t>R&amp;D as % of Revenue</t>
  </si>
  <si>
    <t>R&amp;D % of Rev</t>
  </si>
  <si>
    <t>SG&amp;A % of Rev</t>
  </si>
  <si>
    <t>SBC % of Revenue</t>
  </si>
  <si>
    <t>CAPEX % of Rev</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</si>
  <si>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</si>
  <si>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</si>
  <si>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</si>
  <si>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</si>
  <si>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</si>
  <si>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</si>
  <si>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</si>
  <si>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</si>
  <si>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</si>
  <si>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</si>
  <si>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</si>
  <si>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</si>
  <si>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</si>
  <si>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</si>
  <si>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</si>
  <si>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</si>
  <si>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</si>
  <si>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</si>
  <si>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</si>
  <si>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</si>
  <si>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</si>
  <si>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</si>
  <si>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</si>
  <si>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</si>
  <si>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</si>
  <si>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</si>
  <si>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</si>
  <si>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</si>
  <si>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</si>
  <si>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</si>
  <si>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</si>
  <si>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</si>
  <si>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</si>
  <si>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</si>
  <si>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</si>
  <si>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</si>
  <si>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</si>
  <si>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</si>
  <si>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</si>
  <si>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</si>
  <si>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</si>
  <si>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</si>
  <si>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</si>
  <si>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</si>
  <si>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</si>
  <si>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</si>
  <si>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</si>
  <si>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</si>
  <si>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</si>
  <si>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</si>
  <si>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</si>
  <si>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</si>
  <si>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</si>
  <si>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</si>
  <si>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</si>
  <si>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</si>
  <si>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</si>
  <si>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</si>
  <si>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</si>
  <si>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</si>
  <si>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</si>
  <si>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</si>
  <si>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FCF Yield</t>
  </si>
  <si>
    <t>Unlevered FCF</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</si>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</sst>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6" xfId="0" applyNumberFormat="1" applyFont="1" applyBorder="1" applyAlignment="1">
      <alignment horizontal="center"/>
    </xf>
    <xf numFmtId="2" fontId="11" fillId="0" borderId="6" xfId="0" applyNumberFormat="1" applyFont="1" applyBorder="1" applyAlignment="1">
      <alignment horizontal="center"/>
    </xf>
    <xf numFmtId="0" fontId="12" fillId="3" borderId="7" xfId="0" applyFont="1" applyFill="1" applyBorder="1" applyAlignment="1">
      <alignment horizontal="center" vertical="center" wrapText="1"/>
    </xf>
    <xf numFmtId="0" fontId="12" fillId="3" borderId="8" xfId="0" applyFont="1" applyFill="1" applyBorder="1" applyAlignment="1">
      <alignment horizontal="center" vertical="center" wrapText="1"/>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7"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6"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7"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0" fontId="11" fillId="4"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164" fontId="10" fillId="8" borderId="0" xfId="0" applyNumberFormat="1" applyFont="1" applyFill="1"/>
    <xf numFmtId="164" fontId="1" fillId="8" borderId="0" xfId="0" applyNumberFormat="1" applyFont="1" applyFill="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Thermo Fisher Scientific</a:t>
            </a:r>
          </a:p>
        </c:rich>
      </c:tx>
      <c:layout>
        <c:manualLayout>
          <c:xMode val="edge"/>
          <c:yMode val="edge"/>
          <c:x val="0.33869391857932651"/>
          <c:y val="3.62495682876217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4729950900163659E-2"/>
          <c:y val="0.15762985348455835"/>
          <c:w val="0.82540098199672662"/>
          <c:h val="0.6670609987359856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265700000</c:v>
                </c:pt>
                <c:pt idx="1">
                  <c:v>331600000</c:v>
                </c:pt>
                <c:pt idx="2">
                  <c:v>383400000</c:v>
                </c:pt>
                <c:pt idx="3">
                  <c:v>500600000</c:v>
                </c:pt>
                <c:pt idx="4">
                  <c:v>579000000</c:v>
                </c:pt>
                <c:pt idx="5">
                  <c:v>708000000</c:v>
                </c:pt>
                <c:pt idx="6">
                  <c:v>805500000</c:v>
                </c:pt>
                <c:pt idx="7">
                  <c:v>949000000</c:v>
                </c:pt>
                <c:pt idx="8">
                  <c:v>1249700000</c:v>
                </c:pt>
                <c:pt idx="9">
                  <c:v>1585300000</c:v>
                </c:pt>
                <c:pt idx="10">
                  <c:v>2207400000</c:v>
                </c:pt>
                <c:pt idx="11">
                  <c:v>2932600000</c:v>
                </c:pt>
                <c:pt idx="12">
                  <c:v>0</c:v>
                </c:pt>
                <c:pt idx="13">
                  <c:v>3558300000</c:v>
                </c:pt>
                <c:pt idx="14">
                  <c:v>3867600000</c:v>
                </c:pt>
                <c:pt idx="15">
                  <c:v>2280522000</c:v>
                </c:pt>
                <c:pt idx="16">
                  <c:v>2188210000</c:v>
                </c:pt>
                <c:pt idx="17">
                  <c:v>2086355000</c:v>
                </c:pt>
                <c:pt idx="18">
                  <c:v>2097135000</c:v>
                </c:pt>
                <c:pt idx="19">
                  <c:v>2205995000</c:v>
                </c:pt>
                <c:pt idx="20">
                  <c:v>2633027000</c:v>
                </c:pt>
                <c:pt idx="21">
                  <c:v>3791617000</c:v>
                </c:pt>
                <c:pt idx="22">
                  <c:v>9746400000</c:v>
                </c:pt>
                <c:pt idx="23">
                  <c:v>10498000000</c:v>
                </c:pt>
                <c:pt idx="24">
                  <c:v>10109700000</c:v>
                </c:pt>
                <c:pt idx="25">
                  <c:v>10788700000</c:v>
                </c:pt>
                <c:pt idx="26">
                  <c:v>11725900000</c:v>
                </c:pt>
                <c:pt idx="27">
                  <c:v>12509900000</c:v>
                </c:pt>
                <c:pt idx="28">
                  <c:v>13090300000</c:v>
                </c:pt>
                <c:pt idx="29">
                  <c:v>16889600000</c:v>
                </c:pt>
                <c:pt idx="30">
                  <c:v>16965400000</c:v>
                </c:pt>
                <c:pt idx="31">
                  <c:v>18274100000</c:v>
                </c:pt>
                <c:pt idx="32">
                  <c:v>20918000000</c:v>
                </c:pt>
                <c:pt idx="33">
                  <c:v>24358000000</c:v>
                </c:pt>
                <c:pt idx="34">
                  <c:v>25542000000</c:v>
                </c:pt>
                <c:pt idx="35">
                  <c:v>32218000000</c:v>
                </c:pt>
                <c:pt idx="36">
                  <c:v>39211000000</c:v>
                </c:pt>
                <c:pt idx="37">
                  <c:v>44915000000</c:v>
                </c:pt>
              </c:numCache>
            </c:numRef>
          </c:val>
          <c:extLst>
            <c:ext xmlns:c16="http://schemas.microsoft.com/office/drawing/2014/chart" uri="{C3380CC4-5D6E-409C-BE32-E72D297353CC}">
              <c16:uniqueId val="{00000000-0A88-A541-8485-E165BCA41783}"/>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1'!$B$28:$AM$28</c:f>
              <c:numCache>
                <c:formatCode>#,###,,;\(#,###,,\);\ \-\ \-</c:formatCode>
                <c:ptCount val="38"/>
                <c:pt idx="0">
                  <c:v>9600000</c:v>
                </c:pt>
                <c:pt idx="1">
                  <c:v>14300000</c:v>
                </c:pt>
                <c:pt idx="2">
                  <c:v>18100000</c:v>
                </c:pt>
                <c:pt idx="3">
                  <c:v>20100000</c:v>
                </c:pt>
                <c:pt idx="4">
                  <c:v>24600000</c:v>
                </c:pt>
                <c:pt idx="5">
                  <c:v>33900000</c:v>
                </c:pt>
                <c:pt idx="6">
                  <c:v>47100000</c:v>
                </c:pt>
                <c:pt idx="7">
                  <c:v>59200000</c:v>
                </c:pt>
                <c:pt idx="8">
                  <c:v>76600000</c:v>
                </c:pt>
                <c:pt idx="9">
                  <c:v>103400000</c:v>
                </c:pt>
                <c:pt idx="10">
                  <c:v>140100000</c:v>
                </c:pt>
                <c:pt idx="11">
                  <c:v>190800000</c:v>
                </c:pt>
                <c:pt idx="12">
                  <c:v>0</c:v>
                </c:pt>
                <c:pt idx="13">
                  <c:v>239300000</c:v>
                </c:pt>
                <c:pt idx="14">
                  <c:v>181900000</c:v>
                </c:pt>
                <c:pt idx="15">
                  <c:v>-36111000</c:v>
                </c:pt>
                <c:pt idx="16">
                  <c:v>-781000</c:v>
                </c:pt>
                <c:pt idx="17">
                  <c:v>309730000</c:v>
                </c:pt>
                <c:pt idx="18">
                  <c:v>200009000</c:v>
                </c:pt>
                <c:pt idx="19">
                  <c:v>361837000</c:v>
                </c:pt>
                <c:pt idx="20">
                  <c:v>223218000</c:v>
                </c:pt>
                <c:pt idx="21">
                  <c:v>168935000</c:v>
                </c:pt>
                <c:pt idx="22">
                  <c:v>761100000</c:v>
                </c:pt>
                <c:pt idx="23">
                  <c:v>994200000</c:v>
                </c:pt>
                <c:pt idx="24">
                  <c:v>850300000</c:v>
                </c:pt>
                <c:pt idx="25">
                  <c:v>1035600000</c:v>
                </c:pt>
                <c:pt idx="26">
                  <c:v>1329900000</c:v>
                </c:pt>
                <c:pt idx="27">
                  <c:v>1177900000</c:v>
                </c:pt>
                <c:pt idx="28">
                  <c:v>1273300000</c:v>
                </c:pt>
                <c:pt idx="29">
                  <c:v>1894400000</c:v>
                </c:pt>
                <c:pt idx="30">
                  <c:v>1975400000</c:v>
                </c:pt>
                <c:pt idx="31">
                  <c:v>2021800000</c:v>
                </c:pt>
                <c:pt idx="32">
                  <c:v>2225000000</c:v>
                </c:pt>
                <c:pt idx="33">
                  <c:v>2938000000</c:v>
                </c:pt>
                <c:pt idx="34">
                  <c:v>3696000000</c:v>
                </c:pt>
                <c:pt idx="35">
                  <c:v>6375000000</c:v>
                </c:pt>
                <c:pt idx="36">
                  <c:v>7725000000</c:v>
                </c:pt>
                <c:pt idx="37">
                  <c:v>6950000000</c:v>
                </c:pt>
              </c:numCache>
            </c:numRef>
          </c:val>
          <c:extLst>
            <c:ext xmlns:c16="http://schemas.microsoft.com/office/drawing/2014/chart" uri="{C3380CC4-5D6E-409C-BE32-E72D297353CC}">
              <c16:uniqueId val="{00000001-0A88-A541-8485-E165BCA41783}"/>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1'!$B$107:$AM$107</c:f>
              <c:numCache>
                <c:formatCode>#,###,,;\(#,###,,\);\ \-\ \-</c:formatCode>
                <c:ptCount val="38"/>
                <c:pt idx="0">
                  <c:v>0</c:v>
                </c:pt>
                <c:pt idx="1">
                  <c:v>0</c:v>
                </c:pt>
                <c:pt idx="2">
                  <c:v>0</c:v>
                </c:pt>
                <c:pt idx="3">
                  <c:v>0</c:v>
                </c:pt>
                <c:pt idx="4">
                  <c:v>-300000</c:v>
                </c:pt>
                <c:pt idx="5">
                  <c:v>-101400000</c:v>
                </c:pt>
                <c:pt idx="6">
                  <c:v>-10500000</c:v>
                </c:pt>
                <c:pt idx="7">
                  <c:v>-5100000</c:v>
                </c:pt>
                <c:pt idx="8">
                  <c:v>70100000</c:v>
                </c:pt>
                <c:pt idx="9">
                  <c:v>144000000</c:v>
                </c:pt>
                <c:pt idx="10">
                  <c:v>131700000</c:v>
                </c:pt>
                <c:pt idx="11">
                  <c:v>100000000</c:v>
                </c:pt>
                <c:pt idx="12">
                  <c:v>0</c:v>
                </c:pt>
                <c:pt idx="13">
                  <c:v>-691700000</c:v>
                </c:pt>
                <c:pt idx="14">
                  <c:v>-72700000</c:v>
                </c:pt>
                <c:pt idx="15">
                  <c:v>125882000</c:v>
                </c:pt>
                <c:pt idx="16">
                  <c:v>103602000</c:v>
                </c:pt>
                <c:pt idx="17">
                  <c:v>51680000</c:v>
                </c:pt>
                <c:pt idx="18">
                  <c:v>170583000</c:v>
                </c:pt>
                <c:pt idx="19">
                  <c:v>214525000</c:v>
                </c:pt>
                <c:pt idx="20">
                  <c:v>227368000</c:v>
                </c:pt>
                <c:pt idx="21">
                  <c:v>328857000</c:v>
                </c:pt>
                <c:pt idx="22">
                  <c:v>1308000000</c:v>
                </c:pt>
                <c:pt idx="23">
                  <c:v>1155800000</c:v>
                </c:pt>
                <c:pt idx="24">
                  <c:v>1451700000</c:v>
                </c:pt>
                <c:pt idx="25">
                  <c:v>1232300000</c:v>
                </c:pt>
                <c:pt idx="26">
                  <c:v>1424500000</c:v>
                </c:pt>
                <c:pt idx="27">
                  <c:v>1724400000</c:v>
                </c:pt>
                <c:pt idx="28">
                  <c:v>1728300000</c:v>
                </c:pt>
                <c:pt idx="29">
                  <c:v>2192000000</c:v>
                </c:pt>
                <c:pt idx="30">
                  <c:v>2394000000</c:v>
                </c:pt>
                <c:pt idx="31">
                  <c:v>2711900000</c:v>
                </c:pt>
                <c:pt idx="32">
                  <c:v>3497000000</c:v>
                </c:pt>
                <c:pt idx="33">
                  <c:v>3785000000</c:v>
                </c:pt>
                <c:pt idx="34">
                  <c:v>4047000000</c:v>
                </c:pt>
                <c:pt idx="35">
                  <c:v>6815000000</c:v>
                </c:pt>
                <c:pt idx="36">
                  <c:v>6789000000</c:v>
                </c:pt>
                <c:pt idx="37">
                  <c:v>6911000000</c:v>
                </c:pt>
              </c:numCache>
            </c:numRef>
          </c:val>
          <c:extLst>
            <c:ext xmlns:c16="http://schemas.microsoft.com/office/drawing/2014/chart" uri="{C3380CC4-5D6E-409C-BE32-E72D297353CC}">
              <c16:uniqueId val="{00000002-0A88-A541-8485-E165BCA41783}"/>
            </c:ext>
          </c:extLst>
        </c:ser>
        <c:dLbls>
          <c:showLegendKey val="0"/>
          <c:showVal val="0"/>
          <c:showCatName val="0"/>
          <c:showSerName val="0"/>
          <c:showPercent val="0"/>
          <c:showBubbleSize val="0"/>
        </c:dLbls>
        <c:gapWidth val="100"/>
        <c:overlap val="-24"/>
        <c:axId val="930697455"/>
        <c:axId val="930681567"/>
      </c:barChart>
      <c:catAx>
        <c:axId val="9306974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30681567"/>
        <c:crosses val="autoZero"/>
        <c:auto val="1"/>
        <c:lblAlgn val="ctr"/>
        <c:lblOffset val="100"/>
        <c:noMultiLvlLbl val="0"/>
      </c:catAx>
      <c:valAx>
        <c:axId val="93068156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30697455"/>
        <c:crosses val="autoZero"/>
        <c:crossBetween val="between"/>
      </c:valAx>
      <c:spPr>
        <a:noFill/>
        <a:ln>
          <a:noFill/>
        </a:ln>
        <a:effectLst/>
      </c:spPr>
    </c:plotArea>
    <c:legend>
      <c:legendPos val="b"/>
      <c:layout>
        <c:manualLayout>
          <c:xMode val="edge"/>
          <c:yMode val="edge"/>
          <c:x val="0.34334110854801086"/>
          <c:y val="0.90659182261555882"/>
          <c:w val="0.31069902186940218"/>
          <c:h val="5.715860909681928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31749</xdr:colOff>
      <xdr:row>108</xdr:row>
      <xdr:rowOff>33337</xdr:rowOff>
    </xdr:from>
    <xdr:to>
      <xdr:col>47</xdr:col>
      <xdr:colOff>15874</xdr:colOff>
      <xdr:row>127</xdr:row>
      <xdr:rowOff>206374</xdr:rowOff>
    </xdr:to>
    <xdr:graphicFrame macro="">
      <xdr:nvGraphicFramePr>
        <xdr:cNvPr id="3" name="Chart 2">
          <a:extLst>
            <a:ext uri="{FF2B5EF4-FFF2-40B4-BE49-F238E27FC236}">
              <a16:creationId xmlns:a16="http://schemas.microsoft.com/office/drawing/2014/main" id="{AB3D05C3-7B93-E6AB-E700-B88AD8EFF9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https://www.bing.com/financeapi/forcetrigger?t=a24bsm&amp;q=XNYS%3aTMO&amp;form=skydnc</v>
    <v>Learn more on Bing</v>
  </rv>
  <rv s="1">
    <v>0</v>
    <v>THERMO FISHER SCIENTIFIC INC. (XNYS:TMO)</v>
    <v>2</v>
    <v>3</v>
    <v>Finance</v>
    <v>4</v>
    <v>en-US</v>
    <v>a24bsm</v>
    <v>268435456</v>
    <v>1</v>
    <v>Powered by Refinitiv</v>
    <v>611.05999999999995</v>
    <v>475.77</v>
    <v>0.77129999999999999</v>
    <v>3.12</v>
    <v>6.0729999999999994E-3</v>
    <v>USD</v>
    <v>Thermo Fisher Scientific Inc. is engaged in serving science. The Company operates through four segments. Life Sciences Solutions segment provides a portfolio of reagents, instruments and consumables used in biological and medical research, discovery and production of new drugs and vaccines, as well as diagnosis of infection and disease. Analytical Instruments segment provides an offering of instruments and the supporting consumables, software and services that are used for a range of applications. Specialty Diagnostics segment offers a range of diagnostic test kits, reagents, culture media, instruments and associated products to serve customers in healthcare, clinical, pharmaceutical, industrial and food safety laboratories. Laboratory Products and Biopharma Services segment offers virtually everything needed for the laboratory. Its brands, including Thermo Scientific, Applied Biosystems, Invitrogen, Fisher Scientific, Unity Lab Services, Patheon and PPD.</v>
    <v>130000</v>
    <v>New York Stock Exchange</v>
    <v>XNYS</v>
    <v>XNYS</v>
    <v>168 Third Avenue, WALTHAM, MA, 02451 US</v>
    <v>518.91999999999996</v>
    <v>Healthcare Equipment &amp; Supplies</v>
    <v>Stock</v>
    <v>45117.99859854141</v>
    <v>0</v>
    <v>511.19</v>
    <v>199360053905</v>
    <v>THERMO FISHER SCIENTIFIC INC.</v>
    <v>THERMO FISHER SCIENTIFIC INC.</v>
    <v>512.49</v>
    <v>33.669400000000003</v>
    <v>513.73</v>
    <v>516.85</v>
    <v>385721300</v>
    <v>TMO</v>
    <v>THERMO FISHER SCIENTIFIC INC. (XNYS:TMO)</v>
    <v>1026605</v>
    <v>1657364</v>
    <v>1960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97745/000009774595000027/0000097745-95-000027-index.html" TargetMode="External"/><Relationship Id="rId42" Type="http://schemas.openxmlformats.org/officeDocument/2006/relationships/hyperlink" Target="https://sec.gov/" TargetMode="External"/><Relationship Id="rId47" Type="http://schemas.openxmlformats.org/officeDocument/2006/relationships/hyperlink" Target="https://www.sec.gov/Archives/edgar/data/97745/000009774508000043/tmok2007.htm" TargetMode="External"/><Relationship Id="rId63" Type="http://schemas.openxmlformats.org/officeDocument/2006/relationships/hyperlink" Target="https://www.sec.gov/Archives/edgar/data/97745/000009774516000043/0000097745-16-000043-index.html" TargetMode="External"/><Relationship Id="rId68" Type="http://schemas.openxmlformats.org/officeDocument/2006/relationships/hyperlink" Target="https://www.sec.gov/Archives/edgar/data/97745/000009774519000007/0000097745-19-000007-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97745/000009774507000053/tmok2006.htm" TargetMode="External"/><Relationship Id="rId53" Type="http://schemas.openxmlformats.org/officeDocument/2006/relationships/hyperlink" Target="https://www.sec.gov/Archives/edgar/data/97745/000009774511000013/tmok2010.htm" TargetMode="External"/><Relationship Id="rId58" Type="http://schemas.openxmlformats.org/officeDocument/2006/relationships/hyperlink" Target="https://www.sec.gov/Archives/edgar/data/97745/000009774514000014/tmok2013.htm" TargetMode="External"/><Relationship Id="rId66" Type="http://schemas.openxmlformats.org/officeDocument/2006/relationships/hyperlink" Target="https://www.sec.gov/Archives/edgar/data/97745/000009774518000006/0000097745-18-000006-index.html" TargetMode="External"/><Relationship Id="rId74" Type="http://schemas.openxmlformats.org/officeDocument/2006/relationships/hyperlink" Target="https://www.sec.gov/Archives/edgar/data/97745/000009774522000011/0000097745-22-000011-index.htm" TargetMode="External"/><Relationship Id="rId79" Type="http://schemas.openxmlformats.org/officeDocument/2006/relationships/hyperlink" Target="https://finbox.com/NYSE:TMO/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97745/000009774515000007/tmok2014.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97745/000009774502000016/0000097745-02-000016-index.htm" TargetMode="External"/><Relationship Id="rId43" Type="http://schemas.openxmlformats.org/officeDocument/2006/relationships/hyperlink" Target="https://sec.gov/" TargetMode="External"/><Relationship Id="rId48" Type="http://schemas.openxmlformats.org/officeDocument/2006/relationships/hyperlink" Target="https://www.sec.gov/Archives/edgar/data/97745/000009774509000011/0000097745-09-000011-index.html" TargetMode="External"/><Relationship Id="rId56" Type="http://schemas.openxmlformats.org/officeDocument/2006/relationships/hyperlink" Target="https://www.sec.gov/Archives/edgar/data/97745/000009774513000007/0000097745-13-000007-index.html" TargetMode="External"/><Relationship Id="rId64" Type="http://schemas.openxmlformats.org/officeDocument/2006/relationships/hyperlink" Target="https://www.sec.gov/Archives/edgar/data/97745/000009774517000007/0000097745-17-000007-index.html" TargetMode="External"/><Relationship Id="rId69" Type="http://schemas.openxmlformats.org/officeDocument/2006/relationships/hyperlink" Target="https://www.sec.gov/Archives/edgar/data/97745/000009774519000007/0000097745-19-000007-index.html" TargetMode="External"/><Relationship Id="rId77" Type="http://schemas.openxmlformats.org/officeDocument/2006/relationships/hyperlink" Target="https://www.sec.gov/Archives/edgar/data/97745/000009774523000008/0000097745-23-000008-index.htm"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72" Type="http://schemas.openxmlformats.org/officeDocument/2006/relationships/hyperlink" Target="https://www.sec.gov/Archives/edgar/data/97745/000009774521000011/0000097745-21-000011-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97745/000009774504000036/0000097745-04-000036-index.htm" TargetMode="External"/><Relationship Id="rId46" Type="http://schemas.openxmlformats.org/officeDocument/2006/relationships/hyperlink" Target="https://www.sec.gov/Archives/edgar/data/97745/000009774508000043/tmok2007.htm" TargetMode="External"/><Relationship Id="rId59" Type="http://schemas.openxmlformats.org/officeDocument/2006/relationships/hyperlink" Target="https://www.sec.gov/Archives/edgar/data/97745/000009774514000014/tmok2013.htm" TargetMode="External"/><Relationship Id="rId67" Type="http://schemas.openxmlformats.org/officeDocument/2006/relationships/hyperlink" Target="https://www.sec.gov/Archives/edgar/data/97745/000009774518000006/0000097745-18-000006-index.html" TargetMode="External"/><Relationship Id="rId20" Type="http://schemas.openxmlformats.org/officeDocument/2006/relationships/hyperlink" Target="https://www.sec.gov/Archives/edgar/data/97745/000009774595000027/0000097745-95-000027-index.html"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97745/000009774512000010/0000097745-12-000010-index.html" TargetMode="External"/><Relationship Id="rId62" Type="http://schemas.openxmlformats.org/officeDocument/2006/relationships/hyperlink" Target="https://www.sec.gov/Archives/edgar/data/97745/000009774516000043/0000097745-16-000043-index.html" TargetMode="External"/><Relationship Id="rId70" Type="http://schemas.openxmlformats.org/officeDocument/2006/relationships/hyperlink" Target="https://www.sec.gov/Archives/edgar/data/97745/000009774520000009/0000097745-20-000009-index.html" TargetMode="External"/><Relationship Id="rId75" Type="http://schemas.openxmlformats.org/officeDocument/2006/relationships/hyperlink" Target="https://www.sec.gov/Archives/edgar/data/97745/000009774522000011/0000097745-22-000011-index.htm" TargetMode="External"/><Relationship Id="rId1" Type="http://schemas.openxmlformats.org/officeDocument/2006/relationships/hyperlink" Target="https://roic.ai/company/TMO"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97745/000009774509000011/0000097745-09-000011-index.html" TargetMode="External"/><Relationship Id="rId57" Type="http://schemas.openxmlformats.org/officeDocument/2006/relationships/hyperlink" Target="https://www.sec.gov/Archives/edgar/data/97745/000009774513000007/0000097745-13-000007-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97745/000009774507000053/tmok2006.htm" TargetMode="External"/><Relationship Id="rId52" Type="http://schemas.openxmlformats.org/officeDocument/2006/relationships/hyperlink" Target="https://www.sec.gov/Archives/edgar/data/97745/000009774511000013/tmok2010.htm" TargetMode="External"/><Relationship Id="rId60" Type="http://schemas.openxmlformats.org/officeDocument/2006/relationships/hyperlink" Target="https://www.sec.gov/Archives/edgar/data/97745/000009774515000007/tmok2014.htm" TargetMode="External"/><Relationship Id="rId65" Type="http://schemas.openxmlformats.org/officeDocument/2006/relationships/hyperlink" Target="https://www.sec.gov/Archives/edgar/data/97745/000009774517000007/0000097745-17-000007-index.html" TargetMode="External"/><Relationship Id="rId73" Type="http://schemas.openxmlformats.org/officeDocument/2006/relationships/hyperlink" Target="https://www.sec.gov/Archives/edgar/data/97745/000009774521000011/0000097745-21-000011-index.htm" TargetMode="External"/><Relationship Id="rId78" Type="http://schemas.openxmlformats.org/officeDocument/2006/relationships/hyperlink" Target="https://finbox.com/NYSE:TMO/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97745/000009774504000036/0000097745-04-000036-index.htm" TargetMode="External"/><Relationship Id="rId34" Type="http://schemas.openxmlformats.org/officeDocument/2006/relationships/hyperlink" Target="https://www.sec.gov/Archives/edgar/data/97745/000009774502000016/0000097745-02-000016-index.htm" TargetMode="External"/><Relationship Id="rId50" Type="http://schemas.openxmlformats.org/officeDocument/2006/relationships/hyperlink" Target="https://sec.gov/" TargetMode="External"/><Relationship Id="rId55" Type="http://schemas.openxmlformats.org/officeDocument/2006/relationships/hyperlink" Target="https://www.sec.gov/Archives/edgar/data/97745/000009774512000010/0000097745-12-000010-index.html" TargetMode="External"/><Relationship Id="rId76" Type="http://schemas.openxmlformats.org/officeDocument/2006/relationships/hyperlink" Target="https://www.sec.gov/Archives/edgar/data/97745/000009774523000008/0000097745-23-000008-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97745/000009774520000009/0000097745-20-000009-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84" activePane="bottomRight" state="frozen"/>
      <selection pane="topRight"/>
      <selection pane="bottomLeft"/>
      <selection pane="bottomRight" activeCell="AQ96" sqref="AQ96"/>
    </sheetView>
  </sheetViews>
  <sheetFormatPr baseColWidth="10" defaultRowHeight="16" x14ac:dyDescent="0.2"/>
  <cols>
    <col min="1" max="1" width="50" customWidth="1"/>
    <col min="2" max="39" width="15" customWidth="1"/>
    <col min="40" max="47" width="21.1640625" customWidth="1"/>
    <col min="48" max="48" width="19.83203125"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265700000</v>
      </c>
      <c r="C3" s="1">
        <v>331600000</v>
      </c>
      <c r="D3" s="1">
        <v>383400000</v>
      </c>
      <c r="E3" s="1">
        <v>500600000</v>
      </c>
      <c r="F3" s="1">
        <v>579000000</v>
      </c>
      <c r="G3" s="1">
        <v>708000000</v>
      </c>
      <c r="H3" s="1">
        <v>805500000</v>
      </c>
      <c r="I3" s="1">
        <v>949000000</v>
      </c>
      <c r="J3" s="1">
        <v>1249700000</v>
      </c>
      <c r="K3" s="1">
        <v>1585300000</v>
      </c>
      <c r="L3" s="1">
        <v>2207400000</v>
      </c>
      <c r="M3" s="1">
        <v>2932600000</v>
      </c>
      <c r="N3" s="1" t="s">
        <v>91</v>
      </c>
      <c r="O3" s="1">
        <v>3558300000</v>
      </c>
      <c r="P3" s="1">
        <v>3867600000</v>
      </c>
      <c r="Q3" s="1">
        <v>2280522000</v>
      </c>
      <c r="R3" s="1">
        <v>2188210000</v>
      </c>
      <c r="S3" s="1">
        <v>2086355000</v>
      </c>
      <c r="T3" s="1">
        <v>2097135000</v>
      </c>
      <c r="U3" s="1">
        <v>2205995000</v>
      </c>
      <c r="V3" s="1">
        <v>2633027000</v>
      </c>
      <c r="W3" s="1">
        <v>3791617000</v>
      </c>
      <c r="X3" s="1">
        <v>9746400000</v>
      </c>
      <c r="Y3" s="1">
        <v>10498000000</v>
      </c>
      <c r="Z3" s="1">
        <v>10109700000</v>
      </c>
      <c r="AA3" s="1">
        <v>10788700000</v>
      </c>
      <c r="AB3" s="1">
        <v>11725900000</v>
      </c>
      <c r="AC3" s="1">
        <v>12509900000</v>
      </c>
      <c r="AD3" s="1">
        <v>13090300000</v>
      </c>
      <c r="AE3" s="1">
        <v>16889600000</v>
      </c>
      <c r="AF3" s="1">
        <v>16965400000</v>
      </c>
      <c r="AG3" s="1">
        <v>18274100000</v>
      </c>
      <c r="AH3" s="1">
        <v>20918000000</v>
      </c>
      <c r="AI3" s="1">
        <v>24358000000</v>
      </c>
      <c r="AJ3" s="1">
        <v>25542000000</v>
      </c>
      <c r="AK3" s="1">
        <v>32218000000</v>
      </c>
      <c r="AL3" s="1">
        <v>39211000000</v>
      </c>
      <c r="AM3" s="1">
        <v>44915000000</v>
      </c>
      <c r="AN3" s="24">
        <v>45305000000</v>
      </c>
      <c r="AO3" s="24">
        <v>48739000000</v>
      </c>
      <c r="AP3" s="24">
        <v>52629000000</v>
      </c>
      <c r="AQ3" s="24">
        <v>53955000000</v>
      </c>
      <c r="AR3" s="24">
        <v>57996000000</v>
      </c>
      <c r="AS3" s="20" t="s">
        <v>108</v>
      </c>
      <c r="AT3" s="21" t="s">
        <v>109</v>
      </c>
      <c r="AU3" s="21" t="s">
        <v>110</v>
      </c>
      <c r="AV3" s="21" t="s">
        <v>111</v>
      </c>
    </row>
    <row r="4" spans="1:48" ht="19" x14ac:dyDescent="0.25">
      <c r="A4" s="14" t="s">
        <v>93</v>
      </c>
      <c r="B4" s="1"/>
      <c r="C4" s="15">
        <f>(C3/B3)-1</f>
        <v>0.24802408731652248</v>
      </c>
      <c r="D4" s="15">
        <f>(D3/C3)-1</f>
        <v>0.15621230398069974</v>
      </c>
      <c r="E4" s="15">
        <f>(E3/D3)-1</f>
        <v>0.30568596765779854</v>
      </c>
      <c r="F4" s="15">
        <f t="shared" ref="F4:AR4" si="0">(F3/E3)-1</f>
        <v>0.1566120655213743</v>
      </c>
      <c r="G4" s="15">
        <f t="shared" si="0"/>
        <v>0.2227979274611398</v>
      </c>
      <c r="H4" s="16">
        <f t="shared" si="0"/>
        <v>0.13771186440677963</v>
      </c>
      <c r="I4" s="16">
        <f t="shared" si="0"/>
        <v>0.17815021725636249</v>
      </c>
      <c r="J4" s="16">
        <f t="shared" si="0"/>
        <v>0.31685985247629089</v>
      </c>
      <c r="K4" s="16">
        <f t="shared" si="0"/>
        <v>0.26854445066816046</v>
      </c>
      <c r="L4" s="16">
        <f t="shared" si="0"/>
        <v>0.39241783889484649</v>
      </c>
      <c r="M4" s="16">
        <f t="shared" si="0"/>
        <v>0.32853130379632156</v>
      </c>
      <c r="N4" s="16" t="e">
        <f t="shared" si="0"/>
        <v>#VALUE!</v>
      </c>
      <c r="O4" s="16" t="e">
        <f t="shared" si="0"/>
        <v>#VALUE!</v>
      </c>
      <c r="P4" s="16">
        <f t="shared" si="0"/>
        <v>8.6923530899586821E-2</v>
      </c>
      <c r="Q4" s="16">
        <f t="shared" si="0"/>
        <v>-0.41035215637604716</v>
      </c>
      <c r="R4" s="16">
        <f t="shared" si="0"/>
        <v>-4.0478451863213749E-2</v>
      </c>
      <c r="S4" s="16">
        <f t="shared" si="0"/>
        <v>-4.6547177830281394E-2</v>
      </c>
      <c r="T4" s="16">
        <f t="shared" si="0"/>
        <v>5.1669059196541856E-3</v>
      </c>
      <c r="U4" s="16">
        <f t="shared" si="0"/>
        <v>5.1908913827674485E-2</v>
      </c>
      <c r="V4" s="16">
        <f t="shared" si="0"/>
        <v>0.19357795461911742</v>
      </c>
      <c r="W4" s="16">
        <f t="shared" si="0"/>
        <v>0.44002207345386135</v>
      </c>
      <c r="X4" s="16">
        <f t="shared" si="0"/>
        <v>1.5705127917719537</v>
      </c>
      <c r="Y4" s="16">
        <f t="shared" si="0"/>
        <v>7.7115652959041325E-2</v>
      </c>
      <c r="Z4" s="16">
        <f t="shared" si="0"/>
        <v>-3.6987997713850307E-2</v>
      </c>
      <c r="AA4" s="16">
        <f t="shared" si="0"/>
        <v>6.7163219482279324E-2</v>
      </c>
      <c r="AB4" s="16">
        <f t="shared" si="0"/>
        <v>8.6868668143520456E-2</v>
      </c>
      <c r="AC4" s="16">
        <f t="shared" si="0"/>
        <v>6.6860539489506099E-2</v>
      </c>
      <c r="AD4" s="16">
        <f t="shared" si="0"/>
        <v>4.6395254958073284E-2</v>
      </c>
      <c r="AE4" s="16">
        <f t="shared" si="0"/>
        <v>0.29023780967586688</v>
      </c>
      <c r="AF4" s="16">
        <f t="shared" si="0"/>
        <v>4.487968927624042E-3</v>
      </c>
      <c r="AG4" s="16">
        <f t="shared" si="0"/>
        <v>7.7139354215049361E-2</v>
      </c>
      <c r="AH4" s="16">
        <f t="shared" si="0"/>
        <v>0.14468017576789016</v>
      </c>
      <c r="AI4" s="16">
        <f t="shared" si="0"/>
        <v>0.16445166841954295</v>
      </c>
      <c r="AJ4" s="16">
        <f t="shared" si="0"/>
        <v>4.860826011987851E-2</v>
      </c>
      <c r="AK4" s="16">
        <f t="shared" si="0"/>
        <v>0.2613734241641219</v>
      </c>
      <c r="AL4" s="16">
        <f t="shared" si="0"/>
        <v>0.21705257930349497</v>
      </c>
      <c r="AM4" s="16">
        <f t="shared" si="0"/>
        <v>0.14546938359133921</v>
      </c>
      <c r="AN4" s="16">
        <f t="shared" si="0"/>
        <v>8.6830680173661801E-3</v>
      </c>
      <c r="AO4" s="16">
        <f t="shared" si="0"/>
        <v>7.5797373358349018E-2</v>
      </c>
      <c r="AP4" s="16">
        <f t="shared" si="0"/>
        <v>7.9812880855167245E-2</v>
      </c>
      <c r="AQ4" s="16">
        <f t="shared" si="0"/>
        <v>2.5195234566493863E-2</v>
      </c>
      <c r="AR4" s="16">
        <f t="shared" si="0"/>
        <v>7.4895746455379442E-2</v>
      </c>
      <c r="AS4" s="17">
        <f>(AM4+AL4+AK4)/3</f>
        <v>0.20796512901965203</v>
      </c>
      <c r="AT4" s="17">
        <f>(AM20+AL20+AK20)/3</f>
        <v>0.2018923210665533</v>
      </c>
      <c r="AU4" s="17">
        <f>(AM29+AL29+AK29)/3</f>
        <v>0.27875958120818201</v>
      </c>
      <c r="AV4" s="17">
        <f>(AM106+AL106+AK106)/3</f>
        <v>0.23270618732247714</v>
      </c>
    </row>
    <row r="5" spans="1:48" ht="19" x14ac:dyDescent="0.25">
      <c r="A5" s="5" t="s">
        <v>2</v>
      </c>
      <c r="B5" s="1">
        <v>174300000</v>
      </c>
      <c r="C5" s="1">
        <v>219300000</v>
      </c>
      <c r="D5" s="1">
        <v>248700000</v>
      </c>
      <c r="E5" s="1">
        <v>325700000</v>
      </c>
      <c r="F5" s="1">
        <v>384100000</v>
      </c>
      <c r="G5" s="1">
        <v>443000000</v>
      </c>
      <c r="H5" s="1">
        <v>510200000</v>
      </c>
      <c r="I5" s="1">
        <v>579800000</v>
      </c>
      <c r="J5" s="1">
        <v>713100000</v>
      </c>
      <c r="K5" s="1">
        <v>866300000</v>
      </c>
      <c r="L5" s="1">
        <v>1124700000</v>
      </c>
      <c r="M5" s="1">
        <v>1542500000</v>
      </c>
      <c r="N5" s="1" t="s">
        <v>91</v>
      </c>
      <c r="O5" s="1">
        <v>1837600000</v>
      </c>
      <c r="P5" s="1">
        <v>2024600000</v>
      </c>
      <c r="Q5" s="1">
        <v>1258686000</v>
      </c>
      <c r="R5" s="1">
        <v>1229588000</v>
      </c>
      <c r="S5" s="1">
        <v>1158979000</v>
      </c>
      <c r="T5" s="1">
        <v>1149120000</v>
      </c>
      <c r="U5" s="1">
        <v>1191516000</v>
      </c>
      <c r="V5" s="1">
        <v>1438079000</v>
      </c>
      <c r="W5" s="1">
        <v>2223557000</v>
      </c>
      <c r="X5" s="1">
        <v>5942000000</v>
      </c>
      <c r="Y5" s="1">
        <v>6291800000</v>
      </c>
      <c r="Z5" s="1">
        <v>6085000000</v>
      </c>
      <c r="AA5" s="1">
        <v>6350000000</v>
      </c>
      <c r="AB5" s="1">
        <v>6913200000</v>
      </c>
      <c r="AC5" s="1">
        <v>7214400000</v>
      </c>
      <c r="AD5" s="1">
        <v>7561200000</v>
      </c>
      <c r="AE5" s="1">
        <v>9397600000</v>
      </c>
      <c r="AF5" s="1">
        <v>9209500000</v>
      </c>
      <c r="AG5" s="1">
        <v>9905000000</v>
      </c>
      <c r="AH5" s="1">
        <v>11473000000</v>
      </c>
      <c r="AI5" s="1">
        <v>13501000000</v>
      </c>
      <c r="AJ5" s="1">
        <v>14214000000</v>
      </c>
      <c r="AK5" s="1">
        <v>16214000000</v>
      </c>
      <c r="AL5" s="1">
        <v>19573000000</v>
      </c>
      <c r="AM5" s="1">
        <v>25415000000</v>
      </c>
    </row>
    <row r="6" spans="1:48" ht="20" customHeight="1" x14ac:dyDescent="0.25">
      <c r="A6" s="6" t="s">
        <v>3</v>
      </c>
      <c r="B6" s="10">
        <v>91400000</v>
      </c>
      <c r="C6" s="10">
        <v>112300000</v>
      </c>
      <c r="D6" s="10">
        <v>134700000</v>
      </c>
      <c r="E6" s="10">
        <v>174900000</v>
      </c>
      <c r="F6" s="10">
        <v>194900000</v>
      </c>
      <c r="G6" s="10">
        <v>265000000</v>
      </c>
      <c r="H6" s="10">
        <v>295300000</v>
      </c>
      <c r="I6" s="10">
        <v>369200000</v>
      </c>
      <c r="J6" s="10">
        <v>536600000</v>
      </c>
      <c r="K6" s="10">
        <v>719000000</v>
      </c>
      <c r="L6" s="10">
        <v>1082700000</v>
      </c>
      <c r="M6" s="10">
        <v>1390100000</v>
      </c>
      <c r="N6" s="10" t="s">
        <v>91</v>
      </c>
      <c r="O6" s="10">
        <v>1720700000</v>
      </c>
      <c r="P6" s="10">
        <v>1843000000</v>
      </c>
      <c r="Q6" s="10">
        <v>1021836000</v>
      </c>
      <c r="R6" s="10">
        <v>958622000</v>
      </c>
      <c r="S6" s="10">
        <v>927376000</v>
      </c>
      <c r="T6" s="10">
        <v>948015000</v>
      </c>
      <c r="U6" s="10">
        <v>1014479000</v>
      </c>
      <c r="V6" s="10">
        <v>1194948000</v>
      </c>
      <c r="W6" s="10">
        <v>1568060000</v>
      </c>
      <c r="X6" s="10">
        <v>3804400000</v>
      </c>
      <c r="Y6" s="10">
        <v>4206200000</v>
      </c>
      <c r="Z6" s="10">
        <v>4024700000</v>
      </c>
      <c r="AA6" s="10">
        <v>4438700000</v>
      </c>
      <c r="AB6" s="10">
        <v>4812700000</v>
      </c>
      <c r="AC6" s="10">
        <v>5295500000</v>
      </c>
      <c r="AD6" s="10">
        <v>5529100000</v>
      </c>
      <c r="AE6" s="10">
        <v>7492000000</v>
      </c>
      <c r="AF6" s="10">
        <v>7755900000</v>
      </c>
      <c r="AG6" s="10">
        <v>8369100000</v>
      </c>
      <c r="AH6" s="10">
        <v>9445000000</v>
      </c>
      <c r="AI6" s="10">
        <v>10857000000</v>
      </c>
      <c r="AJ6" s="10">
        <v>11328000000</v>
      </c>
      <c r="AK6" s="10">
        <v>16004000000</v>
      </c>
      <c r="AL6" s="10">
        <v>19638000000</v>
      </c>
      <c r="AM6" s="10">
        <v>19500000000</v>
      </c>
      <c r="AS6" s="20" t="s">
        <v>112</v>
      </c>
      <c r="AT6" s="21" t="s">
        <v>113</v>
      </c>
      <c r="AU6" s="21" t="s">
        <v>114</v>
      </c>
      <c r="AV6" s="21" t="s">
        <v>115</v>
      </c>
    </row>
    <row r="7" spans="1:48" ht="19" x14ac:dyDescent="0.25">
      <c r="A7" s="5" t="s">
        <v>4</v>
      </c>
      <c r="B7" s="2">
        <v>0.34399999999999997</v>
      </c>
      <c r="C7" s="2">
        <v>0.3387</v>
      </c>
      <c r="D7" s="2">
        <v>0.3513</v>
      </c>
      <c r="E7" s="2">
        <v>0.34939999999999999</v>
      </c>
      <c r="F7" s="2">
        <v>0.33660000000000001</v>
      </c>
      <c r="G7" s="2">
        <v>0.37430000000000002</v>
      </c>
      <c r="H7" s="2">
        <v>0.36659999999999998</v>
      </c>
      <c r="I7" s="2">
        <v>0.38900000000000001</v>
      </c>
      <c r="J7" s="2">
        <v>0.4294</v>
      </c>
      <c r="K7" s="2">
        <v>0.45350000000000001</v>
      </c>
      <c r="L7" s="2">
        <v>0.49049999999999999</v>
      </c>
      <c r="M7" s="2">
        <v>0.47399999999999998</v>
      </c>
      <c r="N7" s="2" t="s">
        <v>91</v>
      </c>
      <c r="O7" s="2">
        <v>0.48359999999999997</v>
      </c>
      <c r="P7" s="2">
        <v>0.47649999999999998</v>
      </c>
      <c r="Q7" s="2">
        <v>0.4481</v>
      </c>
      <c r="R7" s="2">
        <v>0.43809999999999999</v>
      </c>
      <c r="S7" s="2">
        <v>0.44450000000000001</v>
      </c>
      <c r="T7" s="2">
        <v>0.4521</v>
      </c>
      <c r="U7" s="2">
        <v>0.45989999999999998</v>
      </c>
      <c r="V7" s="2">
        <v>0.45379999999999998</v>
      </c>
      <c r="W7" s="2">
        <v>0.41360000000000002</v>
      </c>
      <c r="X7" s="2">
        <v>0.39029999999999998</v>
      </c>
      <c r="Y7" s="2">
        <v>0.4007</v>
      </c>
      <c r="Z7" s="2">
        <v>0.39810000000000001</v>
      </c>
      <c r="AA7" s="2">
        <v>0.41139999999999999</v>
      </c>
      <c r="AB7" s="2">
        <v>0.41039999999999999</v>
      </c>
      <c r="AC7" s="2">
        <v>0.42330000000000001</v>
      </c>
      <c r="AD7" s="2">
        <v>0.4224</v>
      </c>
      <c r="AE7" s="2">
        <v>0.44359999999999999</v>
      </c>
      <c r="AF7" s="2">
        <v>0.4572</v>
      </c>
      <c r="AG7" s="2">
        <v>0.45800000000000002</v>
      </c>
      <c r="AH7" s="2">
        <v>0.45150000000000001</v>
      </c>
      <c r="AI7" s="2">
        <v>0.44569999999999999</v>
      </c>
      <c r="AJ7" s="2">
        <v>0.44350000000000001</v>
      </c>
      <c r="AK7" s="2">
        <v>0.49669999999999997</v>
      </c>
      <c r="AL7" s="2">
        <v>0.50080000000000002</v>
      </c>
      <c r="AM7" s="2">
        <v>0.43419999999999997</v>
      </c>
      <c r="AS7" s="17">
        <f>AM7</f>
        <v>0.43419999999999997</v>
      </c>
      <c r="AT7" s="18">
        <f>AM21</f>
        <v>0.26179999999999998</v>
      </c>
      <c r="AU7" s="18">
        <f>AM30</f>
        <v>0.1547</v>
      </c>
      <c r="AV7" s="18">
        <f>AM107/AM3</f>
        <v>0.15386841812312146</v>
      </c>
    </row>
    <row r="8" spans="1:48" ht="19" x14ac:dyDescent="0.25">
      <c r="A8" s="5" t="s">
        <v>5</v>
      </c>
      <c r="B8" s="1" t="s">
        <v>91</v>
      </c>
      <c r="C8" s="1" t="s">
        <v>91</v>
      </c>
      <c r="D8" s="1" t="s">
        <v>91</v>
      </c>
      <c r="E8" s="1" t="s">
        <v>91</v>
      </c>
      <c r="F8" s="1" t="s">
        <v>91</v>
      </c>
      <c r="G8" s="1" t="s">
        <v>91</v>
      </c>
      <c r="H8" s="1" t="s">
        <v>91</v>
      </c>
      <c r="I8" s="1" t="s">
        <v>91</v>
      </c>
      <c r="J8" s="1" t="s">
        <v>91</v>
      </c>
      <c r="K8" s="1">
        <v>103700000</v>
      </c>
      <c r="L8" s="1">
        <v>269600000</v>
      </c>
      <c r="M8" s="1" t="s">
        <v>91</v>
      </c>
      <c r="N8" s="1" t="s">
        <v>91</v>
      </c>
      <c r="O8" s="1">
        <v>337300000</v>
      </c>
      <c r="P8" s="1">
        <v>367300000</v>
      </c>
      <c r="Q8" s="1">
        <v>176756000</v>
      </c>
      <c r="R8" s="1">
        <v>171614000</v>
      </c>
      <c r="S8" s="1">
        <v>155121000</v>
      </c>
      <c r="T8" s="1">
        <v>146394000</v>
      </c>
      <c r="U8" s="1">
        <v>134680000</v>
      </c>
      <c r="V8" s="1">
        <v>152775000</v>
      </c>
      <c r="W8" s="1">
        <v>170184000</v>
      </c>
      <c r="X8" s="1">
        <v>238700000</v>
      </c>
      <c r="Y8" s="1">
        <v>249100000</v>
      </c>
      <c r="Z8" s="1">
        <v>246100000</v>
      </c>
      <c r="AA8" s="1">
        <v>287200000</v>
      </c>
      <c r="AB8" s="1">
        <v>340600000</v>
      </c>
      <c r="AC8" s="1">
        <v>376400000</v>
      </c>
      <c r="AD8" s="1">
        <v>395500000</v>
      </c>
      <c r="AE8" s="1">
        <v>691100000</v>
      </c>
      <c r="AF8" s="1">
        <v>692300000</v>
      </c>
      <c r="AG8" s="1">
        <v>754800000</v>
      </c>
      <c r="AH8" s="1">
        <v>888000000</v>
      </c>
      <c r="AI8" s="1">
        <v>967000000</v>
      </c>
      <c r="AJ8" s="1">
        <v>1003000000</v>
      </c>
      <c r="AK8" s="1">
        <v>1181000000</v>
      </c>
      <c r="AL8" s="1">
        <v>1406000000</v>
      </c>
      <c r="AM8" s="1">
        <v>1471000000</v>
      </c>
    </row>
    <row r="9" spans="1:48"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f t="shared" si="1"/>
        <v>6.5413486406358412E-2</v>
      </c>
      <c r="L9" s="15">
        <f t="shared" si="1"/>
        <v>0.1221346380356981</v>
      </c>
      <c r="M9" s="15" t="e">
        <f t="shared" si="1"/>
        <v>#VALUE!</v>
      </c>
      <c r="N9" s="15" t="e">
        <f t="shared" si="1"/>
        <v>#VALUE!</v>
      </c>
      <c r="O9" s="15">
        <f t="shared" si="1"/>
        <v>9.4792457072197397E-2</v>
      </c>
      <c r="P9" s="15">
        <f t="shared" si="1"/>
        <v>9.4968455889957601E-2</v>
      </c>
      <c r="Q9" s="15">
        <f t="shared" si="1"/>
        <v>7.7506816421854294E-2</v>
      </c>
      <c r="R9" s="15">
        <f t="shared" si="1"/>
        <v>7.8426659232888982E-2</v>
      </c>
      <c r="S9" s="15">
        <f t="shared" si="1"/>
        <v>7.4350242408410844E-2</v>
      </c>
      <c r="T9" s="15">
        <f t="shared" si="1"/>
        <v>6.9806664806986676E-2</v>
      </c>
      <c r="U9" s="15">
        <f t="shared" si="1"/>
        <v>6.1051815620615638E-2</v>
      </c>
      <c r="V9" s="15">
        <f t="shared" si="1"/>
        <v>5.8022572499256561E-2</v>
      </c>
      <c r="W9" s="15">
        <f t="shared" si="1"/>
        <v>4.4884280242440101E-2</v>
      </c>
      <c r="X9" s="15">
        <f t="shared" si="1"/>
        <v>2.4491094147582698E-2</v>
      </c>
      <c r="Y9" s="15">
        <f t="shared" si="1"/>
        <v>2.3728329205562965E-2</v>
      </c>
      <c r="Z9" s="15">
        <f t="shared" si="1"/>
        <v>2.4342957753444711E-2</v>
      </c>
      <c r="AA9" s="15">
        <f t="shared" si="1"/>
        <v>2.6620445466089521E-2</v>
      </c>
      <c r="AB9" s="15">
        <f t="shared" si="1"/>
        <v>2.9046810905772692E-2</v>
      </c>
      <c r="AC9" s="15">
        <f t="shared" si="1"/>
        <v>3.0088170169225974E-2</v>
      </c>
      <c r="AD9" s="15">
        <f t="shared" si="1"/>
        <v>3.0213211309137299E-2</v>
      </c>
      <c r="AE9" s="15">
        <f t="shared" si="1"/>
        <v>4.0918671845395986E-2</v>
      </c>
      <c r="AF9" s="15">
        <f t="shared" si="1"/>
        <v>4.0806582809718606E-2</v>
      </c>
      <c r="AG9" s="15">
        <f t="shared" si="1"/>
        <v>4.1304359722229823E-2</v>
      </c>
      <c r="AH9" s="15">
        <f t="shared" si="1"/>
        <v>4.2451477196672721E-2</v>
      </c>
      <c r="AI9" s="15">
        <f t="shared" si="1"/>
        <v>3.9699482716150751E-2</v>
      </c>
      <c r="AJ9" s="15">
        <f t="shared" si="1"/>
        <v>3.9268655547725316E-2</v>
      </c>
      <c r="AK9" s="15">
        <f t="shared" si="1"/>
        <v>3.6656527407039542E-2</v>
      </c>
      <c r="AL9" s="15">
        <f t="shared" si="1"/>
        <v>3.5857284945550995E-2</v>
      </c>
      <c r="AM9" s="15">
        <f t="shared" si="1"/>
        <v>3.2750751419347655E-2</v>
      </c>
      <c r="AS9" s="20" t="s">
        <v>96</v>
      </c>
      <c r="AT9" s="21" t="s">
        <v>97</v>
      </c>
      <c r="AU9" s="21" t="s">
        <v>98</v>
      </c>
      <c r="AV9" s="21" t="s">
        <v>99</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M10" s="1" t="s">
        <v>91</v>
      </c>
      <c r="AS10" s="17">
        <f>AM9</f>
        <v>3.2750751419347655E-2</v>
      </c>
      <c r="AT10" s="18">
        <f>AM13</f>
        <v>0.15867750194812424</v>
      </c>
      <c r="AU10" s="18">
        <f>AM80</f>
        <v>6.8351330290548811E-3</v>
      </c>
      <c r="AV10" s="18">
        <f>AM89</f>
        <v>4.9938773238339083E-2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78700000</v>
      </c>
      <c r="C12" s="1">
        <v>91600000</v>
      </c>
      <c r="D12" s="1">
        <v>117100000</v>
      </c>
      <c r="E12" s="1">
        <v>144600000</v>
      </c>
      <c r="F12" s="1">
        <v>164400000</v>
      </c>
      <c r="G12" s="1">
        <v>210600000</v>
      </c>
      <c r="H12" s="1">
        <v>233600000</v>
      </c>
      <c r="I12" s="1">
        <v>271700000</v>
      </c>
      <c r="J12" s="1">
        <v>370600000</v>
      </c>
      <c r="K12" s="1">
        <v>373200000</v>
      </c>
      <c r="L12" s="1">
        <v>480800000</v>
      </c>
      <c r="M12" s="1">
        <v>990700000</v>
      </c>
      <c r="N12" s="1" t="s">
        <v>91</v>
      </c>
      <c r="O12" s="1">
        <v>840700000</v>
      </c>
      <c r="P12" s="1">
        <v>937600000</v>
      </c>
      <c r="Q12" s="1">
        <v>646920000</v>
      </c>
      <c r="R12" s="1">
        <v>620104000</v>
      </c>
      <c r="S12" s="1">
        <v>564656000</v>
      </c>
      <c r="T12" s="1">
        <v>568138000</v>
      </c>
      <c r="U12" s="1">
        <v>626458000</v>
      </c>
      <c r="V12" s="1">
        <v>761786000</v>
      </c>
      <c r="W12" s="1">
        <v>1110205000</v>
      </c>
      <c r="X12" s="1">
        <v>2549100000</v>
      </c>
      <c r="Y12" s="1">
        <v>2692300000</v>
      </c>
      <c r="Z12" s="1">
        <v>2668900000</v>
      </c>
      <c r="AA12" s="1">
        <v>2826200000</v>
      </c>
      <c r="AB12" s="1">
        <v>3126500000</v>
      </c>
      <c r="AC12" s="1">
        <v>3354900000</v>
      </c>
      <c r="AD12" s="1">
        <v>3446300000</v>
      </c>
      <c r="AE12" s="1">
        <v>4896100000</v>
      </c>
      <c r="AF12" s="1">
        <v>4612100000</v>
      </c>
      <c r="AG12" s="1">
        <v>4975900000</v>
      </c>
      <c r="AH12" s="1">
        <v>5492000000</v>
      </c>
      <c r="AI12" s="1">
        <v>6057000000</v>
      </c>
      <c r="AJ12" s="1">
        <v>6144000000</v>
      </c>
      <c r="AK12" s="1">
        <v>6930000000</v>
      </c>
      <c r="AL12" s="1">
        <v>8007000000</v>
      </c>
      <c r="AM12" s="1">
        <v>7127000000</v>
      </c>
      <c r="AS12" s="20" t="s">
        <v>116</v>
      </c>
      <c r="AT12" s="21" t="s">
        <v>117</v>
      </c>
      <c r="AU12" s="21" t="s">
        <v>118</v>
      </c>
      <c r="AV12" s="21" t="s">
        <v>119</v>
      </c>
    </row>
    <row r="13" spans="1:48" ht="19" x14ac:dyDescent="0.25">
      <c r="A13" s="14" t="s">
        <v>94</v>
      </c>
      <c r="B13" s="15">
        <f>B12/B3</f>
        <v>0.29619872036130973</v>
      </c>
      <c r="C13" s="15">
        <f t="shared" ref="C13:AM13" si="2">C12/C3</f>
        <v>0.27623642943305188</v>
      </c>
      <c r="D13" s="15">
        <f t="shared" si="2"/>
        <v>0.30542514345331245</v>
      </c>
      <c r="E13" s="15">
        <f t="shared" si="2"/>
        <v>0.28885337594886135</v>
      </c>
      <c r="F13" s="15">
        <f t="shared" si="2"/>
        <v>0.28393782383419691</v>
      </c>
      <c r="G13" s="15">
        <f t="shared" si="2"/>
        <v>0.29745762711864404</v>
      </c>
      <c r="H13" s="15">
        <f t="shared" si="2"/>
        <v>0.29000620732464311</v>
      </c>
      <c r="I13" s="15">
        <f t="shared" si="2"/>
        <v>0.28630136986301369</v>
      </c>
      <c r="J13" s="15">
        <f t="shared" si="2"/>
        <v>0.29655117228134753</v>
      </c>
      <c r="K13" s="15">
        <f t="shared" si="2"/>
        <v>0.23541285561092537</v>
      </c>
      <c r="L13" s="15">
        <f t="shared" si="2"/>
        <v>0.21781281145238743</v>
      </c>
      <c r="M13" s="15">
        <f t="shared" si="2"/>
        <v>0.33782309213667056</v>
      </c>
      <c r="N13" s="15" t="e">
        <f t="shared" si="2"/>
        <v>#VALUE!</v>
      </c>
      <c r="O13" s="15">
        <f t="shared" si="2"/>
        <v>0.23626450833263074</v>
      </c>
      <c r="P13" s="15">
        <f t="shared" si="2"/>
        <v>0.24242424242424243</v>
      </c>
      <c r="Q13" s="15">
        <f t="shared" si="2"/>
        <v>0.28367189617113975</v>
      </c>
      <c r="R13" s="15">
        <f t="shared" si="2"/>
        <v>0.28338413589189337</v>
      </c>
      <c r="S13" s="15">
        <f t="shared" si="2"/>
        <v>0.27064234034955698</v>
      </c>
      <c r="T13" s="15">
        <f t="shared" si="2"/>
        <v>0.27091150545863762</v>
      </c>
      <c r="U13" s="15">
        <f t="shared" si="2"/>
        <v>0.28397979143198421</v>
      </c>
      <c r="V13" s="15">
        <f t="shared" si="2"/>
        <v>0.28931947906345057</v>
      </c>
      <c r="W13" s="15">
        <f t="shared" si="2"/>
        <v>0.29280515410707358</v>
      </c>
      <c r="X13" s="15">
        <f t="shared" si="2"/>
        <v>0.26154272346712631</v>
      </c>
      <c r="Y13" s="15">
        <f t="shared" si="2"/>
        <v>0.25645837302343305</v>
      </c>
      <c r="Z13" s="15">
        <f t="shared" si="2"/>
        <v>0.2639939859738667</v>
      </c>
      <c r="AA13" s="15">
        <f t="shared" si="2"/>
        <v>0.26195927220147008</v>
      </c>
      <c r="AB13" s="15">
        <f t="shared" si="2"/>
        <v>0.26663198560451651</v>
      </c>
      <c r="AC13" s="15">
        <f t="shared" si="2"/>
        <v>0.26817960175540972</v>
      </c>
      <c r="AD13" s="15">
        <f t="shared" si="2"/>
        <v>0.26327127720525884</v>
      </c>
      <c r="AE13" s="15">
        <f t="shared" si="2"/>
        <v>0.28988845206517622</v>
      </c>
      <c r="AF13" s="15">
        <f t="shared" si="2"/>
        <v>0.27185330142525377</v>
      </c>
      <c r="AG13" s="15">
        <f t="shared" si="2"/>
        <v>0.27229247952019525</v>
      </c>
      <c r="AH13" s="15">
        <f t="shared" si="2"/>
        <v>0.26254900086050292</v>
      </c>
      <c r="AI13" s="15">
        <f t="shared" si="2"/>
        <v>0.24866573610312834</v>
      </c>
      <c r="AJ13" s="15">
        <f t="shared" si="2"/>
        <v>0.24054498473103125</v>
      </c>
      <c r="AK13" s="15">
        <f t="shared" si="2"/>
        <v>0.21509715066112112</v>
      </c>
      <c r="AL13" s="15">
        <f t="shared" si="2"/>
        <v>0.2042029022468185</v>
      </c>
      <c r="AM13" s="15">
        <f t="shared" si="2"/>
        <v>0.15867750194812424</v>
      </c>
      <c r="AS13" s="17">
        <f>AM28/AM72</f>
        <v>0.15783975290697674</v>
      </c>
      <c r="AT13" s="18">
        <f>AM28/AM54</f>
        <v>7.1435913249049229E-2</v>
      </c>
      <c r="AU13" s="18">
        <f>AM22/(AM72+AM56+AM61)</f>
        <v>0.10688996434029546</v>
      </c>
      <c r="AV13" s="19">
        <f>AM67/AM72</f>
        <v>1.209529433139535</v>
      </c>
    </row>
    <row r="14" spans="1:48" ht="19" x14ac:dyDescent="0.25">
      <c r="A14" s="5" t="s">
        <v>9</v>
      </c>
      <c r="B14" s="1">
        <v>7800000</v>
      </c>
      <c r="C14" s="1">
        <v>8400000</v>
      </c>
      <c r="D14" s="1">
        <v>10100000</v>
      </c>
      <c r="E14" s="1">
        <v>11100000</v>
      </c>
      <c r="F14" s="1">
        <v>12700000</v>
      </c>
      <c r="G14" s="1">
        <v>18800000</v>
      </c>
      <c r="H14" s="1">
        <v>23400000</v>
      </c>
      <c r="I14" s="1">
        <v>29200000</v>
      </c>
      <c r="J14" s="1">
        <v>42400000</v>
      </c>
      <c r="K14" s="1">
        <v>62300000</v>
      </c>
      <c r="L14" s="1">
        <v>85000000</v>
      </c>
      <c r="M14" s="1">
        <v>115200000</v>
      </c>
      <c r="N14" s="1" t="s">
        <v>91</v>
      </c>
      <c r="O14" s="1">
        <v>135700000</v>
      </c>
      <c r="P14" s="1">
        <v>162300000</v>
      </c>
      <c r="Q14" s="1" t="s">
        <v>91</v>
      </c>
      <c r="R14" s="1" t="s">
        <v>91</v>
      </c>
      <c r="S14" s="1" t="s">
        <v>91</v>
      </c>
      <c r="T14" s="1" t="s">
        <v>91</v>
      </c>
      <c r="U14" s="1" t="s">
        <v>91</v>
      </c>
      <c r="V14" s="1" t="s">
        <v>91</v>
      </c>
      <c r="W14" s="1" t="s">
        <v>91</v>
      </c>
      <c r="X14" s="1" t="s">
        <v>91</v>
      </c>
      <c r="Y14" s="1" t="s">
        <v>91</v>
      </c>
      <c r="Z14" s="1" t="s">
        <v>91</v>
      </c>
      <c r="AA14" s="1" t="s">
        <v>91</v>
      </c>
      <c r="AB14" s="1" t="s">
        <v>91</v>
      </c>
      <c r="AC14" s="1" t="s">
        <v>91</v>
      </c>
      <c r="AD14" s="1" t="s">
        <v>91</v>
      </c>
      <c r="AE14" s="1" t="s">
        <v>91</v>
      </c>
      <c r="AF14" s="1" t="s">
        <v>91</v>
      </c>
      <c r="AG14" s="1" t="s">
        <v>91</v>
      </c>
      <c r="AH14" s="1" t="s">
        <v>91</v>
      </c>
      <c r="AI14" s="1" t="s">
        <v>91</v>
      </c>
      <c r="AJ14" s="1" t="s">
        <v>91</v>
      </c>
      <c r="AK14" s="1" t="s">
        <v>91</v>
      </c>
      <c r="AL14" s="1" t="s">
        <v>91</v>
      </c>
      <c r="AM14" s="1" t="s">
        <v>91</v>
      </c>
    </row>
    <row r="15" spans="1:48" ht="20" customHeight="1" x14ac:dyDescent="0.25">
      <c r="A15" s="5" t="s">
        <v>10</v>
      </c>
      <c r="B15" s="1">
        <v>86500000</v>
      </c>
      <c r="C15" s="1">
        <v>100000000</v>
      </c>
      <c r="D15" s="1">
        <v>127200000</v>
      </c>
      <c r="E15" s="1">
        <v>155700000</v>
      </c>
      <c r="F15" s="1">
        <v>177100000</v>
      </c>
      <c r="G15" s="1">
        <v>229400000</v>
      </c>
      <c r="H15" s="1">
        <v>257000000</v>
      </c>
      <c r="I15" s="1">
        <v>300900000</v>
      </c>
      <c r="J15" s="1">
        <v>413000000</v>
      </c>
      <c r="K15" s="1">
        <v>539200000</v>
      </c>
      <c r="L15" s="1">
        <v>835400000</v>
      </c>
      <c r="M15" s="1">
        <v>1105900000</v>
      </c>
      <c r="N15" s="1" t="s">
        <v>91</v>
      </c>
      <c r="O15" s="1">
        <v>1313700000</v>
      </c>
      <c r="P15" s="1">
        <v>1467200000</v>
      </c>
      <c r="Q15" s="1">
        <v>823676000</v>
      </c>
      <c r="R15" s="1">
        <v>791718000</v>
      </c>
      <c r="S15" s="1">
        <v>719777000</v>
      </c>
      <c r="T15" s="1">
        <v>714532000</v>
      </c>
      <c r="U15" s="1">
        <v>761138000</v>
      </c>
      <c r="V15" s="1">
        <v>914561000</v>
      </c>
      <c r="W15" s="1">
        <v>1280389000</v>
      </c>
      <c r="X15" s="1">
        <v>2787800000</v>
      </c>
      <c r="Y15" s="1">
        <v>2941400000</v>
      </c>
      <c r="Z15" s="1">
        <v>2915000000</v>
      </c>
      <c r="AA15" s="1">
        <v>3113400000</v>
      </c>
      <c r="AB15" s="1">
        <v>3467100000</v>
      </c>
      <c r="AC15" s="1">
        <v>3731300000</v>
      </c>
      <c r="AD15" s="1">
        <v>3841800000</v>
      </c>
      <c r="AE15" s="1">
        <v>5587200000</v>
      </c>
      <c r="AF15" s="1">
        <v>5304400000</v>
      </c>
      <c r="AG15" s="1">
        <v>5730700000</v>
      </c>
      <c r="AH15" s="1">
        <v>6380000000</v>
      </c>
      <c r="AI15" s="1">
        <v>7024000000</v>
      </c>
      <c r="AJ15" s="1">
        <v>7147000000</v>
      </c>
      <c r="AK15" s="1">
        <v>8111000000</v>
      </c>
      <c r="AL15" s="1">
        <v>9413000000</v>
      </c>
      <c r="AM15" s="1">
        <v>8598000000</v>
      </c>
      <c r="AS15" s="20" t="s">
        <v>120</v>
      </c>
      <c r="AT15" s="21" t="s">
        <v>121</v>
      </c>
      <c r="AU15" s="21" t="s">
        <v>122</v>
      </c>
      <c r="AV15" s="21" t="s">
        <v>123</v>
      </c>
    </row>
    <row r="16" spans="1:48" ht="19" x14ac:dyDescent="0.25">
      <c r="A16" s="5" t="s">
        <v>11</v>
      </c>
      <c r="B16" s="1">
        <v>260800000</v>
      </c>
      <c r="C16" s="1">
        <v>319300000</v>
      </c>
      <c r="D16" s="1">
        <v>375900000</v>
      </c>
      <c r="E16" s="1">
        <v>481400000</v>
      </c>
      <c r="F16" s="1">
        <v>561200000</v>
      </c>
      <c r="G16" s="1">
        <v>672400000</v>
      </c>
      <c r="H16" s="1">
        <v>767200000</v>
      </c>
      <c r="I16" s="1">
        <v>880700000</v>
      </c>
      <c r="J16" s="1">
        <v>1126100000</v>
      </c>
      <c r="K16" s="1">
        <v>1405500000</v>
      </c>
      <c r="L16" s="1">
        <v>1960100000</v>
      </c>
      <c r="M16" s="1">
        <v>2648400000</v>
      </c>
      <c r="N16" s="1" t="s">
        <v>91</v>
      </c>
      <c r="O16" s="1">
        <v>3151300000</v>
      </c>
      <c r="P16" s="1">
        <v>3491800000</v>
      </c>
      <c r="Q16" s="1">
        <v>2082362000</v>
      </c>
      <c r="R16" s="1">
        <v>2021306000</v>
      </c>
      <c r="S16" s="1">
        <v>1878756000</v>
      </c>
      <c r="T16" s="1">
        <v>1863652000</v>
      </c>
      <c r="U16" s="1">
        <v>1952654000</v>
      </c>
      <c r="V16" s="1">
        <v>2352640000</v>
      </c>
      <c r="W16" s="1">
        <v>3503946000</v>
      </c>
      <c r="X16" s="1">
        <v>8729800000</v>
      </c>
      <c r="Y16" s="1">
        <v>9233200000</v>
      </c>
      <c r="Z16" s="1">
        <v>9000000000</v>
      </c>
      <c r="AA16" s="1">
        <v>9463400000</v>
      </c>
      <c r="AB16" s="1">
        <v>10380300000</v>
      </c>
      <c r="AC16" s="1">
        <v>10945700000</v>
      </c>
      <c r="AD16" s="1">
        <v>11403000000</v>
      </c>
      <c r="AE16" s="1">
        <v>14984800000</v>
      </c>
      <c r="AF16" s="1">
        <v>14513900000</v>
      </c>
      <c r="AG16" s="1">
        <v>15635700000</v>
      </c>
      <c r="AH16" s="1">
        <v>17853000000</v>
      </c>
      <c r="AI16" s="1">
        <v>20525000000</v>
      </c>
      <c r="AJ16" s="1">
        <v>21361000000</v>
      </c>
      <c r="AK16" s="1">
        <v>24325000000</v>
      </c>
      <c r="AL16" s="1">
        <v>28986000000</v>
      </c>
      <c r="AM16" s="1">
        <v>34013000000</v>
      </c>
      <c r="AS16" s="25">
        <f>(AM35+AL35+AK35+AJ35+AI35)/5</f>
        <v>-1.9566849505923446E-3</v>
      </c>
      <c r="AT16" s="35">
        <f>AU101/AM3</f>
        <v>4.4386074564176781</v>
      </c>
      <c r="AU16" s="35">
        <f>AU101/AM28</f>
        <v>28.684899842446043</v>
      </c>
      <c r="AV16" s="36">
        <f>AU101/AM107</f>
        <v>28.846773825061497</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118100000</v>
      </c>
      <c r="AA17" s="1">
        <v>84700000</v>
      </c>
      <c r="AB17" s="1">
        <v>175300000</v>
      </c>
      <c r="AC17" s="1">
        <v>241600000</v>
      </c>
      <c r="AD17" s="1">
        <v>262100000</v>
      </c>
      <c r="AE17" s="1">
        <v>479900000</v>
      </c>
      <c r="AF17" s="1">
        <v>414900000</v>
      </c>
      <c r="AG17" s="1">
        <v>469600000</v>
      </c>
      <c r="AH17" s="1">
        <v>592000000</v>
      </c>
      <c r="AI17" s="1">
        <v>667000000</v>
      </c>
      <c r="AJ17" s="1">
        <v>676000000</v>
      </c>
      <c r="AK17" s="1">
        <v>553000000</v>
      </c>
      <c r="AL17" s="1">
        <v>536000000</v>
      </c>
      <c r="AM17" s="1">
        <v>726000000</v>
      </c>
    </row>
    <row r="18" spans="1:48" ht="20" x14ac:dyDescent="0.25">
      <c r="A18" s="5" t="s">
        <v>13</v>
      </c>
      <c r="B18" s="1">
        <v>7800000</v>
      </c>
      <c r="C18" s="1">
        <v>8400000</v>
      </c>
      <c r="D18" s="1">
        <v>10100000</v>
      </c>
      <c r="E18" s="1">
        <v>11100000</v>
      </c>
      <c r="F18" s="1">
        <v>12700000</v>
      </c>
      <c r="G18" s="1">
        <v>18800000</v>
      </c>
      <c r="H18" s="1">
        <v>23400000</v>
      </c>
      <c r="I18" s="1">
        <v>29200000</v>
      </c>
      <c r="J18" s="1">
        <v>42400000</v>
      </c>
      <c r="K18" s="1">
        <v>62300000</v>
      </c>
      <c r="L18" s="1">
        <v>85000000</v>
      </c>
      <c r="M18" s="1">
        <v>115200000</v>
      </c>
      <c r="N18" s="1" t="s">
        <v>91</v>
      </c>
      <c r="O18" s="1">
        <v>135700000</v>
      </c>
      <c r="P18" s="1">
        <v>162300000</v>
      </c>
      <c r="Q18" s="1">
        <v>97486000</v>
      </c>
      <c r="R18" s="1">
        <v>98521000</v>
      </c>
      <c r="S18" s="1">
        <v>56376000</v>
      </c>
      <c r="T18" s="1">
        <v>58548000</v>
      </c>
      <c r="U18" s="1">
        <v>66141000</v>
      </c>
      <c r="V18" s="1">
        <v>123272000</v>
      </c>
      <c r="W18" s="1">
        <v>240773000</v>
      </c>
      <c r="X18" s="1">
        <v>756800000</v>
      </c>
      <c r="Y18" s="1">
        <v>792700000</v>
      </c>
      <c r="Z18" s="1">
        <v>787300000</v>
      </c>
      <c r="AA18" s="1">
        <v>770000000</v>
      </c>
      <c r="AB18" s="1">
        <v>863500000</v>
      </c>
      <c r="AC18" s="1">
        <v>983700000</v>
      </c>
      <c r="AD18" s="1">
        <v>999900000</v>
      </c>
      <c r="AE18" s="1">
        <v>1684800000</v>
      </c>
      <c r="AF18" s="1">
        <v>1688200000</v>
      </c>
      <c r="AG18" s="1">
        <v>1758000000</v>
      </c>
      <c r="AH18" s="1">
        <v>2033000000</v>
      </c>
      <c r="AI18" s="1">
        <v>2267000000</v>
      </c>
      <c r="AJ18" s="1">
        <v>2277000000</v>
      </c>
      <c r="AK18" s="1">
        <v>2325000000</v>
      </c>
      <c r="AL18" s="1">
        <v>2592000000</v>
      </c>
      <c r="AM18" s="1">
        <v>3381000000</v>
      </c>
      <c r="AS18" s="20" t="s">
        <v>124</v>
      </c>
      <c r="AT18" s="21" t="s">
        <v>158</v>
      </c>
      <c r="AU18" s="21" t="s">
        <v>159</v>
      </c>
      <c r="AV18" s="21" t="s">
        <v>160</v>
      </c>
    </row>
    <row r="19" spans="1:48" ht="19" x14ac:dyDescent="0.25">
      <c r="A19" s="6" t="s">
        <v>14</v>
      </c>
      <c r="B19" s="10">
        <v>19600000</v>
      </c>
      <c r="C19" s="10">
        <v>25600000</v>
      </c>
      <c r="D19" s="10">
        <v>32800000</v>
      </c>
      <c r="E19" s="10">
        <v>38500000</v>
      </c>
      <c r="F19" s="10">
        <v>46900000</v>
      </c>
      <c r="G19" s="10">
        <v>69800000</v>
      </c>
      <c r="H19" s="10">
        <v>95400000</v>
      </c>
      <c r="I19" s="10">
        <v>115900000</v>
      </c>
      <c r="J19" s="10">
        <v>152400000</v>
      </c>
      <c r="K19" s="10">
        <v>234900000</v>
      </c>
      <c r="L19" s="10">
        <v>324000000</v>
      </c>
      <c r="M19" s="10">
        <v>416800000</v>
      </c>
      <c r="N19" s="10" t="s">
        <v>91</v>
      </c>
      <c r="O19" s="10">
        <v>549700000</v>
      </c>
      <c r="P19" s="10">
        <v>514900000</v>
      </c>
      <c r="Q19" s="10">
        <v>173592000</v>
      </c>
      <c r="R19" s="10">
        <v>124669000</v>
      </c>
      <c r="S19" s="10">
        <v>459093000</v>
      </c>
      <c r="T19" s="10">
        <v>304493000</v>
      </c>
      <c r="U19" s="10">
        <v>468830000</v>
      </c>
      <c r="V19" s="10">
        <v>434087000</v>
      </c>
      <c r="W19" s="10">
        <v>452762000</v>
      </c>
      <c r="X19" s="10">
        <v>1619600000</v>
      </c>
      <c r="Y19" s="10">
        <v>1947800000</v>
      </c>
      <c r="Z19" s="10">
        <v>1831500000</v>
      </c>
      <c r="AA19" s="10">
        <v>2021800000</v>
      </c>
      <c r="AB19" s="10">
        <v>2475700000</v>
      </c>
      <c r="AC19" s="10">
        <v>2414200000</v>
      </c>
      <c r="AD19" s="10">
        <v>2575700000</v>
      </c>
      <c r="AE19" s="10">
        <v>4250800000</v>
      </c>
      <c r="AF19" s="10">
        <v>4034600000</v>
      </c>
      <c r="AG19" s="10">
        <v>4248000000</v>
      </c>
      <c r="AH19" s="10">
        <v>5051000000</v>
      </c>
      <c r="AI19" s="10">
        <v>6196000000</v>
      </c>
      <c r="AJ19" s="10">
        <v>7023000000</v>
      </c>
      <c r="AK19" s="10">
        <v>10103000000</v>
      </c>
      <c r="AL19" s="10">
        <v>11962000000</v>
      </c>
      <c r="AM19" s="10">
        <v>11760000000</v>
      </c>
      <c r="AN19" s="30">
        <v>11842000000</v>
      </c>
      <c r="AO19" s="30">
        <v>13027000000</v>
      </c>
      <c r="AP19" s="30">
        <v>14364000000</v>
      </c>
      <c r="AQ19" s="30">
        <v>15802000000</v>
      </c>
      <c r="AR19" s="30">
        <v>17565000000</v>
      </c>
      <c r="AS19" s="26">
        <f>AM40-AM56-AM61</f>
        <v>-25964000000</v>
      </c>
      <c r="AT19" s="35">
        <f>AU101/AN3</f>
        <v>4.4003984969650149</v>
      </c>
      <c r="AU19" s="35">
        <f>AU101/AN28</f>
        <v>21.662507215581876</v>
      </c>
      <c r="AV19" s="36">
        <f>AU101/AN105</f>
        <v>22.053273318842045</v>
      </c>
    </row>
    <row r="20" spans="1:48" ht="20" customHeight="1" x14ac:dyDescent="0.25">
      <c r="A20" s="14" t="s">
        <v>100</v>
      </c>
      <c r="B20" s="1"/>
      <c r="C20" s="15">
        <f>(C19/B19)-1</f>
        <v>0.30612244897959173</v>
      </c>
      <c r="D20" s="15">
        <f>(D19/C19)-1</f>
        <v>0.28125</v>
      </c>
      <c r="E20" s="15">
        <f>(E19/D19)-1</f>
        <v>0.17378048780487809</v>
      </c>
      <c r="F20" s="15">
        <f t="shared" ref="F20:AR20" si="3">(F19/E19)-1</f>
        <v>0.21818181818181825</v>
      </c>
      <c r="G20" s="15">
        <f t="shared" si="3"/>
        <v>0.48827292110874199</v>
      </c>
      <c r="H20" s="15">
        <f t="shared" si="3"/>
        <v>0.36676217765042973</v>
      </c>
      <c r="I20" s="15">
        <f t="shared" si="3"/>
        <v>0.2148846960167714</v>
      </c>
      <c r="J20" s="15">
        <f t="shared" si="3"/>
        <v>0.31492666091458155</v>
      </c>
      <c r="K20" s="15">
        <f t="shared" si="3"/>
        <v>0.54133858267716528</v>
      </c>
      <c r="L20" s="15">
        <f t="shared" si="3"/>
        <v>0.3793103448275863</v>
      </c>
      <c r="M20" s="15">
        <f t="shared" si="3"/>
        <v>0.28641975308641965</v>
      </c>
      <c r="N20" s="15" t="e">
        <f t="shared" si="3"/>
        <v>#VALUE!</v>
      </c>
      <c r="O20" s="15" t="e">
        <f t="shared" si="3"/>
        <v>#VALUE!</v>
      </c>
      <c r="P20" s="15">
        <f t="shared" si="3"/>
        <v>-6.3307258504638919E-2</v>
      </c>
      <c r="Q20" s="15">
        <f t="shared" si="3"/>
        <v>-0.66286269178481261</v>
      </c>
      <c r="R20" s="15">
        <f t="shared" si="3"/>
        <v>-0.28182750357159314</v>
      </c>
      <c r="S20" s="15">
        <f t="shared" si="3"/>
        <v>2.6824952474151553</v>
      </c>
      <c r="T20" s="15">
        <f t="shared" si="3"/>
        <v>-0.33675094153036533</v>
      </c>
      <c r="U20" s="15">
        <f t="shared" si="3"/>
        <v>0.53970698833799124</v>
      </c>
      <c r="V20" s="15">
        <f t="shared" si="3"/>
        <v>-7.4105752618219833E-2</v>
      </c>
      <c r="W20" s="15">
        <f t="shared" si="3"/>
        <v>4.3021329825587928E-2</v>
      </c>
      <c r="X20" s="15">
        <f t="shared" si="3"/>
        <v>2.5771553266396032</v>
      </c>
      <c r="Y20" s="15">
        <f t="shared" si="3"/>
        <v>0.20264262780933562</v>
      </c>
      <c r="Z20" s="15">
        <f t="shared" si="3"/>
        <v>-5.970838895163777E-2</v>
      </c>
      <c r="AA20" s="15">
        <f t="shared" si="3"/>
        <v>0.1039039039039038</v>
      </c>
      <c r="AB20" s="15">
        <f t="shared" si="3"/>
        <v>0.22450291819171042</v>
      </c>
      <c r="AC20" s="15">
        <f t="shared" si="3"/>
        <v>-2.4841458981298192E-2</v>
      </c>
      <c r="AD20" s="15">
        <f t="shared" si="3"/>
        <v>6.6895866125424641E-2</v>
      </c>
      <c r="AE20" s="15">
        <f t="shared" si="3"/>
        <v>0.65034747835539863</v>
      </c>
      <c r="AF20" s="15">
        <f t="shared" si="3"/>
        <v>-5.0861014397289961E-2</v>
      </c>
      <c r="AG20" s="15">
        <f t="shared" si="3"/>
        <v>5.2892480047588286E-2</v>
      </c>
      <c r="AH20" s="15">
        <f t="shared" si="3"/>
        <v>0.189030131826742</v>
      </c>
      <c r="AI20" s="15">
        <f t="shared" si="3"/>
        <v>0.22668778459710959</v>
      </c>
      <c r="AJ20" s="15">
        <f t="shared" si="3"/>
        <v>0.13347320852162681</v>
      </c>
      <c r="AK20" s="15">
        <f t="shared" si="3"/>
        <v>0.43855902036166872</v>
      </c>
      <c r="AL20" s="15">
        <f t="shared" si="3"/>
        <v>0.18400475106404035</v>
      </c>
      <c r="AM20" s="15">
        <f t="shared" si="3"/>
        <v>-1.6886808226049155E-2</v>
      </c>
      <c r="AN20" s="16">
        <f t="shared" si="3"/>
        <v>6.9727891156463606E-3</v>
      </c>
      <c r="AO20" s="16">
        <f t="shared" si="3"/>
        <v>0.10006755615605467</v>
      </c>
      <c r="AP20" s="16">
        <f t="shared" si="3"/>
        <v>0.10263299301450823</v>
      </c>
      <c r="AQ20" s="16">
        <f t="shared" si="3"/>
        <v>0.10011138958507382</v>
      </c>
      <c r="AR20" s="16">
        <f t="shared" si="3"/>
        <v>0.1115681559296291</v>
      </c>
    </row>
    <row r="21" spans="1:48" ht="20" x14ac:dyDescent="0.25">
      <c r="A21" s="5" t="s">
        <v>15</v>
      </c>
      <c r="B21" s="2">
        <v>7.3800000000000004E-2</v>
      </c>
      <c r="C21" s="2">
        <v>7.7200000000000005E-2</v>
      </c>
      <c r="D21" s="2">
        <v>8.5599999999999996E-2</v>
      </c>
      <c r="E21" s="2">
        <v>7.6899999999999996E-2</v>
      </c>
      <c r="F21" s="2">
        <v>8.1000000000000003E-2</v>
      </c>
      <c r="G21" s="2">
        <v>9.8599999999999993E-2</v>
      </c>
      <c r="H21" s="2">
        <v>0.11840000000000001</v>
      </c>
      <c r="I21" s="2">
        <v>0.1221</v>
      </c>
      <c r="J21" s="2">
        <v>0.12189999999999999</v>
      </c>
      <c r="K21" s="2">
        <v>0.1482</v>
      </c>
      <c r="L21" s="2">
        <v>0.14680000000000001</v>
      </c>
      <c r="M21" s="2">
        <v>0.1421</v>
      </c>
      <c r="N21" s="2" t="s">
        <v>91</v>
      </c>
      <c r="O21" s="2">
        <v>0.1545</v>
      </c>
      <c r="P21" s="2">
        <v>0.1331</v>
      </c>
      <c r="Q21" s="2">
        <v>7.6100000000000001E-2</v>
      </c>
      <c r="R21" s="2">
        <v>5.7000000000000002E-2</v>
      </c>
      <c r="S21" s="2">
        <v>0.22</v>
      </c>
      <c r="T21" s="2">
        <v>0.1452</v>
      </c>
      <c r="U21" s="2">
        <v>0.21249999999999999</v>
      </c>
      <c r="V21" s="2">
        <v>0.16489999999999999</v>
      </c>
      <c r="W21" s="2">
        <v>0.11940000000000001</v>
      </c>
      <c r="X21" s="2">
        <v>0.16619999999999999</v>
      </c>
      <c r="Y21" s="2">
        <v>0.1855</v>
      </c>
      <c r="Z21" s="2">
        <v>0.1812</v>
      </c>
      <c r="AA21" s="2">
        <v>0.18740000000000001</v>
      </c>
      <c r="AB21" s="2">
        <v>0.21110000000000001</v>
      </c>
      <c r="AC21" s="2">
        <v>0.193</v>
      </c>
      <c r="AD21" s="2">
        <v>0.1968</v>
      </c>
      <c r="AE21" s="2">
        <v>0.25169999999999998</v>
      </c>
      <c r="AF21" s="2">
        <v>0.23780000000000001</v>
      </c>
      <c r="AG21" s="2">
        <v>0.23250000000000001</v>
      </c>
      <c r="AH21" s="2">
        <v>0.24149999999999999</v>
      </c>
      <c r="AI21" s="2">
        <v>0.25440000000000002</v>
      </c>
      <c r="AJ21" s="2">
        <v>0.27500000000000002</v>
      </c>
      <c r="AK21" s="2">
        <v>0.31359999999999999</v>
      </c>
      <c r="AL21" s="2">
        <v>0.30509999999999998</v>
      </c>
      <c r="AM21" s="2">
        <v>0.26179999999999998</v>
      </c>
      <c r="AN21" s="31">
        <f>AN19/AN3</f>
        <v>0.2613839532060479</v>
      </c>
      <c r="AO21" s="31">
        <f t="shared" ref="AO21:AR21" si="4">AO19/AO3</f>
        <v>0.26728082233939965</v>
      </c>
      <c r="AP21" s="31">
        <f t="shared" si="4"/>
        <v>0.27292937353930341</v>
      </c>
      <c r="AQ21" s="31">
        <f t="shared" si="4"/>
        <v>0.29287369103882865</v>
      </c>
      <c r="AR21" s="31">
        <f t="shared" si="4"/>
        <v>0.30286571487688807</v>
      </c>
      <c r="AU21" s="20" t="s">
        <v>161</v>
      </c>
      <c r="AV21" s="21" t="s">
        <v>162</v>
      </c>
    </row>
    <row r="22" spans="1:48" ht="19" x14ac:dyDescent="0.25">
      <c r="A22" s="6" t="s">
        <v>16</v>
      </c>
      <c r="B22" s="10">
        <v>4900000</v>
      </c>
      <c r="C22" s="10">
        <v>12300000</v>
      </c>
      <c r="D22" s="10">
        <v>7500000</v>
      </c>
      <c r="E22" s="10">
        <v>19200000</v>
      </c>
      <c r="F22" s="10">
        <v>17800000</v>
      </c>
      <c r="G22" s="10">
        <v>35600000</v>
      </c>
      <c r="H22" s="10">
        <v>38300000</v>
      </c>
      <c r="I22" s="10">
        <v>68300000</v>
      </c>
      <c r="J22" s="10">
        <v>123600000</v>
      </c>
      <c r="K22" s="10">
        <v>179800000</v>
      </c>
      <c r="L22" s="10">
        <v>247300000</v>
      </c>
      <c r="M22" s="10">
        <v>284200000</v>
      </c>
      <c r="N22" s="10" t="s">
        <v>91</v>
      </c>
      <c r="O22" s="10">
        <v>407000000</v>
      </c>
      <c r="P22" s="10">
        <v>375800000</v>
      </c>
      <c r="Q22" s="10">
        <v>198160000</v>
      </c>
      <c r="R22" s="10">
        <v>34202000</v>
      </c>
      <c r="S22" s="10">
        <v>155453000</v>
      </c>
      <c r="T22" s="10">
        <v>184774000</v>
      </c>
      <c r="U22" s="10">
        <v>237512000</v>
      </c>
      <c r="V22" s="10">
        <v>263487000</v>
      </c>
      <c r="W22" s="10">
        <v>241959000</v>
      </c>
      <c r="X22" s="10">
        <v>974400000</v>
      </c>
      <c r="Y22" s="10">
        <v>1229400000</v>
      </c>
      <c r="Z22" s="10">
        <v>1048900000</v>
      </c>
      <c r="AA22" s="10">
        <v>1264900000</v>
      </c>
      <c r="AB22" s="10">
        <v>1245200000</v>
      </c>
      <c r="AC22" s="10">
        <v>1482100000</v>
      </c>
      <c r="AD22" s="10">
        <v>1609600000</v>
      </c>
      <c r="AE22" s="10">
        <v>2503000000</v>
      </c>
      <c r="AF22" s="10">
        <v>2336200000</v>
      </c>
      <c r="AG22" s="10">
        <v>2449200000</v>
      </c>
      <c r="AH22" s="10">
        <v>2968000000</v>
      </c>
      <c r="AI22" s="10">
        <v>3783000000</v>
      </c>
      <c r="AJ22" s="10">
        <v>4594000000</v>
      </c>
      <c r="AK22" s="10">
        <v>7794000000</v>
      </c>
      <c r="AL22" s="10">
        <v>10028000000</v>
      </c>
      <c r="AM22" s="10">
        <v>8393000000</v>
      </c>
      <c r="AU22" s="37">
        <f>(-1*AM98)/AU101</f>
        <v>2.2823027536741074E-3</v>
      </c>
      <c r="AV22" s="38">
        <f>AM107/AU101</f>
        <v>3.466592160580606E-2</v>
      </c>
    </row>
    <row r="23" spans="1:48" ht="19" x14ac:dyDescent="0.25">
      <c r="A23" s="5" t="s">
        <v>17</v>
      </c>
      <c r="B23" s="2">
        <v>1.84E-2</v>
      </c>
      <c r="C23" s="2">
        <v>3.7100000000000001E-2</v>
      </c>
      <c r="D23" s="2">
        <v>1.9599999999999999E-2</v>
      </c>
      <c r="E23" s="2">
        <v>3.8399999999999997E-2</v>
      </c>
      <c r="F23" s="2">
        <v>3.0700000000000002E-2</v>
      </c>
      <c r="G23" s="2">
        <v>5.0299999999999997E-2</v>
      </c>
      <c r="H23" s="2">
        <v>4.7500000000000001E-2</v>
      </c>
      <c r="I23" s="2">
        <v>7.1999999999999995E-2</v>
      </c>
      <c r="J23" s="2">
        <v>9.8900000000000002E-2</v>
      </c>
      <c r="K23" s="2">
        <v>0.1134</v>
      </c>
      <c r="L23" s="2">
        <v>0.112</v>
      </c>
      <c r="M23" s="2">
        <v>9.69E-2</v>
      </c>
      <c r="N23" s="2" t="s">
        <v>91</v>
      </c>
      <c r="O23" s="2">
        <v>0.1144</v>
      </c>
      <c r="P23" s="2">
        <v>9.7199999999999995E-2</v>
      </c>
      <c r="Q23" s="2">
        <v>8.6900000000000005E-2</v>
      </c>
      <c r="R23" s="2">
        <v>1.5599999999999999E-2</v>
      </c>
      <c r="S23" s="2">
        <v>7.4499999999999997E-2</v>
      </c>
      <c r="T23" s="2">
        <v>8.8099999999999998E-2</v>
      </c>
      <c r="U23" s="2">
        <v>0.1077</v>
      </c>
      <c r="V23" s="2">
        <v>0.10009999999999999</v>
      </c>
      <c r="W23" s="2">
        <v>6.3799999999999996E-2</v>
      </c>
      <c r="X23" s="2">
        <v>0.1</v>
      </c>
      <c r="Y23" s="2">
        <v>0.1171</v>
      </c>
      <c r="Z23" s="2">
        <v>0.1038</v>
      </c>
      <c r="AA23" s="2">
        <v>0.1172</v>
      </c>
      <c r="AB23" s="2">
        <v>0.1062</v>
      </c>
      <c r="AC23" s="2">
        <v>0.11849999999999999</v>
      </c>
      <c r="AD23" s="2">
        <v>0.123</v>
      </c>
      <c r="AE23" s="2">
        <v>0.1482</v>
      </c>
      <c r="AF23" s="2">
        <v>0.13769999999999999</v>
      </c>
      <c r="AG23" s="2">
        <v>0.13400000000000001</v>
      </c>
      <c r="AH23" s="2">
        <v>0.1419</v>
      </c>
      <c r="AI23" s="2">
        <v>0.15529999999999999</v>
      </c>
      <c r="AJ23" s="2">
        <v>0.1799</v>
      </c>
      <c r="AK23" s="2">
        <v>0.2419</v>
      </c>
      <c r="AL23" s="2">
        <v>0.25569999999999998</v>
      </c>
      <c r="AM23" s="2">
        <v>0.18690000000000001</v>
      </c>
    </row>
    <row r="24" spans="1:48" ht="19" x14ac:dyDescent="0.25">
      <c r="A24" s="5" t="s">
        <v>18</v>
      </c>
      <c r="B24" s="1">
        <v>6900000</v>
      </c>
      <c r="C24" s="1">
        <v>4900000</v>
      </c>
      <c r="D24" s="1">
        <v>15200000</v>
      </c>
      <c r="E24" s="1">
        <v>8200000</v>
      </c>
      <c r="F24" s="1">
        <v>16400000</v>
      </c>
      <c r="G24" s="1">
        <v>15400000</v>
      </c>
      <c r="H24" s="1">
        <v>33700000</v>
      </c>
      <c r="I24" s="1">
        <v>19800000</v>
      </c>
      <c r="J24" s="1">
        <v>-13600000</v>
      </c>
      <c r="K24" s="1">
        <v>-7200000</v>
      </c>
      <c r="L24" s="1">
        <v>-8300000</v>
      </c>
      <c r="M24" s="1">
        <v>17400000</v>
      </c>
      <c r="N24" s="1" t="s">
        <v>91</v>
      </c>
      <c r="O24" s="1">
        <v>7000000</v>
      </c>
      <c r="P24" s="1">
        <v>-28300000</v>
      </c>
      <c r="Q24" s="1">
        <v>-23896000</v>
      </c>
      <c r="R24" s="1">
        <v>42319000</v>
      </c>
      <c r="S24" s="1">
        <v>132533000</v>
      </c>
      <c r="T24" s="1">
        <v>33859000</v>
      </c>
      <c r="U24" s="1">
        <v>21707000</v>
      </c>
      <c r="V24" s="1">
        <v>22411000</v>
      </c>
      <c r="W24" s="1">
        <v>-32589000</v>
      </c>
      <c r="X24" s="1">
        <v>-93100000</v>
      </c>
      <c r="Y24" s="1">
        <v>-79800000</v>
      </c>
      <c r="Z24" s="1">
        <v>-121800000</v>
      </c>
      <c r="AA24" s="1">
        <v>-100300000</v>
      </c>
      <c r="AB24" s="1">
        <v>-118600000</v>
      </c>
      <c r="AC24" s="1">
        <v>-212700000</v>
      </c>
      <c r="AD24" s="1">
        <v>-290100000</v>
      </c>
      <c r="AE24" s="1">
        <v>-415800000</v>
      </c>
      <c r="AF24" s="1">
        <v>-399800000</v>
      </c>
      <c r="AG24" s="1">
        <v>-425300000</v>
      </c>
      <c r="AH24" s="1">
        <v>-539000000</v>
      </c>
      <c r="AI24" s="1">
        <v>-521000000</v>
      </c>
      <c r="AJ24" s="1">
        <v>-524000000</v>
      </c>
      <c r="AK24" s="1">
        <v>-569000000</v>
      </c>
      <c r="AL24" s="1">
        <v>-1187000000</v>
      </c>
      <c r="AM24" s="1">
        <v>-558000000</v>
      </c>
    </row>
    <row r="25" spans="1:48" ht="19" x14ac:dyDescent="0.25">
      <c r="A25" s="6" t="s">
        <v>19</v>
      </c>
      <c r="B25" s="10">
        <v>11800000</v>
      </c>
      <c r="C25" s="10">
        <v>17200000</v>
      </c>
      <c r="D25" s="10">
        <v>22700000</v>
      </c>
      <c r="E25" s="10">
        <v>27400000</v>
      </c>
      <c r="F25" s="10">
        <v>34200000</v>
      </c>
      <c r="G25" s="10">
        <v>51000000</v>
      </c>
      <c r="H25" s="10">
        <v>72000000</v>
      </c>
      <c r="I25" s="10">
        <v>88100000</v>
      </c>
      <c r="J25" s="10">
        <v>110000000</v>
      </c>
      <c r="K25" s="10">
        <v>172600000</v>
      </c>
      <c r="L25" s="10">
        <v>239000000</v>
      </c>
      <c r="M25" s="10">
        <v>301600000</v>
      </c>
      <c r="N25" s="10" t="s">
        <v>91</v>
      </c>
      <c r="O25" s="10">
        <v>414000000</v>
      </c>
      <c r="P25" s="10">
        <v>347500000</v>
      </c>
      <c r="Q25" s="10">
        <v>174264000</v>
      </c>
      <c r="R25" s="10">
        <v>76521000</v>
      </c>
      <c r="S25" s="10">
        <v>287986000</v>
      </c>
      <c r="T25" s="10">
        <v>218633000</v>
      </c>
      <c r="U25" s="10">
        <v>259219000</v>
      </c>
      <c r="V25" s="10">
        <v>285898000</v>
      </c>
      <c r="W25" s="10">
        <v>209370000</v>
      </c>
      <c r="X25" s="10">
        <v>881300000</v>
      </c>
      <c r="Y25" s="10">
        <v>1149600000</v>
      </c>
      <c r="Z25" s="10">
        <v>927100000</v>
      </c>
      <c r="AA25" s="10">
        <v>1164600000</v>
      </c>
      <c r="AB25" s="10">
        <v>1126600000</v>
      </c>
      <c r="AC25" s="10">
        <v>1269400000</v>
      </c>
      <c r="AD25" s="10">
        <v>1319500000</v>
      </c>
      <c r="AE25" s="10">
        <v>2087200000</v>
      </c>
      <c r="AF25" s="10">
        <v>1936400000</v>
      </c>
      <c r="AG25" s="10">
        <v>2023900000</v>
      </c>
      <c r="AH25" s="10">
        <v>2429000000</v>
      </c>
      <c r="AI25" s="10">
        <v>3262000000</v>
      </c>
      <c r="AJ25" s="10">
        <v>4070000000</v>
      </c>
      <c r="AK25" s="10">
        <v>7225000000</v>
      </c>
      <c r="AL25" s="10">
        <v>8841000000</v>
      </c>
      <c r="AM25" s="10">
        <v>7835000000</v>
      </c>
    </row>
    <row r="26" spans="1:48" ht="19" x14ac:dyDescent="0.25">
      <c r="A26" s="5" t="s">
        <v>20</v>
      </c>
      <c r="B26" s="2">
        <v>4.4400000000000002E-2</v>
      </c>
      <c r="C26" s="2">
        <v>5.1900000000000002E-2</v>
      </c>
      <c r="D26" s="2">
        <v>5.9200000000000003E-2</v>
      </c>
      <c r="E26" s="2">
        <v>5.4699999999999999E-2</v>
      </c>
      <c r="F26" s="2">
        <v>5.91E-2</v>
      </c>
      <c r="G26" s="2">
        <v>7.1999999999999995E-2</v>
      </c>
      <c r="H26" s="2">
        <v>8.9399999999999993E-2</v>
      </c>
      <c r="I26" s="2">
        <v>9.2799999999999994E-2</v>
      </c>
      <c r="J26" s="2">
        <v>8.7999999999999995E-2</v>
      </c>
      <c r="K26" s="2">
        <v>0.1089</v>
      </c>
      <c r="L26" s="2">
        <v>0.10829999999999999</v>
      </c>
      <c r="M26" s="2">
        <v>0.1028</v>
      </c>
      <c r="N26" s="2" t="s">
        <v>91</v>
      </c>
      <c r="O26" s="2">
        <v>0.1163</v>
      </c>
      <c r="P26" s="2">
        <v>8.9800000000000005E-2</v>
      </c>
      <c r="Q26" s="2">
        <v>7.6399999999999996E-2</v>
      </c>
      <c r="R26" s="2">
        <v>3.5000000000000003E-2</v>
      </c>
      <c r="S26" s="2">
        <v>0.13800000000000001</v>
      </c>
      <c r="T26" s="2">
        <v>0.1043</v>
      </c>
      <c r="U26" s="2">
        <v>0.11749999999999999</v>
      </c>
      <c r="V26" s="2">
        <v>0.1086</v>
      </c>
      <c r="W26" s="2">
        <v>5.5199999999999999E-2</v>
      </c>
      <c r="X26" s="2">
        <v>9.0399999999999994E-2</v>
      </c>
      <c r="Y26" s="2">
        <v>0.1095</v>
      </c>
      <c r="Z26" s="2">
        <v>9.1700000000000004E-2</v>
      </c>
      <c r="AA26" s="2">
        <v>0.1079</v>
      </c>
      <c r="AB26" s="2">
        <v>9.6100000000000005E-2</v>
      </c>
      <c r="AC26" s="2">
        <v>0.10150000000000001</v>
      </c>
      <c r="AD26" s="2">
        <v>0.1008</v>
      </c>
      <c r="AE26" s="2">
        <v>0.1236</v>
      </c>
      <c r="AF26" s="2">
        <v>0.11409999999999999</v>
      </c>
      <c r="AG26" s="2">
        <v>0.1108</v>
      </c>
      <c r="AH26" s="2">
        <v>0.11609999999999999</v>
      </c>
      <c r="AI26" s="2">
        <v>0.13389999999999999</v>
      </c>
      <c r="AJ26" s="2">
        <v>0.1593</v>
      </c>
      <c r="AK26" s="2">
        <v>0.2243</v>
      </c>
      <c r="AL26" s="2">
        <v>0.22550000000000001</v>
      </c>
      <c r="AM26" s="2">
        <v>0.1744</v>
      </c>
    </row>
    <row r="27" spans="1:48" ht="19" x14ac:dyDescent="0.25">
      <c r="A27" s="5" t="s">
        <v>21</v>
      </c>
      <c r="B27" s="1">
        <v>2200000</v>
      </c>
      <c r="C27" s="1">
        <v>2900000</v>
      </c>
      <c r="D27" s="1">
        <v>4600000</v>
      </c>
      <c r="E27" s="1">
        <v>7300000</v>
      </c>
      <c r="F27" s="1">
        <v>9600000</v>
      </c>
      <c r="G27" s="1">
        <v>17100000</v>
      </c>
      <c r="H27" s="1">
        <v>24900000</v>
      </c>
      <c r="I27" s="1">
        <v>27500000</v>
      </c>
      <c r="J27" s="1">
        <v>33400000</v>
      </c>
      <c r="K27" s="1">
        <v>69200000</v>
      </c>
      <c r="L27" s="1">
        <v>98900000</v>
      </c>
      <c r="M27" s="1">
        <v>110800000</v>
      </c>
      <c r="N27" s="1" t="s">
        <v>91</v>
      </c>
      <c r="O27" s="1">
        <v>174700000</v>
      </c>
      <c r="P27" s="1">
        <v>170700000</v>
      </c>
      <c r="Q27" s="1">
        <v>112217000</v>
      </c>
      <c r="R27" s="1">
        <v>26929000</v>
      </c>
      <c r="S27" s="1">
        <v>92987000</v>
      </c>
      <c r="T27" s="1">
        <v>45936000</v>
      </c>
      <c r="U27" s="1">
        <v>40852000</v>
      </c>
      <c r="V27" s="1">
        <v>87597000</v>
      </c>
      <c r="W27" s="1">
        <v>43054000</v>
      </c>
      <c r="X27" s="1">
        <v>101700000</v>
      </c>
      <c r="Y27" s="1">
        <v>160900000</v>
      </c>
      <c r="Z27" s="1">
        <v>75800000</v>
      </c>
      <c r="AA27" s="1">
        <v>131500000</v>
      </c>
      <c r="AB27" s="1">
        <v>107000000</v>
      </c>
      <c r="AC27" s="1">
        <v>11000000</v>
      </c>
      <c r="AD27" s="1">
        <v>40400000</v>
      </c>
      <c r="AE27" s="1">
        <v>191700000</v>
      </c>
      <c r="AF27" s="1">
        <v>-43900000</v>
      </c>
      <c r="AG27" s="1">
        <v>-1400000</v>
      </c>
      <c r="AH27" s="1">
        <v>201000000</v>
      </c>
      <c r="AI27" s="1">
        <v>324000000</v>
      </c>
      <c r="AJ27" s="1">
        <v>374000000</v>
      </c>
      <c r="AK27" s="1">
        <v>850000000</v>
      </c>
      <c r="AL27" s="1">
        <v>1109000000</v>
      </c>
      <c r="AM27" s="1">
        <v>703000000</v>
      </c>
    </row>
    <row r="28" spans="1:48" ht="20" thickBot="1" x14ac:dyDescent="0.3">
      <c r="A28" s="7" t="s">
        <v>22</v>
      </c>
      <c r="B28" s="11">
        <v>9600000</v>
      </c>
      <c r="C28" s="11">
        <v>14300000</v>
      </c>
      <c r="D28" s="11">
        <v>18100000</v>
      </c>
      <c r="E28" s="11">
        <v>20100000</v>
      </c>
      <c r="F28" s="11">
        <v>24600000</v>
      </c>
      <c r="G28" s="11">
        <v>33900000</v>
      </c>
      <c r="H28" s="11">
        <v>47100000</v>
      </c>
      <c r="I28" s="11">
        <v>59200000</v>
      </c>
      <c r="J28" s="11">
        <v>76600000</v>
      </c>
      <c r="K28" s="11">
        <v>103400000</v>
      </c>
      <c r="L28" s="11">
        <v>140100000</v>
      </c>
      <c r="M28" s="11">
        <v>190800000</v>
      </c>
      <c r="N28" s="11" t="s">
        <v>91</v>
      </c>
      <c r="O28" s="11">
        <v>239300000</v>
      </c>
      <c r="P28" s="11">
        <v>181900000</v>
      </c>
      <c r="Q28" s="11">
        <v>-36111000</v>
      </c>
      <c r="R28" s="11">
        <v>-781000</v>
      </c>
      <c r="S28" s="11">
        <v>309730000</v>
      </c>
      <c r="T28" s="11">
        <v>200009000</v>
      </c>
      <c r="U28" s="11">
        <v>361837000</v>
      </c>
      <c r="V28" s="11">
        <v>223218000</v>
      </c>
      <c r="W28" s="11">
        <v>168935000</v>
      </c>
      <c r="X28" s="11">
        <v>761100000</v>
      </c>
      <c r="Y28" s="11">
        <v>994200000</v>
      </c>
      <c r="Z28" s="11">
        <v>850300000</v>
      </c>
      <c r="AA28" s="11">
        <v>1035600000</v>
      </c>
      <c r="AB28" s="11">
        <v>1329900000</v>
      </c>
      <c r="AC28" s="11">
        <v>1177900000</v>
      </c>
      <c r="AD28" s="11">
        <v>1273300000</v>
      </c>
      <c r="AE28" s="11">
        <v>1894400000</v>
      </c>
      <c r="AF28" s="11">
        <v>1975400000</v>
      </c>
      <c r="AG28" s="11">
        <v>2021800000</v>
      </c>
      <c r="AH28" s="11">
        <v>2225000000</v>
      </c>
      <c r="AI28" s="11">
        <v>2938000000</v>
      </c>
      <c r="AJ28" s="11">
        <v>3696000000</v>
      </c>
      <c r="AK28" s="11">
        <v>6375000000</v>
      </c>
      <c r="AL28" s="11">
        <v>7725000000</v>
      </c>
      <c r="AM28" s="11">
        <v>6950000000</v>
      </c>
      <c r="AN28" s="32">
        <v>9203000000</v>
      </c>
      <c r="AO28" s="32">
        <v>10232000000</v>
      </c>
      <c r="AP28" s="32">
        <v>11314000000</v>
      </c>
      <c r="AQ28" s="32">
        <v>12664000000</v>
      </c>
      <c r="AR28" s="32">
        <v>14455000000</v>
      </c>
    </row>
    <row r="29" spans="1:48" ht="20" customHeight="1" thickTop="1" x14ac:dyDescent="0.25">
      <c r="A29" s="14" t="s">
        <v>101</v>
      </c>
      <c r="B29" s="1"/>
      <c r="C29" s="15">
        <f>(C28/B28)-1</f>
        <v>0.48958333333333326</v>
      </c>
      <c r="D29" s="15">
        <f>(D28/C28)-1</f>
        <v>0.26573426573426584</v>
      </c>
      <c r="E29" s="15">
        <f>(E28/D28)-1</f>
        <v>0.11049723756906071</v>
      </c>
      <c r="F29" s="15">
        <f t="shared" ref="F29:AR29" si="5">(F28/E28)-1</f>
        <v>0.22388059701492535</v>
      </c>
      <c r="G29" s="15">
        <f t="shared" si="5"/>
        <v>0.37804878048780477</v>
      </c>
      <c r="H29" s="15">
        <f t="shared" si="5"/>
        <v>0.38938053097345127</v>
      </c>
      <c r="I29" s="15">
        <f t="shared" si="5"/>
        <v>0.256900212314225</v>
      </c>
      <c r="J29" s="15">
        <f t="shared" si="5"/>
        <v>0.29391891891891886</v>
      </c>
      <c r="K29" s="15">
        <f t="shared" si="5"/>
        <v>0.34986945169712791</v>
      </c>
      <c r="L29" s="15">
        <f t="shared" si="5"/>
        <v>0.35493230174081236</v>
      </c>
      <c r="M29" s="15">
        <f t="shared" si="5"/>
        <v>0.36188436830835125</v>
      </c>
      <c r="N29" s="15" t="e">
        <f t="shared" si="5"/>
        <v>#VALUE!</v>
      </c>
      <c r="O29" s="15" t="e">
        <f t="shared" si="5"/>
        <v>#VALUE!</v>
      </c>
      <c r="P29" s="15">
        <f t="shared" si="5"/>
        <v>-0.23986627664020055</v>
      </c>
      <c r="Q29" s="15">
        <f t="shared" si="5"/>
        <v>-1.1985211654755359</v>
      </c>
      <c r="R29" s="15">
        <f t="shared" si="5"/>
        <v>-0.97837224114535737</v>
      </c>
      <c r="S29" s="15">
        <f t="shared" si="5"/>
        <v>-397.58130601792573</v>
      </c>
      <c r="T29" s="15">
        <f t="shared" si="5"/>
        <v>-0.35424724760275084</v>
      </c>
      <c r="U29" s="15">
        <f t="shared" si="5"/>
        <v>0.80910359033843471</v>
      </c>
      <c r="V29" s="15">
        <f t="shared" si="5"/>
        <v>-0.38309791425420836</v>
      </c>
      <c r="W29" s="15">
        <f t="shared" si="5"/>
        <v>-0.24318379342167751</v>
      </c>
      <c r="X29" s="15">
        <f t="shared" si="5"/>
        <v>3.5052830970491611</v>
      </c>
      <c r="Y29" s="15">
        <f t="shared" si="5"/>
        <v>0.30626724477729605</v>
      </c>
      <c r="Z29" s="15">
        <f t="shared" si="5"/>
        <v>-0.14473948903641121</v>
      </c>
      <c r="AA29" s="15">
        <f t="shared" si="5"/>
        <v>0.2179230859696577</v>
      </c>
      <c r="AB29" s="15">
        <f t="shared" si="5"/>
        <v>0.28418308227114708</v>
      </c>
      <c r="AC29" s="15">
        <f t="shared" si="5"/>
        <v>-0.1142943078426949</v>
      </c>
      <c r="AD29" s="15">
        <f t="shared" si="5"/>
        <v>8.0991595211817646E-2</v>
      </c>
      <c r="AE29" s="15">
        <f t="shared" si="5"/>
        <v>0.48778763841985384</v>
      </c>
      <c r="AF29" s="15">
        <f t="shared" si="5"/>
        <v>4.2757601351351315E-2</v>
      </c>
      <c r="AG29" s="15">
        <f t="shared" si="5"/>
        <v>2.3488913637744302E-2</v>
      </c>
      <c r="AH29" s="15">
        <f t="shared" si="5"/>
        <v>0.10050450093975671</v>
      </c>
      <c r="AI29" s="15">
        <f t="shared" si="5"/>
        <v>0.32044943820224714</v>
      </c>
      <c r="AJ29" s="15">
        <f t="shared" si="5"/>
        <v>0.25799863852961202</v>
      </c>
      <c r="AK29" s="15">
        <f t="shared" si="5"/>
        <v>0.72483766233766245</v>
      </c>
      <c r="AL29" s="15">
        <f t="shared" si="5"/>
        <v>0.21176470588235285</v>
      </c>
      <c r="AM29" s="15">
        <f t="shared" si="5"/>
        <v>-0.10032362459546929</v>
      </c>
      <c r="AN29" s="16">
        <f t="shared" si="5"/>
        <v>0.32417266187050364</v>
      </c>
      <c r="AO29" s="16">
        <f t="shared" si="5"/>
        <v>0.11181136585895901</v>
      </c>
      <c r="AP29" s="16">
        <f t="shared" si="5"/>
        <v>0.10574667709147767</v>
      </c>
      <c r="AQ29" s="16">
        <f t="shared" si="5"/>
        <v>0.11932119497967131</v>
      </c>
      <c r="AR29" s="16">
        <f t="shared" si="5"/>
        <v>0.141424510423247</v>
      </c>
    </row>
    <row r="30" spans="1:48" ht="19" x14ac:dyDescent="0.25">
      <c r="A30" s="5" t="s">
        <v>23</v>
      </c>
      <c r="B30" s="2">
        <v>3.61E-2</v>
      </c>
      <c r="C30" s="2">
        <v>4.3099999999999999E-2</v>
      </c>
      <c r="D30" s="2">
        <v>4.7199999999999999E-2</v>
      </c>
      <c r="E30" s="2">
        <v>4.02E-2</v>
      </c>
      <c r="F30" s="2">
        <v>4.2500000000000003E-2</v>
      </c>
      <c r="G30" s="2">
        <v>4.7899999999999998E-2</v>
      </c>
      <c r="H30" s="2">
        <v>5.8500000000000003E-2</v>
      </c>
      <c r="I30" s="2">
        <v>6.2399999999999997E-2</v>
      </c>
      <c r="J30" s="2">
        <v>6.13E-2</v>
      </c>
      <c r="K30" s="2">
        <v>6.5199999999999994E-2</v>
      </c>
      <c r="L30" s="2">
        <v>6.3500000000000001E-2</v>
      </c>
      <c r="M30" s="2">
        <v>6.5100000000000005E-2</v>
      </c>
      <c r="N30" s="2" t="s">
        <v>91</v>
      </c>
      <c r="O30" s="2">
        <v>6.7299999999999999E-2</v>
      </c>
      <c r="P30" s="2">
        <v>4.7E-2</v>
      </c>
      <c r="Q30" s="2">
        <v>-1.5800000000000002E-2</v>
      </c>
      <c r="R30" s="2">
        <v>-4.0000000000000002E-4</v>
      </c>
      <c r="S30" s="2">
        <v>0.14849999999999999</v>
      </c>
      <c r="T30" s="2">
        <v>9.5399999999999999E-2</v>
      </c>
      <c r="U30" s="2">
        <v>0.16400000000000001</v>
      </c>
      <c r="V30" s="2">
        <v>8.48E-2</v>
      </c>
      <c r="W30" s="2">
        <v>4.4600000000000001E-2</v>
      </c>
      <c r="X30" s="2">
        <v>7.8100000000000003E-2</v>
      </c>
      <c r="Y30" s="2">
        <v>9.4700000000000006E-2</v>
      </c>
      <c r="Z30" s="2">
        <v>8.4099999999999994E-2</v>
      </c>
      <c r="AA30" s="2">
        <v>9.6000000000000002E-2</v>
      </c>
      <c r="AB30" s="2">
        <v>0.1134</v>
      </c>
      <c r="AC30" s="2">
        <v>9.4200000000000006E-2</v>
      </c>
      <c r="AD30" s="2">
        <v>9.7299999999999998E-2</v>
      </c>
      <c r="AE30" s="2">
        <v>0.11219999999999999</v>
      </c>
      <c r="AF30" s="2">
        <v>0.1164</v>
      </c>
      <c r="AG30" s="2">
        <v>0.1106</v>
      </c>
      <c r="AH30" s="2">
        <v>0.10639999999999999</v>
      </c>
      <c r="AI30" s="2">
        <v>0.1206</v>
      </c>
      <c r="AJ30" s="2">
        <v>0.1447</v>
      </c>
      <c r="AK30" s="2">
        <v>0.19789999999999999</v>
      </c>
      <c r="AL30" s="2">
        <v>0.19700000000000001</v>
      </c>
      <c r="AM30" s="2">
        <v>0.1547</v>
      </c>
      <c r="AN30" s="33">
        <f>AN28/AN3</f>
        <v>0.20313431188610528</v>
      </c>
      <c r="AO30" s="33">
        <f t="shared" ref="AO30:AR30" si="6">AO28/AO3</f>
        <v>0.20993454933420874</v>
      </c>
      <c r="AP30" s="33">
        <f t="shared" si="6"/>
        <v>0.21497653385015866</v>
      </c>
      <c r="AQ30" s="33">
        <f t="shared" si="6"/>
        <v>0.23471411361319619</v>
      </c>
      <c r="AR30" s="33">
        <f t="shared" si="6"/>
        <v>0.24924132698806814</v>
      </c>
    </row>
    <row r="31" spans="1:48" ht="19" x14ac:dyDescent="0.25">
      <c r="A31" s="5" t="s">
        <v>24</v>
      </c>
      <c r="B31" s="12">
        <v>0.04</v>
      </c>
      <c r="C31" s="12">
        <v>7.0000000000000007E-2</v>
      </c>
      <c r="D31" s="12">
        <v>0.09</v>
      </c>
      <c r="E31" s="12">
        <v>0.1</v>
      </c>
      <c r="F31" s="12">
        <v>0.11</v>
      </c>
      <c r="G31" s="12">
        <v>0.14000000000000001</v>
      </c>
      <c r="H31" s="12">
        <v>0.17</v>
      </c>
      <c r="I31" s="12">
        <v>0.18</v>
      </c>
      <c r="J31" s="12">
        <v>0.33</v>
      </c>
      <c r="K31" s="12">
        <v>0.93</v>
      </c>
      <c r="L31" s="12">
        <v>1.1100000000000001</v>
      </c>
      <c r="M31" s="12">
        <v>1.35</v>
      </c>
      <c r="N31" s="12" t="s">
        <v>91</v>
      </c>
      <c r="O31" s="12">
        <v>1.57</v>
      </c>
      <c r="P31" s="12">
        <v>1.1200000000000001</v>
      </c>
      <c r="Q31" s="12">
        <v>-0.22</v>
      </c>
      <c r="R31" s="12" t="s">
        <v>90</v>
      </c>
      <c r="S31" s="12">
        <v>1.84</v>
      </c>
      <c r="T31" s="12">
        <v>1.23</v>
      </c>
      <c r="U31" s="12">
        <v>2.2200000000000002</v>
      </c>
      <c r="V31" s="12">
        <v>1.38</v>
      </c>
      <c r="W31" s="12">
        <v>0.86</v>
      </c>
      <c r="X31" s="12">
        <v>1.81</v>
      </c>
      <c r="Y31" s="12">
        <v>2.38</v>
      </c>
      <c r="Z31" s="12">
        <v>2.06</v>
      </c>
      <c r="AA31" s="12">
        <v>2.57</v>
      </c>
      <c r="AB31" s="12">
        <v>3.49</v>
      </c>
      <c r="AC31" s="12">
        <v>3.24</v>
      </c>
      <c r="AD31" s="12">
        <v>3.53</v>
      </c>
      <c r="AE31" s="12">
        <v>4.76</v>
      </c>
      <c r="AF31" s="12">
        <v>4.96</v>
      </c>
      <c r="AG31" s="12">
        <v>5.12</v>
      </c>
      <c r="AH31" s="12">
        <v>5.64</v>
      </c>
      <c r="AI31" s="12">
        <v>7.31</v>
      </c>
      <c r="AJ31" s="12">
        <v>9.24</v>
      </c>
      <c r="AK31" s="12">
        <v>16.09</v>
      </c>
      <c r="AL31" s="12">
        <v>19.62</v>
      </c>
      <c r="AM31" s="12">
        <v>17.73</v>
      </c>
      <c r="AN31" s="34">
        <v>23.86</v>
      </c>
      <c r="AO31" s="34">
        <v>26.53</v>
      </c>
      <c r="AP31" s="34">
        <v>29.33</v>
      </c>
      <c r="AQ31" s="34">
        <v>32.83</v>
      </c>
      <c r="AR31" s="34">
        <v>37.47</v>
      </c>
    </row>
    <row r="32" spans="1:48" ht="19" x14ac:dyDescent="0.25">
      <c r="A32" s="5" t="s">
        <v>25</v>
      </c>
      <c r="B32" s="12">
        <v>0.04</v>
      </c>
      <c r="C32" s="12">
        <v>7.0000000000000007E-2</v>
      </c>
      <c r="D32" s="12">
        <v>0.09</v>
      </c>
      <c r="E32" s="12">
        <v>0.09</v>
      </c>
      <c r="F32" s="12">
        <v>0.1</v>
      </c>
      <c r="G32" s="12">
        <v>0.13</v>
      </c>
      <c r="H32" s="12">
        <v>0.16</v>
      </c>
      <c r="I32" s="12">
        <v>0.17</v>
      </c>
      <c r="J32" s="12">
        <v>0.28999999999999998</v>
      </c>
      <c r="K32" s="12">
        <v>0.82</v>
      </c>
      <c r="L32" s="12">
        <v>0.99</v>
      </c>
      <c r="M32" s="12">
        <v>1.22</v>
      </c>
      <c r="N32" s="12" t="s">
        <v>91</v>
      </c>
      <c r="O32" s="12">
        <v>1.41</v>
      </c>
      <c r="P32" s="12">
        <v>1.07</v>
      </c>
      <c r="Q32" s="12">
        <v>-0.22</v>
      </c>
      <c r="R32" s="12" t="s">
        <v>90</v>
      </c>
      <c r="S32" s="12">
        <v>1.73</v>
      </c>
      <c r="T32" s="12">
        <v>1.2</v>
      </c>
      <c r="U32" s="12">
        <v>2.17</v>
      </c>
      <c r="V32" s="12">
        <v>1.36</v>
      </c>
      <c r="W32" s="12">
        <v>0.84</v>
      </c>
      <c r="X32" s="12">
        <v>1.72</v>
      </c>
      <c r="Y32" s="12">
        <v>2.29</v>
      </c>
      <c r="Z32" s="12">
        <v>2.0099999999999998</v>
      </c>
      <c r="AA32" s="12">
        <v>2.5299999999999998</v>
      </c>
      <c r="AB32" s="12">
        <v>3.46</v>
      </c>
      <c r="AC32" s="12">
        <v>3.21</v>
      </c>
      <c r="AD32" s="12">
        <v>3.48</v>
      </c>
      <c r="AE32" s="12">
        <v>4.71</v>
      </c>
      <c r="AF32" s="12">
        <v>4.92</v>
      </c>
      <c r="AG32" s="12">
        <v>5.09</v>
      </c>
      <c r="AH32" s="12">
        <v>5.59</v>
      </c>
      <c r="AI32" s="12">
        <v>7.24</v>
      </c>
      <c r="AJ32" s="12">
        <v>9.17</v>
      </c>
      <c r="AK32" s="12">
        <v>15.96</v>
      </c>
      <c r="AL32" s="12">
        <v>19.46</v>
      </c>
      <c r="AM32" s="12">
        <v>17.64</v>
      </c>
    </row>
    <row r="33" spans="1:39" ht="19" x14ac:dyDescent="0.25">
      <c r="A33" s="5" t="s">
        <v>26</v>
      </c>
      <c r="B33" s="1">
        <v>48801000</v>
      </c>
      <c r="C33" s="1">
        <v>58738000</v>
      </c>
      <c r="D33" s="1">
        <v>57909000</v>
      </c>
      <c r="E33" s="1">
        <v>58718000</v>
      </c>
      <c r="F33" s="1">
        <v>61063000</v>
      </c>
      <c r="G33" s="1">
        <v>70604000</v>
      </c>
      <c r="H33" s="1">
        <v>87055000</v>
      </c>
      <c r="I33" s="1">
        <v>91036000</v>
      </c>
      <c r="J33" s="1">
        <v>107711000</v>
      </c>
      <c r="K33" s="1">
        <v>110801250</v>
      </c>
      <c r="L33" s="1">
        <v>125484000</v>
      </c>
      <c r="M33" s="1">
        <v>141525000</v>
      </c>
      <c r="N33" s="1" t="s">
        <v>91</v>
      </c>
      <c r="O33" s="1">
        <v>152489000</v>
      </c>
      <c r="P33" s="1">
        <v>161866000</v>
      </c>
      <c r="Q33" s="1">
        <v>167462000</v>
      </c>
      <c r="R33" s="1">
        <v>180560000</v>
      </c>
      <c r="S33" s="1">
        <v>168572000</v>
      </c>
      <c r="T33" s="1">
        <v>162713000</v>
      </c>
      <c r="U33" s="1">
        <v>163133000</v>
      </c>
      <c r="V33" s="1">
        <v>161587000</v>
      </c>
      <c r="W33" s="1">
        <v>196057000</v>
      </c>
      <c r="X33" s="1">
        <v>421500000</v>
      </c>
      <c r="Y33" s="1">
        <v>418200000</v>
      </c>
      <c r="Z33" s="1">
        <v>412400000</v>
      </c>
      <c r="AA33" s="1">
        <v>403300000</v>
      </c>
      <c r="AB33" s="1">
        <v>380800000</v>
      </c>
      <c r="AC33" s="1">
        <v>363800000</v>
      </c>
      <c r="AD33" s="1">
        <v>360300000</v>
      </c>
      <c r="AE33" s="1">
        <v>398200000</v>
      </c>
      <c r="AF33" s="1">
        <v>398700000</v>
      </c>
      <c r="AG33" s="1">
        <v>394800000</v>
      </c>
      <c r="AH33" s="1">
        <v>395000000</v>
      </c>
      <c r="AI33" s="1">
        <v>402000000</v>
      </c>
      <c r="AJ33" s="1">
        <v>400000000</v>
      </c>
      <c r="AK33" s="1">
        <v>396000000</v>
      </c>
      <c r="AL33" s="1">
        <v>394000000</v>
      </c>
      <c r="AM33" s="1">
        <v>392000000</v>
      </c>
    </row>
    <row r="34" spans="1:39" ht="19" x14ac:dyDescent="0.25">
      <c r="A34" s="5" t="s">
        <v>27</v>
      </c>
      <c r="B34" s="1">
        <v>48801000</v>
      </c>
      <c r="C34" s="1">
        <v>58738000</v>
      </c>
      <c r="D34" s="1">
        <v>57909000</v>
      </c>
      <c r="E34" s="1">
        <v>58718000</v>
      </c>
      <c r="F34" s="1">
        <v>61063000</v>
      </c>
      <c r="G34" s="1">
        <v>70604000</v>
      </c>
      <c r="H34" s="1">
        <v>87055000</v>
      </c>
      <c r="I34" s="1">
        <v>91036000</v>
      </c>
      <c r="J34" s="1">
        <v>107711000</v>
      </c>
      <c r="K34" s="1">
        <v>145530000</v>
      </c>
      <c r="L34" s="1">
        <v>158103000</v>
      </c>
      <c r="M34" s="1">
        <v>175700000</v>
      </c>
      <c r="N34" s="1" t="s">
        <v>91</v>
      </c>
      <c r="O34" s="1">
        <v>176082000</v>
      </c>
      <c r="P34" s="1">
        <v>178449000</v>
      </c>
      <c r="Q34" s="1">
        <v>170519000</v>
      </c>
      <c r="R34" s="1">
        <v>183916000</v>
      </c>
      <c r="S34" s="1">
        <v>186611000</v>
      </c>
      <c r="T34" s="1">
        <v>170730000</v>
      </c>
      <c r="U34" s="1">
        <v>167641000</v>
      </c>
      <c r="V34" s="1">
        <v>165334000</v>
      </c>
      <c r="W34" s="1">
        <v>203672000</v>
      </c>
      <c r="X34" s="1">
        <v>443700000</v>
      </c>
      <c r="Y34" s="1">
        <v>434800000</v>
      </c>
      <c r="Z34" s="1">
        <v>423034826</v>
      </c>
      <c r="AA34" s="1">
        <v>409400000</v>
      </c>
      <c r="AB34" s="1">
        <v>384800000</v>
      </c>
      <c r="AC34" s="1">
        <v>366600000</v>
      </c>
      <c r="AD34" s="1">
        <v>365800000</v>
      </c>
      <c r="AE34" s="1">
        <v>402300000</v>
      </c>
      <c r="AF34" s="1">
        <v>401900000</v>
      </c>
      <c r="AG34" s="1">
        <v>397400000</v>
      </c>
      <c r="AH34" s="1">
        <v>398000000</v>
      </c>
      <c r="AI34" s="1">
        <v>406000000</v>
      </c>
      <c r="AJ34" s="1">
        <v>403000000</v>
      </c>
      <c r="AK34" s="1">
        <v>399000000</v>
      </c>
      <c r="AL34" s="1">
        <v>397000000</v>
      </c>
      <c r="AM34" s="1">
        <v>394000000</v>
      </c>
    </row>
    <row r="35" spans="1:39" ht="20" customHeight="1" x14ac:dyDescent="0.25">
      <c r="A35" s="14" t="s">
        <v>102</v>
      </c>
      <c r="B35" s="1"/>
      <c r="C35" s="22">
        <f>(C34-B34)/B34</f>
        <v>0.20362287658039793</v>
      </c>
      <c r="D35" s="22">
        <f t="shared" ref="D35:AM35" si="7">(D34-C34)/C34</f>
        <v>-1.4113521059620689E-2</v>
      </c>
      <c r="E35" s="22">
        <f t="shared" si="7"/>
        <v>1.3970194615690134E-2</v>
      </c>
      <c r="F35" s="22">
        <f t="shared" si="7"/>
        <v>3.9936646343540314E-2</v>
      </c>
      <c r="G35" s="22">
        <f t="shared" si="7"/>
        <v>0.15624846470039139</v>
      </c>
      <c r="H35" s="22">
        <f t="shared" si="7"/>
        <v>0.23300379581893377</v>
      </c>
      <c r="I35" s="22">
        <f t="shared" si="7"/>
        <v>4.5729711102176787E-2</v>
      </c>
      <c r="J35" s="22">
        <f t="shared" si="7"/>
        <v>0.1831692956632541</v>
      </c>
      <c r="K35" s="22">
        <f t="shared" si="7"/>
        <v>0.35111548495511136</v>
      </c>
      <c r="L35" s="22">
        <f t="shared" si="7"/>
        <v>8.6394557823129256E-2</v>
      </c>
      <c r="M35" s="22">
        <f t="shared" si="7"/>
        <v>0.11130086083123028</v>
      </c>
      <c r="N35" s="22" t="e">
        <f t="shared" si="7"/>
        <v>#VALUE!</v>
      </c>
      <c r="O35" s="22" t="e">
        <f t="shared" si="7"/>
        <v>#VALUE!</v>
      </c>
      <c r="P35" s="22">
        <f t="shared" si="7"/>
        <v>1.3442600606535592E-2</v>
      </c>
      <c r="Q35" s="22">
        <f t="shared" si="7"/>
        <v>-4.4438467012984102E-2</v>
      </c>
      <c r="R35" s="22">
        <f t="shared" si="7"/>
        <v>7.8566024900450976E-2</v>
      </c>
      <c r="S35" s="22">
        <f t="shared" si="7"/>
        <v>1.4653428739207029E-2</v>
      </c>
      <c r="T35" s="22">
        <f t="shared" si="7"/>
        <v>-8.510216439545365E-2</v>
      </c>
      <c r="U35" s="22">
        <f t="shared" si="7"/>
        <v>-1.8092895214666432E-2</v>
      </c>
      <c r="V35" s="22">
        <f t="shared" si="7"/>
        <v>-1.3761549978823796E-2</v>
      </c>
      <c r="W35" s="22">
        <f t="shared" si="7"/>
        <v>0.23188212950754231</v>
      </c>
      <c r="X35" s="22">
        <f t="shared" si="7"/>
        <v>1.1785026906005736</v>
      </c>
      <c r="Y35" s="22">
        <f t="shared" si="7"/>
        <v>-2.0058598151904441E-2</v>
      </c>
      <c r="Z35" s="22">
        <f t="shared" si="7"/>
        <v>-2.7058817847286108E-2</v>
      </c>
      <c r="AA35" s="22">
        <f t="shared" si="7"/>
        <v>-3.2230977598047682E-2</v>
      </c>
      <c r="AB35" s="22">
        <f t="shared" si="7"/>
        <v>-6.0087933561309231E-2</v>
      </c>
      <c r="AC35" s="22">
        <f t="shared" si="7"/>
        <v>-4.72972972972973E-2</v>
      </c>
      <c r="AD35" s="22">
        <f t="shared" si="7"/>
        <v>-2.1822149481723948E-3</v>
      </c>
      <c r="AE35" s="22">
        <f t="shared" si="7"/>
        <v>9.9781301257517774E-2</v>
      </c>
      <c r="AF35" s="22">
        <f t="shared" si="7"/>
        <v>-9.9428287347750428E-4</v>
      </c>
      <c r="AG35" s="22">
        <f t="shared" si="7"/>
        <v>-1.1196815128141328E-2</v>
      </c>
      <c r="AH35" s="22">
        <f t="shared" si="7"/>
        <v>1.5098137896326119E-3</v>
      </c>
      <c r="AI35" s="22">
        <f t="shared" si="7"/>
        <v>2.0100502512562814E-2</v>
      </c>
      <c r="AJ35" s="22">
        <f t="shared" si="7"/>
        <v>-7.3891625615763543E-3</v>
      </c>
      <c r="AK35" s="22">
        <f t="shared" si="7"/>
        <v>-9.9255583126550868E-3</v>
      </c>
      <c r="AL35" s="22">
        <f t="shared" si="7"/>
        <v>-5.0125313283208017E-3</v>
      </c>
      <c r="AM35" s="22">
        <f t="shared" si="7"/>
        <v>-7.556675062972292E-3</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t="s">
        <v>91</v>
      </c>
      <c r="C38" s="1" t="s">
        <v>91</v>
      </c>
      <c r="D38" s="1" t="s">
        <v>91</v>
      </c>
      <c r="E38" s="1" t="s">
        <v>91</v>
      </c>
      <c r="F38" s="1" t="s">
        <v>91</v>
      </c>
      <c r="G38" s="1" t="s">
        <v>91</v>
      </c>
      <c r="H38" s="1" t="s">
        <v>91</v>
      </c>
      <c r="I38" s="1" t="s">
        <v>91</v>
      </c>
      <c r="J38" s="1" t="s">
        <v>91</v>
      </c>
      <c r="K38" s="1">
        <v>382800000</v>
      </c>
      <c r="L38" s="1">
        <v>462000000</v>
      </c>
      <c r="M38" s="1">
        <v>414000000</v>
      </c>
      <c r="N38" s="1" t="s">
        <v>91</v>
      </c>
      <c r="O38" s="1">
        <v>594000000</v>
      </c>
      <c r="P38" s="1">
        <v>397000000</v>
      </c>
      <c r="Q38" s="1">
        <v>506000000</v>
      </c>
      <c r="R38" s="1">
        <v>298000000</v>
      </c>
      <c r="S38" s="1">
        <v>339038000</v>
      </c>
      <c r="T38" s="1">
        <v>303912000</v>
      </c>
      <c r="U38" s="1">
        <v>326886000</v>
      </c>
      <c r="V38" s="1">
        <v>214326000</v>
      </c>
      <c r="W38" s="1">
        <v>667434000</v>
      </c>
      <c r="X38" s="1">
        <v>625100000</v>
      </c>
      <c r="Y38" s="1">
        <v>1280500000</v>
      </c>
      <c r="Z38" s="1">
        <v>1564100000</v>
      </c>
      <c r="AA38" s="1">
        <v>917100000</v>
      </c>
      <c r="AB38" s="1">
        <v>1016300000</v>
      </c>
      <c r="AC38" s="1">
        <v>851000000</v>
      </c>
      <c r="AD38" s="1">
        <v>5826000000</v>
      </c>
      <c r="AE38" s="1">
        <v>1343500000</v>
      </c>
      <c r="AF38" s="1">
        <v>452100000</v>
      </c>
      <c r="AG38" s="1">
        <v>786200000</v>
      </c>
      <c r="AH38" s="1">
        <v>1335000000</v>
      </c>
      <c r="AI38" s="1">
        <v>2103000000</v>
      </c>
      <c r="AJ38" s="1">
        <v>2399000000</v>
      </c>
      <c r="AK38" s="1">
        <v>10325000000</v>
      </c>
      <c r="AL38" s="1">
        <v>4477000000</v>
      </c>
      <c r="AM38" s="1">
        <v>8524000000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v>594000000</v>
      </c>
      <c r="M39" s="1">
        <v>1432000000</v>
      </c>
      <c r="N39" s="1" t="s">
        <v>91</v>
      </c>
      <c r="O39" s="1">
        <v>929000000</v>
      </c>
      <c r="P39" s="1">
        <v>1151000000</v>
      </c>
      <c r="Q39" s="1">
        <v>521000000</v>
      </c>
      <c r="R39" s="1">
        <v>744000000</v>
      </c>
      <c r="S39" s="1">
        <v>536430000</v>
      </c>
      <c r="T39" s="1">
        <v>114326000</v>
      </c>
      <c r="U39" s="1">
        <v>185369000</v>
      </c>
      <c r="V39" s="1">
        <v>80661000</v>
      </c>
      <c r="W39" s="1">
        <v>23762000</v>
      </c>
      <c r="X39" s="1">
        <v>14100000</v>
      </c>
      <c r="Y39" s="1">
        <v>7500000</v>
      </c>
      <c r="Z39" s="1">
        <v>7100000</v>
      </c>
      <c r="AA39" s="1">
        <v>8900000</v>
      </c>
      <c r="AB39" s="1">
        <v>4300000</v>
      </c>
      <c r="AC39" s="1">
        <v>4300000</v>
      </c>
      <c r="AD39" s="1">
        <v>4500000</v>
      </c>
      <c r="AE39" s="1">
        <v>8500000</v>
      </c>
      <c r="AF39" s="1" t="s">
        <v>91</v>
      </c>
      <c r="AG39" s="1" t="s">
        <v>91</v>
      </c>
      <c r="AH39" s="1" t="s">
        <v>91</v>
      </c>
      <c r="AI39" s="1" t="s">
        <v>91</v>
      </c>
      <c r="AJ39" s="1" t="s">
        <v>91</v>
      </c>
      <c r="AK39" s="1" t="s">
        <v>91</v>
      </c>
      <c r="AL39" s="1" t="s">
        <v>91</v>
      </c>
      <c r="AM39" s="1" t="s">
        <v>91</v>
      </c>
    </row>
    <row r="40" spans="1:39" ht="19" x14ac:dyDescent="0.25">
      <c r="A40" s="5" t="s">
        <v>32</v>
      </c>
      <c r="B40" s="1" t="s">
        <v>91</v>
      </c>
      <c r="C40" s="1" t="s">
        <v>91</v>
      </c>
      <c r="D40" s="1" t="s">
        <v>91</v>
      </c>
      <c r="E40" s="1" t="s">
        <v>91</v>
      </c>
      <c r="F40" s="1" t="s">
        <v>91</v>
      </c>
      <c r="G40" s="1" t="s">
        <v>91</v>
      </c>
      <c r="H40" s="1" t="s">
        <v>91</v>
      </c>
      <c r="I40" s="1" t="s">
        <v>91</v>
      </c>
      <c r="J40" s="1" t="s">
        <v>91</v>
      </c>
      <c r="K40" s="1">
        <v>382800000</v>
      </c>
      <c r="L40" s="1">
        <v>1056000000</v>
      </c>
      <c r="M40" s="1">
        <v>1846000000</v>
      </c>
      <c r="N40" s="1" t="s">
        <v>91</v>
      </c>
      <c r="O40" s="1">
        <v>1523000000</v>
      </c>
      <c r="P40" s="1">
        <v>1548000000</v>
      </c>
      <c r="Q40" s="1">
        <v>1027000000</v>
      </c>
      <c r="R40" s="1">
        <v>1042000000</v>
      </c>
      <c r="S40" s="1">
        <v>875468000</v>
      </c>
      <c r="T40" s="1">
        <v>418238000</v>
      </c>
      <c r="U40" s="1">
        <v>512255000</v>
      </c>
      <c r="V40" s="1">
        <v>294987000</v>
      </c>
      <c r="W40" s="1">
        <v>691196000</v>
      </c>
      <c r="X40" s="1">
        <v>639200000</v>
      </c>
      <c r="Y40" s="1">
        <v>1288000000</v>
      </c>
      <c r="Z40" s="1">
        <v>1571200000</v>
      </c>
      <c r="AA40" s="1">
        <v>926000000</v>
      </c>
      <c r="AB40" s="1">
        <v>1020600000</v>
      </c>
      <c r="AC40" s="1">
        <v>855300000</v>
      </c>
      <c r="AD40" s="1">
        <v>5830500000</v>
      </c>
      <c r="AE40" s="1">
        <v>1352000000</v>
      </c>
      <c r="AF40" s="1">
        <v>452100000</v>
      </c>
      <c r="AG40" s="1">
        <v>786200000</v>
      </c>
      <c r="AH40" s="1">
        <v>1335000000</v>
      </c>
      <c r="AI40" s="1">
        <v>2103000000</v>
      </c>
      <c r="AJ40" s="1">
        <v>2399000000</v>
      </c>
      <c r="AK40" s="1">
        <v>10325000000</v>
      </c>
      <c r="AL40" s="1">
        <v>4477000000</v>
      </c>
      <c r="AM40" s="1">
        <v>8524000000</v>
      </c>
    </row>
    <row r="41" spans="1:39" ht="19" x14ac:dyDescent="0.25">
      <c r="A41" s="5" t="s">
        <v>33</v>
      </c>
      <c r="B41" s="1" t="s">
        <v>91</v>
      </c>
      <c r="C41" s="1" t="s">
        <v>91</v>
      </c>
      <c r="D41" s="1" t="s">
        <v>91</v>
      </c>
      <c r="E41" s="1" t="s">
        <v>91</v>
      </c>
      <c r="F41" s="1" t="s">
        <v>91</v>
      </c>
      <c r="G41" s="1" t="s">
        <v>91</v>
      </c>
      <c r="H41" s="1" t="s">
        <v>91</v>
      </c>
      <c r="I41" s="1" t="s">
        <v>91</v>
      </c>
      <c r="J41" s="1" t="s">
        <v>91</v>
      </c>
      <c r="K41" s="1">
        <v>374800000</v>
      </c>
      <c r="L41" s="1">
        <v>551000000</v>
      </c>
      <c r="M41" s="1">
        <v>694000000</v>
      </c>
      <c r="N41" s="1" t="s">
        <v>91</v>
      </c>
      <c r="O41" s="1">
        <v>867000000</v>
      </c>
      <c r="P41" s="1">
        <v>963000000</v>
      </c>
      <c r="Q41" s="1">
        <v>450000000</v>
      </c>
      <c r="R41" s="1">
        <v>435000000</v>
      </c>
      <c r="S41" s="1">
        <v>429740000</v>
      </c>
      <c r="T41" s="1">
        <v>460926000</v>
      </c>
      <c r="U41" s="1">
        <v>469553000</v>
      </c>
      <c r="V41" s="1">
        <v>565564000</v>
      </c>
      <c r="W41" s="1">
        <v>1392743000</v>
      </c>
      <c r="X41" s="1">
        <v>1450000000</v>
      </c>
      <c r="Y41" s="1">
        <v>1478100000</v>
      </c>
      <c r="Z41" s="1">
        <v>1409600000</v>
      </c>
      <c r="AA41" s="1">
        <v>1516800000</v>
      </c>
      <c r="AB41" s="1">
        <v>1814100000</v>
      </c>
      <c r="AC41" s="1">
        <v>1804900000</v>
      </c>
      <c r="AD41" s="1">
        <v>1942300000</v>
      </c>
      <c r="AE41" s="1">
        <v>2473600000</v>
      </c>
      <c r="AF41" s="1">
        <v>2544900000</v>
      </c>
      <c r="AG41" s="1">
        <v>3426800000</v>
      </c>
      <c r="AH41" s="1">
        <v>4311000000</v>
      </c>
      <c r="AI41" s="1">
        <v>4136000000</v>
      </c>
      <c r="AJ41" s="1">
        <v>4952000000</v>
      </c>
      <c r="AK41" s="1">
        <v>6472000000</v>
      </c>
      <c r="AL41" s="1">
        <v>8945000000</v>
      </c>
      <c r="AM41" s="1">
        <v>8274000000</v>
      </c>
    </row>
    <row r="42" spans="1:39" ht="19" x14ac:dyDescent="0.25">
      <c r="A42" s="5" t="s">
        <v>34</v>
      </c>
      <c r="B42" s="1" t="s">
        <v>91</v>
      </c>
      <c r="C42" s="1" t="s">
        <v>91</v>
      </c>
      <c r="D42" s="1" t="s">
        <v>91</v>
      </c>
      <c r="E42" s="1" t="s">
        <v>91</v>
      </c>
      <c r="F42" s="1" t="s">
        <v>91</v>
      </c>
      <c r="G42" s="1" t="s">
        <v>91</v>
      </c>
      <c r="H42" s="1" t="s">
        <v>91</v>
      </c>
      <c r="I42" s="1" t="s">
        <v>91</v>
      </c>
      <c r="J42" s="1" t="s">
        <v>91</v>
      </c>
      <c r="K42" s="1">
        <v>233400000</v>
      </c>
      <c r="L42" s="1">
        <v>318000000</v>
      </c>
      <c r="M42" s="1">
        <v>433000000</v>
      </c>
      <c r="N42" s="1" t="s">
        <v>91</v>
      </c>
      <c r="O42" s="1">
        <v>544000000</v>
      </c>
      <c r="P42" s="1">
        <v>600000000</v>
      </c>
      <c r="Q42" s="1">
        <v>394000000</v>
      </c>
      <c r="R42" s="1">
        <v>337000000</v>
      </c>
      <c r="S42" s="1">
        <v>332804000</v>
      </c>
      <c r="T42" s="1">
        <v>343758000</v>
      </c>
      <c r="U42" s="1">
        <v>336711000</v>
      </c>
      <c r="V42" s="1">
        <v>359392000</v>
      </c>
      <c r="W42" s="1">
        <v>1164465000</v>
      </c>
      <c r="X42" s="1">
        <v>1169900000</v>
      </c>
      <c r="Y42" s="1">
        <v>1171400000</v>
      </c>
      <c r="Z42" s="1">
        <v>1131400000</v>
      </c>
      <c r="AA42" s="1">
        <v>1175100000</v>
      </c>
      <c r="AB42" s="1">
        <v>1355400000</v>
      </c>
      <c r="AC42" s="1">
        <v>1443300000</v>
      </c>
      <c r="AD42" s="1">
        <v>1494500000</v>
      </c>
      <c r="AE42" s="1">
        <v>1859500000</v>
      </c>
      <c r="AF42" s="1">
        <v>1991700000</v>
      </c>
      <c r="AG42" s="1">
        <v>2213300000</v>
      </c>
      <c r="AH42" s="1">
        <v>2971000000</v>
      </c>
      <c r="AI42" s="1">
        <v>3005000000</v>
      </c>
      <c r="AJ42" s="1">
        <v>3370000000</v>
      </c>
      <c r="AK42" s="1">
        <v>4029000000</v>
      </c>
      <c r="AL42" s="1">
        <v>5051000000</v>
      </c>
      <c r="AM42" s="1">
        <v>5634000000</v>
      </c>
    </row>
    <row r="43" spans="1:39" ht="19" x14ac:dyDescent="0.25">
      <c r="A43" s="5" t="s">
        <v>35</v>
      </c>
      <c r="B43" s="1" t="s">
        <v>91</v>
      </c>
      <c r="C43" s="1" t="s">
        <v>91</v>
      </c>
      <c r="D43" s="1" t="s">
        <v>91</v>
      </c>
      <c r="E43" s="1" t="s">
        <v>91</v>
      </c>
      <c r="F43" s="1" t="s">
        <v>91</v>
      </c>
      <c r="G43" s="1" t="s">
        <v>91</v>
      </c>
      <c r="H43" s="1" t="s">
        <v>91</v>
      </c>
      <c r="I43" s="1" t="s">
        <v>91</v>
      </c>
      <c r="J43" s="1" t="s">
        <v>91</v>
      </c>
      <c r="K43" s="1">
        <v>691700000</v>
      </c>
      <c r="L43" s="1">
        <v>96000000</v>
      </c>
      <c r="M43" s="1">
        <v>159000000</v>
      </c>
      <c r="N43" s="1" t="s">
        <v>91</v>
      </c>
      <c r="O43" s="1">
        <v>160000000</v>
      </c>
      <c r="P43" s="1">
        <v>190000000</v>
      </c>
      <c r="Q43" s="1">
        <v>595000000</v>
      </c>
      <c r="R43" s="1">
        <v>151000000</v>
      </c>
      <c r="S43" s="1">
        <v>133547000</v>
      </c>
      <c r="T43" s="1">
        <v>172334000</v>
      </c>
      <c r="U43" s="1">
        <v>151135000</v>
      </c>
      <c r="V43" s="1">
        <v>133957000</v>
      </c>
      <c r="W43" s="1">
        <v>411132000</v>
      </c>
      <c r="X43" s="1">
        <v>406200000</v>
      </c>
      <c r="Y43" s="1">
        <v>408400000</v>
      </c>
      <c r="Z43" s="1">
        <v>418700000</v>
      </c>
      <c r="AA43" s="1">
        <v>517100000</v>
      </c>
      <c r="AB43" s="1">
        <v>631800000</v>
      </c>
      <c r="AC43" s="1">
        <v>731300000</v>
      </c>
      <c r="AD43" s="1">
        <v>613400000</v>
      </c>
      <c r="AE43" s="1">
        <v>854700000</v>
      </c>
      <c r="AF43" s="1">
        <v>752500000</v>
      </c>
      <c r="AG43" s="1">
        <v>594700000</v>
      </c>
      <c r="AH43" s="1">
        <v>804000000</v>
      </c>
      <c r="AI43" s="1">
        <v>1381000000</v>
      </c>
      <c r="AJ43" s="1">
        <v>1172000000</v>
      </c>
      <c r="AK43" s="1">
        <v>1131000000</v>
      </c>
      <c r="AL43" s="1">
        <v>1640000000</v>
      </c>
      <c r="AM43" s="1">
        <v>2933000000</v>
      </c>
    </row>
    <row r="44" spans="1:39" ht="19" x14ac:dyDescent="0.25">
      <c r="A44" s="6" t="s">
        <v>36</v>
      </c>
      <c r="B44" s="10" t="s">
        <v>91</v>
      </c>
      <c r="C44" s="10" t="s">
        <v>91</v>
      </c>
      <c r="D44" s="10" t="s">
        <v>91</v>
      </c>
      <c r="E44" s="10" t="s">
        <v>91</v>
      </c>
      <c r="F44" s="10" t="s">
        <v>91</v>
      </c>
      <c r="G44" s="10" t="s">
        <v>91</v>
      </c>
      <c r="H44" s="10" t="s">
        <v>91</v>
      </c>
      <c r="I44" s="10" t="s">
        <v>91</v>
      </c>
      <c r="J44" s="10" t="s">
        <v>91</v>
      </c>
      <c r="K44" s="10">
        <v>1682700000</v>
      </c>
      <c r="L44" s="10">
        <v>2021000000</v>
      </c>
      <c r="M44" s="10">
        <v>3132000000</v>
      </c>
      <c r="N44" s="10" t="s">
        <v>91</v>
      </c>
      <c r="O44" s="10">
        <v>3094000000</v>
      </c>
      <c r="P44" s="10">
        <v>3301000000</v>
      </c>
      <c r="Q44" s="10">
        <v>2466000000</v>
      </c>
      <c r="R44" s="10">
        <v>1965000000</v>
      </c>
      <c r="S44" s="10">
        <v>1771559000</v>
      </c>
      <c r="T44" s="10">
        <v>1395256000</v>
      </c>
      <c r="U44" s="10">
        <v>1469654000</v>
      </c>
      <c r="V44" s="10">
        <v>1353900000</v>
      </c>
      <c r="W44" s="10">
        <v>3659536000</v>
      </c>
      <c r="X44" s="10">
        <v>3665300000</v>
      </c>
      <c r="Y44" s="10">
        <v>4345900000</v>
      </c>
      <c r="Z44" s="10">
        <v>4530900000</v>
      </c>
      <c r="AA44" s="10">
        <v>4135000000</v>
      </c>
      <c r="AB44" s="10">
        <v>4821900000</v>
      </c>
      <c r="AC44" s="10">
        <v>4834800000</v>
      </c>
      <c r="AD44" s="10">
        <v>9880700000</v>
      </c>
      <c r="AE44" s="10">
        <v>6539800000</v>
      </c>
      <c r="AF44" s="10">
        <v>5741200000</v>
      </c>
      <c r="AG44" s="10">
        <v>7021000000</v>
      </c>
      <c r="AH44" s="10">
        <v>9421000000</v>
      </c>
      <c r="AI44" s="10">
        <v>10625000000</v>
      </c>
      <c r="AJ44" s="10">
        <v>11893000000</v>
      </c>
      <c r="AK44" s="10">
        <v>21957000000</v>
      </c>
      <c r="AL44" s="10">
        <v>20113000000</v>
      </c>
      <c r="AM44" s="10">
        <v>25365000000</v>
      </c>
    </row>
    <row r="45" spans="1:39" ht="19" x14ac:dyDescent="0.25">
      <c r="A45" s="5" t="s">
        <v>37</v>
      </c>
      <c r="B45" s="1" t="s">
        <v>91</v>
      </c>
      <c r="C45" s="1" t="s">
        <v>91</v>
      </c>
      <c r="D45" s="1" t="s">
        <v>91</v>
      </c>
      <c r="E45" s="1" t="s">
        <v>91</v>
      </c>
      <c r="F45" s="1" t="s">
        <v>91</v>
      </c>
      <c r="G45" s="1" t="s">
        <v>91</v>
      </c>
      <c r="H45" s="1" t="s">
        <v>91</v>
      </c>
      <c r="I45" s="1" t="s">
        <v>91</v>
      </c>
      <c r="J45" s="1" t="s">
        <v>91</v>
      </c>
      <c r="K45" s="1">
        <v>614000000</v>
      </c>
      <c r="L45" s="1">
        <v>713000000</v>
      </c>
      <c r="M45" s="1">
        <v>704000000</v>
      </c>
      <c r="N45" s="1" t="s">
        <v>91</v>
      </c>
      <c r="O45" s="1">
        <v>789000000</v>
      </c>
      <c r="P45" s="1">
        <v>833000000</v>
      </c>
      <c r="Q45" s="1">
        <v>286000000</v>
      </c>
      <c r="R45" s="1">
        <v>271000000</v>
      </c>
      <c r="S45" s="1">
        <v>272908000</v>
      </c>
      <c r="T45" s="1">
        <v>300702000</v>
      </c>
      <c r="U45" s="1">
        <v>261041000</v>
      </c>
      <c r="V45" s="1">
        <v>280654000</v>
      </c>
      <c r="W45" s="1">
        <v>1256727000</v>
      </c>
      <c r="X45" s="1">
        <v>1267400000</v>
      </c>
      <c r="Y45" s="1">
        <v>1275300000</v>
      </c>
      <c r="Z45" s="1">
        <v>1333400000</v>
      </c>
      <c r="AA45" s="1">
        <v>1408600000</v>
      </c>
      <c r="AB45" s="1">
        <v>1656200000</v>
      </c>
      <c r="AC45" s="1">
        <v>1726400000</v>
      </c>
      <c r="AD45" s="1">
        <v>1767400000</v>
      </c>
      <c r="AE45" s="1">
        <v>2426500000</v>
      </c>
      <c r="AF45" s="1">
        <v>2448800000</v>
      </c>
      <c r="AG45" s="1">
        <v>2577800000</v>
      </c>
      <c r="AH45" s="1">
        <v>4047000000</v>
      </c>
      <c r="AI45" s="1">
        <v>4165000000</v>
      </c>
      <c r="AJ45" s="1">
        <v>4749000000</v>
      </c>
      <c r="AK45" s="1">
        <v>5912000000</v>
      </c>
      <c r="AL45" s="1">
        <v>8333000000</v>
      </c>
      <c r="AM45" s="1">
        <v>9280000000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v>827000000</v>
      </c>
      <c r="M46" s="1">
        <v>1083000000</v>
      </c>
      <c r="N46" s="1" t="s">
        <v>91</v>
      </c>
      <c r="O46" s="1">
        <v>1692000000</v>
      </c>
      <c r="P46" s="1">
        <v>1916000000</v>
      </c>
      <c r="Q46" s="1">
        <v>1379000000</v>
      </c>
      <c r="R46" s="1">
        <v>1348000000</v>
      </c>
      <c r="S46" s="1" t="s">
        <v>91</v>
      </c>
      <c r="T46" s="1" t="s">
        <v>91</v>
      </c>
      <c r="U46" s="1" t="s">
        <v>91</v>
      </c>
      <c r="V46" s="1" t="s">
        <v>91</v>
      </c>
      <c r="W46" s="1">
        <v>8524989000</v>
      </c>
      <c r="X46" s="1">
        <v>8713200000</v>
      </c>
      <c r="Y46" s="1">
        <v>8677700000</v>
      </c>
      <c r="Z46" s="1">
        <v>8982900000</v>
      </c>
      <c r="AA46" s="1">
        <v>9270600000</v>
      </c>
      <c r="AB46" s="1">
        <v>11988000000</v>
      </c>
      <c r="AC46" s="1">
        <v>12474500000</v>
      </c>
      <c r="AD46" s="1">
        <v>12503300000</v>
      </c>
      <c r="AE46" s="1">
        <v>18842600000</v>
      </c>
      <c r="AF46" s="1">
        <v>18827600000</v>
      </c>
      <c r="AG46" s="1">
        <v>21327800000</v>
      </c>
      <c r="AH46" s="1">
        <v>25290000000</v>
      </c>
      <c r="AI46" s="1">
        <v>25347000000</v>
      </c>
      <c r="AJ46" s="1">
        <v>25714000000</v>
      </c>
      <c r="AK46" s="1">
        <v>26041000000</v>
      </c>
      <c r="AL46" s="1">
        <v>41924000000</v>
      </c>
      <c r="AM46" s="1">
        <v>41196000000</v>
      </c>
    </row>
    <row r="47" spans="1:39" ht="19" x14ac:dyDescent="0.25">
      <c r="A47" s="5" t="s">
        <v>39</v>
      </c>
      <c r="B47" s="1" t="s">
        <v>91</v>
      </c>
      <c r="C47" s="1" t="s">
        <v>91</v>
      </c>
      <c r="D47" s="1" t="s">
        <v>91</v>
      </c>
      <c r="E47" s="1" t="s">
        <v>91</v>
      </c>
      <c r="F47" s="1" t="s">
        <v>91</v>
      </c>
      <c r="G47" s="1" t="s">
        <v>91</v>
      </c>
      <c r="H47" s="1" t="s">
        <v>91</v>
      </c>
      <c r="I47" s="1" t="s">
        <v>91</v>
      </c>
      <c r="J47" s="1" t="s">
        <v>91</v>
      </c>
      <c r="K47" s="1">
        <v>575500000</v>
      </c>
      <c r="L47" s="1" t="s">
        <v>91</v>
      </c>
      <c r="M47" s="1" t="s">
        <v>91</v>
      </c>
      <c r="N47" s="1" t="s">
        <v>91</v>
      </c>
      <c r="O47" s="1" t="s">
        <v>91</v>
      </c>
      <c r="P47" s="1" t="s">
        <v>91</v>
      </c>
      <c r="Q47" s="1" t="s">
        <v>91</v>
      </c>
      <c r="R47" s="1" t="s">
        <v>91</v>
      </c>
      <c r="S47" s="1">
        <v>1416205000</v>
      </c>
      <c r="T47" s="1">
        <v>1557177000</v>
      </c>
      <c r="U47" s="1">
        <v>1671602000</v>
      </c>
      <c r="V47" s="1">
        <v>2416935000</v>
      </c>
      <c r="W47" s="1">
        <v>7511565000</v>
      </c>
      <c r="X47" s="1">
        <v>7157800000</v>
      </c>
      <c r="Y47" s="1">
        <v>6423200000</v>
      </c>
      <c r="Z47" s="1">
        <v>6337000000</v>
      </c>
      <c r="AA47" s="1">
        <v>6041100000</v>
      </c>
      <c r="AB47" s="1">
        <v>7815900000</v>
      </c>
      <c r="AC47" s="1">
        <v>7804500000</v>
      </c>
      <c r="AD47" s="1">
        <v>7071300000</v>
      </c>
      <c r="AE47" s="1">
        <v>14110100000</v>
      </c>
      <c r="AF47" s="1">
        <v>12758300000</v>
      </c>
      <c r="AG47" s="1">
        <v>13969000000</v>
      </c>
      <c r="AH47" s="1">
        <v>16684000000</v>
      </c>
      <c r="AI47" s="1">
        <v>14978000000</v>
      </c>
      <c r="AJ47" s="1">
        <v>14014000000</v>
      </c>
      <c r="AK47" s="1">
        <v>12685000000</v>
      </c>
      <c r="AL47" s="1">
        <v>20113000000</v>
      </c>
      <c r="AM47" s="1">
        <v>17442000000</v>
      </c>
    </row>
    <row r="48" spans="1:39" ht="19" x14ac:dyDescent="0.25">
      <c r="A48" s="5" t="s">
        <v>40</v>
      </c>
      <c r="B48" s="1" t="s">
        <v>91</v>
      </c>
      <c r="C48" s="1" t="s">
        <v>91</v>
      </c>
      <c r="D48" s="1" t="s">
        <v>91</v>
      </c>
      <c r="E48" s="1" t="s">
        <v>91</v>
      </c>
      <c r="F48" s="1" t="s">
        <v>91</v>
      </c>
      <c r="G48" s="1" t="s">
        <v>91</v>
      </c>
      <c r="H48" s="1" t="s">
        <v>91</v>
      </c>
      <c r="I48" s="1" t="s">
        <v>91</v>
      </c>
      <c r="J48" s="1" t="s">
        <v>91</v>
      </c>
      <c r="K48" s="1">
        <v>575500000</v>
      </c>
      <c r="L48" s="1">
        <v>827000000</v>
      </c>
      <c r="M48" s="1">
        <v>1083000000</v>
      </c>
      <c r="N48" s="1" t="s">
        <v>91</v>
      </c>
      <c r="O48" s="1">
        <v>1692000000</v>
      </c>
      <c r="P48" s="1">
        <v>1916000000</v>
      </c>
      <c r="Q48" s="1">
        <v>1379000000</v>
      </c>
      <c r="R48" s="1">
        <v>1348000000</v>
      </c>
      <c r="S48" s="1">
        <v>1416205000</v>
      </c>
      <c r="T48" s="1">
        <v>1557177000</v>
      </c>
      <c r="U48" s="1">
        <v>1671602000</v>
      </c>
      <c r="V48" s="1">
        <v>2416935000</v>
      </c>
      <c r="W48" s="1">
        <v>16036554000</v>
      </c>
      <c r="X48" s="1">
        <v>15871000000</v>
      </c>
      <c r="Y48" s="1">
        <v>15100900000</v>
      </c>
      <c r="Z48" s="1">
        <v>15319900000</v>
      </c>
      <c r="AA48" s="1">
        <v>15311700000</v>
      </c>
      <c r="AB48" s="1">
        <v>19803900000</v>
      </c>
      <c r="AC48" s="1">
        <v>20279000000</v>
      </c>
      <c r="AD48" s="1">
        <v>19574600000</v>
      </c>
      <c r="AE48" s="1">
        <v>32952700000</v>
      </c>
      <c r="AF48" s="1">
        <v>31585900000</v>
      </c>
      <c r="AG48" s="1">
        <v>35296800000</v>
      </c>
      <c r="AH48" s="1">
        <v>41974000000</v>
      </c>
      <c r="AI48" s="1">
        <v>40325000000</v>
      </c>
      <c r="AJ48" s="1">
        <v>39728000000</v>
      </c>
      <c r="AK48" s="1">
        <v>38726000000</v>
      </c>
      <c r="AL48" s="1">
        <v>62037000000</v>
      </c>
      <c r="AM48" s="1">
        <v>58638000000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v>86000000</v>
      </c>
      <c r="M49" s="1">
        <v>94000000</v>
      </c>
      <c r="N49" s="1" t="s">
        <v>91</v>
      </c>
      <c r="O49" s="1">
        <v>63000000</v>
      </c>
      <c r="P49" s="1">
        <v>96000000</v>
      </c>
      <c r="Q49" s="1">
        <v>17000000</v>
      </c>
      <c r="R49" s="1">
        <v>9000000</v>
      </c>
      <c r="S49" s="1" t="s">
        <v>91</v>
      </c>
      <c r="T49" s="1" t="s">
        <v>91</v>
      </c>
      <c r="U49" s="1" t="s">
        <v>91</v>
      </c>
      <c r="V49" s="1" t="s">
        <v>91</v>
      </c>
      <c r="W49" s="1" t="s">
        <v>91</v>
      </c>
      <c r="X49" s="1" t="s">
        <v>91</v>
      </c>
      <c r="Y49" s="1" t="s">
        <v>91</v>
      </c>
      <c r="Z49" s="1" t="s">
        <v>91</v>
      </c>
      <c r="AA49" s="1" t="s">
        <v>91</v>
      </c>
      <c r="AB49" s="1" t="s">
        <v>91</v>
      </c>
      <c r="AC49" s="1" t="s">
        <v>91</v>
      </c>
      <c r="AD49" s="1" t="s">
        <v>91</v>
      </c>
      <c r="AE49" s="1" t="s">
        <v>91</v>
      </c>
      <c r="AF49" s="1" t="s">
        <v>91</v>
      </c>
      <c r="AG49" s="1" t="s">
        <v>91</v>
      </c>
      <c r="AH49" s="1" t="s">
        <v>91</v>
      </c>
      <c r="AI49" s="1" t="s">
        <v>91</v>
      </c>
      <c r="AJ49" s="1" t="s">
        <v>91</v>
      </c>
      <c r="AK49" s="1" t="s">
        <v>91</v>
      </c>
      <c r="AL49" s="1" t="s">
        <v>91</v>
      </c>
      <c r="AM49" s="1" t="s">
        <v>91</v>
      </c>
    </row>
    <row r="50" spans="1:39" ht="19" x14ac:dyDescent="0.25">
      <c r="A50" s="5" t="s">
        <v>42</v>
      </c>
      <c r="B50" s="1" t="s">
        <v>91</v>
      </c>
      <c r="C50" s="1" t="s">
        <v>91</v>
      </c>
      <c r="D50" s="1" t="s">
        <v>91</v>
      </c>
      <c r="E50" s="1" t="s">
        <v>91</v>
      </c>
      <c r="F50" s="1" t="s">
        <v>91</v>
      </c>
      <c r="G50" s="1" t="s">
        <v>91</v>
      </c>
      <c r="H50" s="1" t="s">
        <v>91</v>
      </c>
      <c r="I50" s="1" t="s">
        <v>91</v>
      </c>
      <c r="J50" s="1" t="s">
        <v>91</v>
      </c>
      <c r="K50" s="1" t="s">
        <v>91</v>
      </c>
      <c r="L50" s="1">
        <v>59000000</v>
      </c>
      <c r="M50" s="1" t="s">
        <v>91</v>
      </c>
      <c r="N50" s="1" t="s">
        <v>91</v>
      </c>
      <c r="O50" s="1">
        <v>91000000</v>
      </c>
      <c r="P50" s="1">
        <v>102000000</v>
      </c>
      <c r="Q50" s="1">
        <v>11000000</v>
      </c>
      <c r="R50" s="1">
        <v>8000000</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t="s">
        <v>91</v>
      </c>
      <c r="AL50" s="1" t="s">
        <v>91</v>
      </c>
      <c r="AM50" s="1" t="s">
        <v>91</v>
      </c>
    </row>
    <row r="51" spans="1:39" ht="19" x14ac:dyDescent="0.25">
      <c r="A51" s="5" t="s">
        <v>43</v>
      </c>
      <c r="B51" s="1" t="s">
        <v>91</v>
      </c>
      <c r="C51" s="1" t="s">
        <v>91</v>
      </c>
      <c r="D51" s="1" t="s">
        <v>91</v>
      </c>
      <c r="E51" s="1" t="s">
        <v>91</v>
      </c>
      <c r="F51" s="1" t="s">
        <v>91</v>
      </c>
      <c r="G51" s="1" t="s">
        <v>91</v>
      </c>
      <c r="H51" s="1" t="s">
        <v>91</v>
      </c>
      <c r="I51" s="1" t="s">
        <v>91</v>
      </c>
      <c r="J51" s="1" t="s">
        <v>91</v>
      </c>
      <c r="K51" s="1">
        <v>147700000</v>
      </c>
      <c r="L51" s="1">
        <v>39000000</v>
      </c>
      <c r="M51" s="1">
        <v>128000000</v>
      </c>
      <c r="N51" s="1" t="s">
        <v>91</v>
      </c>
      <c r="O51" s="1">
        <v>67000000</v>
      </c>
      <c r="P51" s="1">
        <v>84000000</v>
      </c>
      <c r="Q51" s="1">
        <v>704000000</v>
      </c>
      <c r="R51" s="1">
        <v>224000000</v>
      </c>
      <c r="S51" s="1">
        <v>186390000</v>
      </c>
      <c r="T51" s="1">
        <v>135834000</v>
      </c>
      <c r="U51" s="1">
        <v>174428000</v>
      </c>
      <c r="V51" s="1">
        <v>200080000</v>
      </c>
      <c r="W51" s="1">
        <v>309421000</v>
      </c>
      <c r="X51" s="1">
        <v>403700000</v>
      </c>
      <c r="Y51" s="1">
        <v>367900000</v>
      </c>
      <c r="Z51" s="1">
        <v>440800000</v>
      </c>
      <c r="AA51" s="1">
        <v>494100000</v>
      </c>
      <c r="AB51" s="1">
        <v>551700000</v>
      </c>
      <c r="AC51" s="1">
        <v>604400000</v>
      </c>
      <c r="AD51" s="1">
        <v>640700000</v>
      </c>
      <c r="AE51" s="1">
        <v>933100000</v>
      </c>
      <c r="AF51" s="1">
        <v>1113100000</v>
      </c>
      <c r="AG51" s="1">
        <v>1011900000</v>
      </c>
      <c r="AH51" s="1">
        <v>1227000000</v>
      </c>
      <c r="AI51" s="1">
        <v>1117000000</v>
      </c>
      <c r="AJ51" s="1">
        <v>2011000000</v>
      </c>
      <c r="AK51" s="1">
        <v>2457000000</v>
      </c>
      <c r="AL51" s="1">
        <v>4640000000</v>
      </c>
      <c r="AM51" s="1">
        <v>4007000000</v>
      </c>
    </row>
    <row r="52" spans="1:39" ht="19" x14ac:dyDescent="0.25">
      <c r="A52" s="5" t="s">
        <v>44</v>
      </c>
      <c r="B52" s="1" t="s">
        <v>91</v>
      </c>
      <c r="C52" s="1" t="s">
        <v>91</v>
      </c>
      <c r="D52" s="1" t="s">
        <v>91</v>
      </c>
      <c r="E52" s="1" t="s">
        <v>91</v>
      </c>
      <c r="F52" s="1" t="s">
        <v>91</v>
      </c>
      <c r="G52" s="1" t="s">
        <v>91</v>
      </c>
      <c r="H52" s="1" t="s">
        <v>91</v>
      </c>
      <c r="I52" s="1" t="s">
        <v>91</v>
      </c>
      <c r="J52" s="1" t="s">
        <v>91</v>
      </c>
      <c r="K52" s="1">
        <v>1337200000</v>
      </c>
      <c r="L52" s="1">
        <v>1724000000</v>
      </c>
      <c r="M52" s="1">
        <v>2009000000</v>
      </c>
      <c r="N52" s="1" t="s">
        <v>91</v>
      </c>
      <c r="O52" s="1">
        <v>2702000000</v>
      </c>
      <c r="P52" s="1">
        <v>3031000000</v>
      </c>
      <c r="Q52" s="1">
        <v>2397000000</v>
      </c>
      <c r="R52" s="1">
        <v>1860000000</v>
      </c>
      <c r="S52" s="1">
        <v>1875503000</v>
      </c>
      <c r="T52" s="1">
        <v>1993713000</v>
      </c>
      <c r="U52" s="1">
        <v>2107071000</v>
      </c>
      <c r="V52" s="1">
        <v>2897669000</v>
      </c>
      <c r="W52" s="1">
        <v>17602702000</v>
      </c>
      <c r="X52" s="1">
        <v>17542100000</v>
      </c>
      <c r="Y52" s="1">
        <v>16744100000</v>
      </c>
      <c r="Z52" s="1">
        <v>17094100000</v>
      </c>
      <c r="AA52" s="1">
        <v>17214400000</v>
      </c>
      <c r="AB52" s="1">
        <v>22011800000</v>
      </c>
      <c r="AC52" s="1">
        <v>22609800000</v>
      </c>
      <c r="AD52" s="1">
        <v>21982700000</v>
      </c>
      <c r="AE52" s="1">
        <v>36312300000</v>
      </c>
      <c r="AF52" s="1">
        <v>35147800000</v>
      </c>
      <c r="AG52" s="1">
        <v>38886500000</v>
      </c>
      <c r="AH52" s="1">
        <v>47248000000</v>
      </c>
      <c r="AI52" s="1">
        <v>45607000000</v>
      </c>
      <c r="AJ52" s="1">
        <v>46488000000</v>
      </c>
      <c r="AK52" s="1">
        <v>47095000000</v>
      </c>
      <c r="AL52" s="1">
        <v>75010000000</v>
      </c>
      <c r="AM52" s="1">
        <v>71925000000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v>3019900000</v>
      </c>
      <c r="L54" s="11">
        <v>3745000000</v>
      </c>
      <c r="M54" s="11">
        <v>5141000000</v>
      </c>
      <c r="N54" s="11" t="s">
        <v>91</v>
      </c>
      <c r="O54" s="11">
        <v>5796000000</v>
      </c>
      <c r="P54" s="11">
        <v>6332000000</v>
      </c>
      <c r="Q54" s="11">
        <v>4863000000</v>
      </c>
      <c r="R54" s="11">
        <v>3825000000</v>
      </c>
      <c r="S54" s="11">
        <v>3647062000</v>
      </c>
      <c r="T54" s="11">
        <v>3388969000</v>
      </c>
      <c r="U54" s="11">
        <v>3576725000</v>
      </c>
      <c r="V54" s="11">
        <v>4251569000</v>
      </c>
      <c r="W54" s="11">
        <v>21262238000</v>
      </c>
      <c r="X54" s="11">
        <v>21207400000</v>
      </c>
      <c r="Y54" s="11">
        <v>21090000000</v>
      </c>
      <c r="Z54" s="11">
        <v>21625000000</v>
      </c>
      <c r="AA54" s="11">
        <v>21349400000</v>
      </c>
      <c r="AB54" s="11">
        <v>26833700000</v>
      </c>
      <c r="AC54" s="11">
        <v>27444600000</v>
      </c>
      <c r="AD54" s="11">
        <v>31863400000</v>
      </c>
      <c r="AE54" s="11">
        <v>42852100000</v>
      </c>
      <c r="AF54" s="11">
        <v>40889000000</v>
      </c>
      <c r="AG54" s="11">
        <v>45907500000</v>
      </c>
      <c r="AH54" s="11">
        <v>56669000000</v>
      </c>
      <c r="AI54" s="11">
        <v>56232000000</v>
      </c>
      <c r="AJ54" s="11">
        <v>58381000000</v>
      </c>
      <c r="AK54" s="11">
        <v>69052000000</v>
      </c>
      <c r="AL54" s="11">
        <v>95123000000</v>
      </c>
      <c r="AM54" s="11">
        <v>97290000000</v>
      </c>
    </row>
    <row r="55" spans="1:39" ht="20" thickTop="1" x14ac:dyDescent="0.25">
      <c r="A55" s="5" t="s">
        <v>47</v>
      </c>
      <c r="B55" s="1" t="s">
        <v>91</v>
      </c>
      <c r="C55" s="1" t="s">
        <v>91</v>
      </c>
      <c r="D55" s="1" t="s">
        <v>91</v>
      </c>
      <c r="E55" s="1" t="s">
        <v>91</v>
      </c>
      <c r="F55" s="1" t="s">
        <v>91</v>
      </c>
      <c r="G55" s="1" t="s">
        <v>91</v>
      </c>
      <c r="H55" s="1" t="s">
        <v>91</v>
      </c>
      <c r="I55" s="1" t="s">
        <v>91</v>
      </c>
      <c r="J55" s="1" t="s">
        <v>91</v>
      </c>
      <c r="K55" s="1">
        <v>112200000</v>
      </c>
      <c r="L55" s="1">
        <v>165000000</v>
      </c>
      <c r="M55" s="1">
        <v>204000000</v>
      </c>
      <c r="N55" s="1" t="s">
        <v>91</v>
      </c>
      <c r="O55" s="1">
        <v>252000000</v>
      </c>
      <c r="P55" s="1">
        <v>273000000</v>
      </c>
      <c r="Q55" s="1">
        <v>140000000</v>
      </c>
      <c r="R55" s="1">
        <v>112000000</v>
      </c>
      <c r="S55" s="1">
        <v>111994000</v>
      </c>
      <c r="T55" s="1">
        <v>114206000</v>
      </c>
      <c r="U55" s="1">
        <v>94671000</v>
      </c>
      <c r="V55" s="1">
        <v>153475000</v>
      </c>
      <c r="W55" s="1">
        <v>630815000</v>
      </c>
      <c r="X55" s="1">
        <v>676900000</v>
      </c>
      <c r="Y55" s="1">
        <v>539500000</v>
      </c>
      <c r="Z55" s="1">
        <v>533600000</v>
      </c>
      <c r="AA55" s="1">
        <v>551000000</v>
      </c>
      <c r="AB55" s="1">
        <v>628700000</v>
      </c>
      <c r="AC55" s="1">
        <v>641400000</v>
      </c>
      <c r="AD55" s="1">
        <v>691500000</v>
      </c>
      <c r="AE55" s="1">
        <v>820700000</v>
      </c>
      <c r="AF55" s="1">
        <v>822200000</v>
      </c>
      <c r="AG55" s="1">
        <v>926200000</v>
      </c>
      <c r="AH55" s="1">
        <v>1428000000</v>
      </c>
      <c r="AI55" s="1">
        <v>1615000000</v>
      </c>
      <c r="AJ55" s="1">
        <v>1920000000</v>
      </c>
      <c r="AK55" s="1">
        <v>2175000000</v>
      </c>
      <c r="AL55" s="1">
        <v>2867000000</v>
      </c>
      <c r="AM55" s="1">
        <v>3381000000</v>
      </c>
    </row>
    <row r="56" spans="1:39" ht="19" x14ac:dyDescent="0.25">
      <c r="A56" s="5" t="s">
        <v>48</v>
      </c>
      <c r="B56" s="1" t="s">
        <v>91</v>
      </c>
      <c r="C56" s="1" t="s">
        <v>91</v>
      </c>
      <c r="D56" s="1" t="s">
        <v>91</v>
      </c>
      <c r="E56" s="1" t="s">
        <v>91</v>
      </c>
      <c r="F56" s="1" t="s">
        <v>91</v>
      </c>
      <c r="G56" s="1" t="s">
        <v>91</v>
      </c>
      <c r="H56" s="1" t="s">
        <v>91</v>
      </c>
      <c r="I56" s="1" t="s">
        <v>91</v>
      </c>
      <c r="J56" s="1" t="s">
        <v>91</v>
      </c>
      <c r="K56" s="1">
        <v>83000000</v>
      </c>
      <c r="L56" s="1">
        <v>106000000</v>
      </c>
      <c r="M56" s="1" t="s">
        <v>91</v>
      </c>
      <c r="N56" s="1" t="s">
        <v>91</v>
      </c>
      <c r="O56" s="1" t="s">
        <v>91</v>
      </c>
      <c r="P56" s="1" t="s">
        <v>91</v>
      </c>
      <c r="Q56" s="1">
        <v>81000000</v>
      </c>
      <c r="R56" s="1">
        <v>59000000</v>
      </c>
      <c r="S56" s="1">
        <v>484480000</v>
      </c>
      <c r="T56" s="1">
        <v>45981000</v>
      </c>
      <c r="U56" s="1">
        <v>15017000</v>
      </c>
      <c r="V56" s="1">
        <v>130137000</v>
      </c>
      <c r="W56" s="1">
        <v>483298000</v>
      </c>
      <c r="X56" s="1">
        <v>149300000</v>
      </c>
      <c r="Y56" s="1">
        <v>14800000</v>
      </c>
      <c r="Z56" s="1">
        <v>117500000</v>
      </c>
      <c r="AA56" s="1">
        <v>105800000</v>
      </c>
      <c r="AB56" s="1">
        <v>1272800000</v>
      </c>
      <c r="AC56" s="1">
        <v>93100000</v>
      </c>
      <c r="AD56" s="1">
        <v>987700000</v>
      </c>
      <c r="AE56" s="1">
        <v>2212400000</v>
      </c>
      <c r="AF56" s="1">
        <v>1052800000</v>
      </c>
      <c r="AG56" s="1">
        <v>1255500000</v>
      </c>
      <c r="AH56" s="1">
        <v>2135000000</v>
      </c>
      <c r="AI56" s="1">
        <v>1271000000</v>
      </c>
      <c r="AJ56" s="1">
        <v>676000000</v>
      </c>
      <c r="AK56" s="1">
        <v>2628000000</v>
      </c>
      <c r="AL56" s="1">
        <v>2537000000</v>
      </c>
      <c r="AM56" s="1">
        <v>5579000000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v>28400000</v>
      </c>
      <c r="AA57" s="1">
        <v>59200000</v>
      </c>
      <c r="AB57" s="1" t="s">
        <v>91</v>
      </c>
      <c r="AC57" s="1" t="s">
        <v>91</v>
      </c>
      <c r="AD57" s="1" t="s">
        <v>91</v>
      </c>
      <c r="AE57" s="1">
        <v>165100000</v>
      </c>
      <c r="AF57" s="1">
        <v>212500000</v>
      </c>
      <c r="AG57" s="1">
        <v>165400000</v>
      </c>
      <c r="AH57" s="1" t="s">
        <v>91</v>
      </c>
      <c r="AI57" s="1" t="s">
        <v>91</v>
      </c>
      <c r="AJ57" s="1" t="s">
        <v>91</v>
      </c>
      <c r="AK57" s="1" t="s">
        <v>91</v>
      </c>
      <c r="AL57" s="1" t="s">
        <v>91</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v>51259000</v>
      </c>
      <c r="T58" s="1">
        <v>65224000</v>
      </c>
      <c r="U58" s="1">
        <v>77778000</v>
      </c>
      <c r="V58" s="1">
        <v>85592000</v>
      </c>
      <c r="W58" s="1">
        <v>121319000</v>
      </c>
      <c r="X58" s="1">
        <v>128500000</v>
      </c>
      <c r="Y58" s="1">
        <v>135300000</v>
      </c>
      <c r="Z58" s="1">
        <v>139800000</v>
      </c>
      <c r="AA58" s="1">
        <v>158300000</v>
      </c>
      <c r="AB58" s="1">
        <v>192500000</v>
      </c>
      <c r="AC58" s="1">
        <v>196500000</v>
      </c>
      <c r="AD58" s="1">
        <v>198900000</v>
      </c>
      <c r="AE58" s="1">
        <v>311900000</v>
      </c>
      <c r="AF58" s="1">
        <v>317900000</v>
      </c>
      <c r="AG58" s="1">
        <v>485900000</v>
      </c>
      <c r="AH58" s="1">
        <v>719000000</v>
      </c>
      <c r="AI58" s="1">
        <v>809000000</v>
      </c>
      <c r="AJ58" s="1">
        <v>916000000</v>
      </c>
      <c r="AK58" s="1">
        <v>1271000000</v>
      </c>
      <c r="AL58" s="1">
        <v>2655000000</v>
      </c>
      <c r="AM58" s="1" t="s">
        <v>91</v>
      </c>
    </row>
    <row r="59" spans="1:39" ht="19" x14ac:dyDescent="0.25">
      <c r="A59" s="5" t="s">
        <v>51</v>
      </c>
      <c r="B59" s="1" t="s">
        <v>91</v>
      </c>
      <c r="C59" s="1" t="s">
        <v>91</v>
      </c>
      <c r="D59" s="1" t="s">
        <v>91</v>
      </c>
      <c r="E59" s="1" t="s">
        <v>91</v>
      </c>
      <c r="F59" s="1" t="s">
        <v>91</v>
      </c>
      <c r="G59" s="1" t="s">
        <v>91</v>
      </c>
      <c r="H59" s="1" t="s">
        <v>91</v>
      </c>
      <c r="I59" s="1" t="s">
        <v>91</v>
      </c>
      <c r="J59" s="1" t="s">
        <v>91</v>
      </c>
      <c r="K59" s="1">
        <v>341300000</v>
      </c>
      <c r="L59" s="1">
        <v>444000000</v>
      </c>
      <c r="M59" s="1">
        <v>709000000</v>
      </c>
      <c r="N59" s="1" t="s">
        <v>91</v>
      </c>
      <c r="O59" s="1">
        <v>840000000</v>
      </c>
      <c r="P59" s="1">
        <v>865000000</v>
      </c>
      <c r="Q59" s="1">
        <v>508000000</v>
      </c>
      <c r="R59" s="1">
        <v>971000000</v>
      </c>
      <c r="S59" s="1">
        <v>455987000</v>
      </c>
      <c r="T59" s="1">
        <v>459382000</v>
      </c>
      <c r="U59" s="1">
        <v>391262000</v>
      </c>
      <c r="V59" s="1">
        <v>422458000</v>
      </c>
      <c r="W59" s="1">
        <v>916889000</v>
      </c>
      <c r="X59" s="1">
        <v>946900000</v>
      </c>
      <c r="Y59" s="1">
        <v>850600000</v>
      </c>
      <c r="Z59" s="1">
        <v>820000000</v>
      </c>
      <c r="AA59" s="1">
        <v>835500000</v>
      </c>
      <c r="AB59" s="1">
        <v>1019100000</v>
      </c>
      <c r="AC59" s="1">
        <v>1162300000</v>
      </c>
      <c r="AD59" s="1">
        <v>1247900000</v>
      </c>
      <c r="AE59" s="1">
        <v>1839700000</v>
      </c>
      <c r="AF59" s="1">
        <v>1741900000</v>
      </c>
      <c r="AG59" s="1">
        <v>2032800000</v>
      </c>
      <c r="AH59" s="1">
        <v>2766000000</v>
      </c>
      <c r="AI59" s="1">
        <v>2452000000</v>
      </c>
      <c r="AJ59" s="1">
        <v>2685000000</v>
      </c>
      <c r="AK59" s="1">
        <v>4230000000</v>
      </c>
      <c r="AL59" s="1">
        <v>5377000000</v>
      </c>
      <c r="AM59" s="1">
        <v>8154000000</v>
      </c>
    </row>
    <row r="60" spans="1:39" ht="19" x14ac:dyDescent="0.25">
      <c r="A60" s="6" t="s">
        <v>52</v>
      </c>
      <c r="B60" s="10" t="s">
        <v>91</v>
      </c>
      <c r="C60" s="10" t="s">
        <v>91</v>
      </c>
      <c r="D60" s="10" t="s">
        <v>91</v>
      </c>
      <c r="E60" s="10" t="s">
        <v>91</v>
      </c>
      <c r="F60" s="10" t="s">
        <v>91</v>
      </c>
      <c r="G60" s="10" t="s">
        <v>91</v>
      </c>
      <c r="H60" s="10" t="s">
        <v>91</v>
      </c>
      <c r="I60" s="10" t="s">
        <v>91</v>
      </c>
      <c r="J60" s="10" t="s">
        <v>91</v>
      </c>
      <c r="K60" s="10">
        <v>536500000</v>
      </c>
      <c r="L60" s="10">
        <v>715000000</v>
      </c>
      <c r="M60" s="10">
        <v>913000000</v>
      </c>
      <c r="N60" s="10" t="s">
        <v>91</v>
      </c>
      <c r="O60" s="10">
        <v>1092000000</v>
      </c>
      <c r="P60" s="10">
        <v>1138000000</v>
      </c>
      <c r="Q60" s="10">
        <v>729000000</v>
      </c>
      <c r="R60" s="10">
        <v>1142000000</v>
      </c>
      <c r="S60" s="10">
        <v>1103720000</v>
      </c>
      <c r="T60" s="10">
        <v>684793000</v>
      </c>
      <c r="U60" s="10">
        <v>578728000</v>
      </c>
      <c r="V60" s="10">
        <v>791662000</v>
      </c>
      <c r="W60" s="10">
        <v>2152321000</v>
      </c>
      <c r="X60" s="10">
        <v>1901600000</v>
      </c>
      <c r="Y60" s="10">
        <v>1540200000</v>
      </c>
      <c r="Z60" s="10">
        <v>1639300000</v>
      </c>
      <c r="AA60" s="10">
        <v>1709800000</v>
      </c>
      <c r="AB60" s="10">
        <v>3113100000</v>
      </c>
      <c r="AC60" s="10">
        <v>2093300000</v>
      </c>
      <c r="AD60" s="10">
        <v>3126000000</v>
      </c>
      <c r="AE60" s="10">
        <v>5349800000</v>
      </c>
      <c r="AF60" s="10">
        <v>4147300000</v>
      </c>
      <c r="AG60" s="10">
        <v>4865800000</v>
      </c>
      <c r="AH60" s="10">
        <v>7048000000</v>
      </c>
      <c r="AI60" s="10">
        <v>6147000000</v>
      </c>
      <c r="AJ60" s="10">
        <v>6197000000</v>
      </c>
      <c r="AK60" s="10">
        <v>10304000000</v>
      </c>
      <c r="AL60" s="10">
        <v>13436000000</v>
      </c>
      <c r="AM60" s="10">
        <v>17114000000</v>
      </c>
    </row>
    <row r="61" spans="1:39" ht="19" x14ac:dyDescent="0.25">
      <c r="A61" s="5" t="s">
        <v>53</v>
      </c>
      <c r="B61" s="1" t="s">
        <v>91</v>
      </c>
      <c r="C61" s="1" t="s">
        <v>91</v>
      </c>
      <c r="D61" s="1" t="s">
        <v>91</v>
      </c>
      <c r="E61" s="1" t="s">
        <v>91</v>
      </c>
      <c r="F61" s="1" t="s">
        <v>91</v>
      </c>
      <c r="G61" s="1" t="s">
        <v>91</v>
      </c>
      <c r="H61" s="1" t="s">
        <v>91</v>
      </c>
      <c r="I61" s="1" t="s">
        <v>91</v>
      </c>
      <c r="J61" s="1" t="s">
        <v>91</v>
      </c>
      <c r="K61" s="1">
        <v>1049800000</v>
      </c>
      <c r="L61" s="1">
        <v>1116000000</v>
      </c>
      <c r="M61" s="1">
        <v>1550000000</v>
      </c>
      <c r="N61" s="1" t="s">
        <v>91</v>
      </c>
      <c r="O61" s="1">
        <v>1743000000</v>
      </c>
      <c r="P61" s="1">
        <v>2026000000</v>
      </c>
      <c r="Q61" s="1">
        <v>1528000000</v>
      </c>
      <c r="R61" s="1">
        <v>728000000</v>
      </c>
      <c r="S61" s="1">
        <v>451341000</v>
      </c>
      <c r="T61" s="1">
        <v>229509000</v>
      </c>
      <c r="U61" s="1">
        <v>226070000</v>
      </c>
      <c r="V61" s="1">
        <v>468630000</v>
      </c>
      <c r="W61" s="1">
        <v>2180705000</v>
      </c>
      <c r="X61" s="1">
        <v>2045900000</v>
      </c>
      <c r="Y61" s="1">
        <v>2043500000</v>
      </c>
      <c r="Z61" s="1">
        <v>2065900000</v>
      </c>
      <c r="AA61" s="1">
        <v>2031300000</v>
      </c>
      <c r="AB61" s="1">
        <v>5755200000</v>
      </c>
      <c r="AC61" s="1">
        <v>7031200000</v>
      </c>
      <c r="AD61" s="1">
        <v>9499600000</v>
      </c>
      <c r="AE61" s="1">
        <v>12351600000</v>
      </c>
      <c r="AF61" s="1">
        <v>11473900000</v>
      </c>
      <c r="AG61" s="1">
        <v>15372400000</v>
      </c>
      <c r="AH61" s="1">
        <v>18873000000</v>
      </c>
      <c r="AI61" s="1">
        <v>17719000000</v>
      </c>
      <c r="AJ61" s="1">
        <v>17076000000</v>
      </c>
      <c r="AK61" s="1">
        <v>19107000000</v>
      </c>
      <c r="AL61" s="1">
        <v>32333000000</v>
      </c>
      <c r="AM61" s="1">
        <v>28909000000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t="s">
        <v>91</v>
      </c>
      <c r="C63" s="1" t="s">
        <v>91</v>
      </c>
      <c r="D63" s="1" t="s">
        <v>91</v>
      </c>
      <c r="E63" s="1" t="s">
        <v>91</v>
      </c>
      <c r="F63" s="1" t="s">
        <v>91</v>
      </c>
      <c r="G63" s="1" t="s">
        <v>91</v>
      </c>
      <c r="H63" s="1" t="s">
        <v>91</v>
      </c>
      <c r="I63" s="1" t="s">
        <v>91</v>
      </c>
      <c r="J63" s="1" t="s">
        <v>91</v>
      </c>
      <c r="K63" s="1">
        <v>57900000</v>
      </c>
      <c r="L63" s="1" t="s">
        <v>91</v>
      </c>
      <c r="M63" s="1" t="s">
        <v>91</v>
      </c>
      <c r="N63" s="1" t="s">
        <v>91</v>
      </c>
      <c r="O63" s="1" t="s">
        <v>91</v>
      </c>
      <c r="P63" s="1" t="s">
        <v>91</v>
      </c>
      <c r="Q63" s="1" t="s">
        <v>91</v>
      </c>
      <c r="R63" s="1" t="s">
        <v>91</v>
      </c>
      <c r="S63" s="1">
        <v>10144000</v>
      </c>
      <c r="T63" s="1">
        <v>11589000</v>
      </c>
      <c r="U63" s="1">
        <v>15213000</v>
      </c>
      <c r="V63" s="1">
        <v>65015000</v>
      </c>
      <c r="W63" s="1">
        <v>2557479000</v>
      </c>
      <c r="X63" s="1">
        <v>2279900000</v>
      </c>
      <c r="Y63" s="1">
        <v>1978000000</v>
      </c>
      <c r="Z63" s="1">
        <v>1933800000</v>
      </c>
      <c r="AA63" s="1">
        <v>1684400000</v>
      </c>
      <c r="AB63" s="1">
        <v>2230900000</v>
      </c>
      <c r="AC63" s="1">
        <v>2047200000</v>
      </c>
      <c r="AD63" s="1">
        <v>1609900000</v>
      </c>
      <c r="AE63" s="1">
        <v>3430700000</v>
      </c>
      <c r="AF63" s="1">
        <v>2622600000</v>
      </c>
      <c r="AG63" s="1">
        <v>2557400000</v>
      </c>
      <c r="AH63" s="1">
        <v>2766000000</v>
      </c>
      <c r="AI63" s="1">
        <v>2265000000</v>
      </c>
      <c r="AJ63" s="1">
        <v>2192000000</v>
      </c>
      <c r="AK63" s="1">
        <v>1794000000</v>
      </c>
      <c r="AL63" s="1">
        <v>3837000000</v>
      </c>
      <c r="AM63" s="1">
        <v>2849000000</v>
      </c>
    </row>
    <row r="64" spans="1:39" ht="19" x14ac:dyDescent="0.25">
      <c r="A64" s="5" t="s">
        <v>55</v>
      </c>
      <c r="B64" s="1" t="s">
        <v>91</v>
      </c>
      <c r="C64" s="1" t="s">
        <v>91</v>
      </c>
      <c r="D64" s="1" t="s">
        <v>91</v>
      </c>
      <c r="E64" s="1" t="s">
        <v>91</v>
      </c>
      <c r="F64" s="1" t="s">
        <v>91</v>
      </c>
      <c r="G64" s="1" t="s">
        <v>91</v>
      </c>
      <c r="H64" s="1" t="s">
        <v>91</v>
      </c>
      <c r="I64" s="1" t="s">
        <v>91</v>
      </c>
      <c r="J64" s="1" t="s">
        <v>91</v>
      </c>
      <c r="K64" s="1">
        <v>57700000</v>
      </c>
      <c r="L64" s="1">
        <v>614000000</v>
      </c>
      <c r="M64" s="1">
        <v>924000000</v>
      </c>
      <c r="N64" s="1" t="s">
        <v>91</v>
      </c>
      <c r="O64" s="1">
        <v>963000000</v>
      </c>
      <c r="P64" s="1">
        <v>920000000</v>
      </c>
      <c r="Q64" s="1">
        <v>72000000</v>
      </c>
      <c r="R64" s="1">
        <v>47000000</v>
      </c>
      <c r="S64" s="1">
        <v>48534000</v>
      </c>
      <c r="T64" s="1">
        <v>80272000</v>
      </c>
      <c r="U64" s="1">
        <v>91164000</v>
      </c>
      <c r="V64" s="1">
        <v>132950000</v>
      </c>
      <c r="W64" s="1">
        <v>459906000</v>
      </c>
      <c r="X64" s="1">
        <v>491700000</v>
      </c>
      <c r="Y64" s="1">
        <v>601700000</v>
      </c>
      <c r="Z64" s="1">
        <v>555100000</v>
      </c>
      <c r="AA64" s="1">
        <v>562900000</v>
      </c>
      <c r="AB64" s="1">
        <v>696400000</v>
      </c>
      <c r="AC64" s="1">
        <v>808200000</v>
      </c>
      <c r="AD64" s="1">
        <v>771800000</v>
      </c>
      <c r="AE64" s="1">
        <v>1171900000</v>
      </c>
      <c r="AF64" s="1">
        <v>1295000000</v>
      </c>
      <c r="AG64" s="1">
        <v>1572600000</v>
      </c>
      <c r="AH64" s="1">
        <v>2569000000</v>
      </c>
      <c r="AI64" s="1">
        <v>2515000000</v>
      </c>
      <c r="AJ64" s="1">
        <v>3241000000</v>
      </c>
      <c r="AK64" s="1">
        <v>3340000000</v>
      </c>
      <c r="AL64" s="1">
        <v>4540000000</v>
      </c>
      <c r="AM64" s="1">
        <v>4386000000</v>
      </c>
    </row>
    <row r="65" spans="1:39" ht="19" x14ac:dyDescent="0.25">
      <c r="A65" s="5" t="s">
        <v>56</v>
      </c>
      <c r="B65" s="1" t="s">
        <v>91</v>
      </c>
      <c r="C65" s="1" t="s">
        <v>91</v>
      </c>
      <c r="D65" s="1" t="s">
        <v>91</v>
      </c>
      <c r="E65" s="1" t="s">
        <v>91</v>
      </c>
      <c r="F65" s="1" t="s">
        <v>91</v>
      </c>
      <c r="G65" s="1" t="s">
        <v>91</v>
      </c>
      <c r="H65" s="1" t="s">
        <v>91</v>
      </c>
      <c r="I65" s="1" t="s">
        <v>91</v>
      </c>
      <c r="J65" s="1" t="s">
        <v>91</v>
      </c>
      <c r="K65" s="1">
        <v>1165400000</v>
      </c>
      <c r="L65" s="1">
        <v>1730000000</v>
      </c>
      <c r="M65" s="1">
        <v>2474000000</v>
      </c>
      <c r="N65" s="1" t="s">
        <v>91</v>
      </c>
      <c r="O65" s="1">
        <v>2706000000</v>
      </c>
      <c r="P65" s="1">
        <v>2946000000</v>
      </c>
      <c r="Q65" s="1">
        <v>1600000000</v>
      </c>
      <c r="R65" s="1">
        <v>775000000</v>
      </c>
      <c r="S65" s="1">
        <v>510019000</v>
      </c>
      <c r="T65" s="1">
        <v>321370000</v>
      </c>
      <c r="U65" s="1">
        <v>332447000</v>
      </c>
      <c r="V65" s="1">
        <v>666595000</v>
      </c>
      <c r="W65" s="1">
        <v>5198090000</v>
      </c>
      <c r="X65" s="1">
        <v>4817500000</v>
      </c>
      <c r="Y65" s="1">
        <v>4623200000</v>
      </c>
      <c r="Z65" s="1">
        <v>4554800000</v>
      </c>
      <c r="AA65" s="1">
        <v>4278600000</v>
      </c>
      <c r="AB65" s="1">
        <v>8682500000</v>
      </c>
      <c r="AC65" s="1">
        <v>9886600000</v>
      </c>
      <c r="AD65" s="1">
        <v>11881300000</v>
      </c>
      <c r="AE65" s="1">
        <v>16954200000</v>
      </c>
      <c r="AF65" s="1">
        <v>15391500000</v>
      </c>
      <c r="AG65" s="1">
        <v>19502400000</v>
      </c>
      <c r="AH65" s="1">
        <v>24208000000</v>
      </c>
      <c r="AI65" s="1">
        <v>22499000000</v>
      </c>
      <c r="AJ65" s="1">
        <v>22509000000</v>
      </c>
      <c r="AK65" s="1">
        <v>24241000000</v>
      </c>
      <c r="AL65" s="1">
        <v>40710000000</v>
      </c>
      <c r="AM65" s="1">
        <v>36144000000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t="s">
        <v>91</v>
      </c>
      <c r="E67" s="10" t="s">
        <v>91</v>
      </c>
      <c r="F67" s="10" t="s">
        <v>91</v>
      </c>
      <c r="G67" s="10" t="s">
        <v>91</v>
      </c>
      <c r="H67" s="10" t="s">
        <v>91</v>
      </c>
      <c r="I67" s="10" t="s">
        <v>91</v>
      </c>
      <c r="J67" s="10" t="s">
        <v>91</v>
      </c>
      <c r="K67" s="10">
        <v>1701900000</v>
      </c>
      <c r="L67" s="10">
        <v>2445000000</v>
      </c>
      <c r="M67" s="10">
        <v>3387000000</v>
      </c>
      <c r="N67" s="10" t="s">
        <v>91</v>
      </c>
      <c r="O67" s="10">
        <v>3798000000</v>
      </c>
      <c r="P67" s="10">
        <v>4084000000</v>
      </c>
      <c r="Q67" s="10">
        <v>2329000000</v>
      </c>
      <c r="R67" s="10">
        <v>1917000000</v>
      </c>
      <c r="S67" s="10">
        <v>1613739000</v>
      </c>
      <c r="T67" s="10">
        <v>1006163000</v>
      </c>
      <c r="U67" s="10">
        <v>911175000</v>
      </c>
      <c r="V67" s="10">
        <v>1458257000</v>
      </c>
      <c r="W67" s="10">
        <v>7350411000</v>
      </c>
      <c r="X67" s="10">
        <v>6719100000</v>
      </c>
      <c r="Y67" s="10">
        <v>6163400000</v>
      </c>
      <c r="Z67" s="10">
        <v>6194100000</v>
      </c>
      <c r="AA67" s="10">
        <v>5988400000</v>
      </c>
      <c r="AB67" s="10">
        <v>11795600000</v>
      </c>
      <c r="AC67" s="10">
        <v>11979900000</v>
      </c>
      <c r="AD67" s="10">
        <v>15007300000</v>
      </c>
      <c r="AE67" s="10">
        <v>22304000000</v>
      </c>
      <c r="AF67" s="10">
        <v>19538800000</v>
      </c>
      <c r="AG67" s="10">
        <v>24368200000</v>
      </c>
      <c r="AH67" s="10">
        <v>31256000000</v>
      </c>
      <c r="AI67" s="10">
        <v>28646000000</v>
      </c>
      <c r="AJ67" s="10">
        <v>28706000000</v>
      </c>
      <c r="AK67" s="10">
        <v>34545000000</v>
      </c>
      <c r="AL67" s="10">
        <v>54146000000</v>
      </c>
      <c r="AM67" s="10">
        <v>53258000000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v>88000000</v>
      </c>
      <c r="M68" s="1">
        <v>150000000</v>
      </c>
      <c r="N68" s="1" t="s">
        <v>91</v>
      </c>
      <c r="O68" s="1">
        <v>159000000</v>
      </c>
      <c r="P68" s="1">
        <v>167000000</v>
      </c>
      <c r="Q68" s="1">
        <v>196000000</v>
      </c>
      <c r="R68" s="1">
        <v>200000000</v>
      </c>
      <c r="S68" s="1">
        <v>169952000</v>
      </c>
      <c r="T68" s="1">
        <v>175480000</v>
      </c>
      <c r="U68" s="1">
        <v>179819000</v>
      </c>
      <c r="V68" s="1">
        <v>181817000</v>
      </c>
      <c r="W68" s="1">
        <v>424240000</v>
      </c>
      <c r="X68" s="1">
        <v>439300000</v>
      </c>
      <c r="Y68" s="1">
        <v>421800000</v>
      </c>
      <c r="Z68" s="1">
        <v>423900000</v>
      </c>
      <c r="AA68" s="1">
        <v>401800000</v>
      </c>
      <c r="AB68" s="1">
        <v>406400000</v>
      </c>
      <c r="AC68" s="1">
        <v>413500000</v>
      </c>
      <c r="AD68" s="1">
        <v>369600000</v>
      </c>
      <c r="AE68" s="1">
        <v>408500000</v>
      </c>
      <c r="AF68" s="1">
        <v>411900000</v>
      </c>
      <c r="AG68" s="1">
        <v>415100000</v>
      </c>
      <c r="AH68" s="1">
        <v>428000000</v>
      </c>
      <c r="AI68" s="1">
        <v>432000000</v>
      </c>
      <c r="AJ68" s="1">
        <v>434000000</v>
      </c>
      <c r="AK68" s="1">
        <v>437000000</v>
      </c>
      <c r="AL68" s="1">
        <v>439000000</v>
      </c>
      <c r="AM68" s="1">
        <v>441000000</v>
      </c>
    </row>
    <row r="69" spans="1:39" ht="19" x14ac:dyDescent="0.25">
      <c r="A69" s="5" t="s">
        <v>60</v>
      </c>
      <c r="B69" s="1" t="s">
        <v>91</v>
      </c>
      <c r="C69" s="1" t="s">
        <v>91</v>
      </c>
      <c r="D69" s="1" t="s">
        <v>91</v>
      </c>
      <c r="E69" s="1" t="s">
        <v>91</v>
      </c>
      <c r="F69" s="1" t="s">
        <v>91</v>
      </c>
      <c r="G69" s="1" t="s">
        <v>91</v>
      </c>
      <c r="H69" s="1" t="s">
        <v>91</v>
      </c>
      <c r="I69" s="1" t="s">
        <v>91</v>
      </c>
      <c r="J69" s="1" t="s">
        <v>91</v>
      </c>
      <c r="K69" s="1">
        <v>465500000</v>
      </c>
      <c r="L69" s="1">
        <v>612000000</v>
      </c>
      <c r="M69" s="1">
        <v>795000000</v>
      </c>
      <c r="N69" s="1" t="s">
        <v>91</v>
      </c>
      <c r="O69" s="1">
        <v>1035000000</v>
      </c>
      <c r="P69" s="1">
        <v>1217000000</v>
      </c>
      <c r="Q69" s="1">
        <v>1006000000</v>
      </c>
      <c r="R69" s="1">
        <v>510000000</v>
      </c>
      <c r="S69" s="1">
        <v>819411000</v>
      </c>
      <c r="T69" s="1">
        <v>1019420000</v>
      </c>
      <c r="U69" s="1">
        <v>1381257000</v>
      </c>
      <c r="V69" s="1">
        <v>1604475000</v>
      </c>
      <c r="W69" s="1">
        <v>1773410000</v>
      </c>
      <c r="X69" s="1">
        <v>2534500000</v>
      </c>
      <c r="Y69" s="1">
        <v>3528700000</v>
      </c>
      <c r="Z69" s="1">
        <v>4350800000</v>
      </c>
      <c r="AA69" s="1">
        <v>5386400000</v>
      </c>
      <c r="AB69" s="1">
        <v>6716300000</v>
      </c>
      <c r="AC69" s="1">
        <v>7697300000</v>
      </c>
      <c r="AD69" s="1">
        <v>8753300000</v>
      </c>
      <c r="AE69" s="1">
        <v>10406900000</v>
      </c>
      <c r="AF69" s="1">
        <v>12142300000</v>
      </c>
      <c r="AG69" s="1">
        <v>13926900000</v>
      </c>
      <c r="AH69" s="1">
        <v>15914000000</v>
      </c>
      <c r="AI69" s="1">
        <v>18696000000</v>
      </c>
      <c r="AJ69" s="1">
        <v>22092000000</v>
      </c>
      <c r="AK69" s="1">
        <v>28116000000</v>
      </c>
      <c r="AL69" s="1">
        <v>35431000000</v>
      </c>
      <c r="AM69" s="1">
        <v>42836000000</v>
      </c>
    </row>
    <row r="70" spans="1:39" ht="19" x14ac:dyDescent="0.25">
      <c r="A70" s="5" t="s">
        <v>61</v>
      </c>
      <c r="B70" s="1" t="s">
        <v>91</v>
      </c>
      <c r="C70" s="1" t="s">
        <v>91</v>
      </c>
      <c r="D70" s="1" t="s">
        <v>91</v>
      </c>
      <c r="E70" s="1" t="s">
        <v>91</v>
      </c>
      <c r="F70" s="1" t="s">
        <v>91</v>
      </c>
      <c r="G70" s="1" t="s">
        <v>91</v>
      </c>
      <c r="H70" s="1" t="s">
        <v>91</v>
      </c>
      <c r="I70" s="1" t="s">
        <v>91</v>
      </c>
      <c r="J70" s="1" t="s">
        <v>91</v>
      </c>
      <c r="K70" s="1">
        <v>-179200000</v>
      </c>
      <c r="L70" s="1">
        <v>2000000</v>
      </c>
      <c r="M70" s="1">
        <v>16000000</v>
      </c>
      <c r="N70" s="1" t="s">
        <v>91</v>
      </c>
      <c r="O70" s="1">
        <v>-72000000</v>
      </c>
      <c r="P70" s="1">
        <v>-36000000</v>
      </c>
      <c r="Q70" s="1">
        <v>-103000000</v>
      </c>
      <c r="R70" s="1">
        <v>-204000000</v>
      </c>
      <c r="S70" s="1">
        <v>-38510000</v>
      </c>
      <c r="T70" s="1">
        <v>81494000</v>
      </c>
      <c r="U70" s="1">
        <v>158805000</v>
      </c>
      <c r="V70" s="1">
        <v>23345000</v>
      </c>
      <c r="W70" s="1">
        <v>150158000</v>
      </c>
      <c r="X70" s="1">
        <v>388400000</v>
      </c>
      <c r="Y70" s="1">
        <v>-145800000</v>
      </c>
      <c r="Z70" s="1">
        <v>92000000</v>
      </c>
      <c r="AA70" s="1">
        <v>43600000</v>
      </c>
      <c r="AB70" s="1">
        <v>-399500000</v>
      </c>
      <c r="AC70" s="1">
        <v>-150400000</v>
      </c>
      <c r="AD70" s="1">
        <v>-77200000</v>
      </c>
      <c r="AE70" s="1">
        <v>-1285000000</v>
      </c>
      <c r="AF70" s="1">
        <v>-1997300000</v>
      </c>
      <c r="AG70" s="1">
        <v>-2636300000</v>
      </c>
      <c r="AH70" s="1">
        <v>-2003000000</v>
      </c>
      <c r="AI70" s="1">
        <v>-2498000000</v>
      </c>
      <c r="AJ70" s="1">
        <v>-2679000000</v>
      </c>
      <c r="AK70" s="1">
        <v>-2807000000</v>
      </c>
      <c r="AL70" s="1">
        <v>-2329000000</v>
      </c>
      <c r="AM70" s="1">
        <v>-3099000000</v>
      </c>
    </row>
    <row r="71" spans="1:39" ht="19" x14ac:dyDescent="0.25">
      <c r="A71" s="5" t="s">
        <v>62</v>
      </c>
      <c r="B71" s="1" t="s">
        <v>91</v>
      </c>
      <c r="C71" s="1" t="s">
        <v>91</v>
      </c>
      <c r="D71" s="1" t="s">
        <v>91</v>
      </c>
      <c r="E71" s="1" t="s">
        <v>91</v>
      </c>
      <c r="F71" s="1" t="s">
        <v>91</v>
      </c>
      <c r="G71" s="1" t="s">
        <v>91</v>
      </c>
      <c r="H71" s="1" t="s">
        <v>91</v>
      </c>
      <c r="I71" s="1" t="s">
        <v>91</v>
      </c>
      <c r="J71" s="1" t="s">
        <v>91</v>
      </c>
      <c r="K71" s="1">
        <v>704000000</v>
      </c>
      <c r="L71" s="1">
        <v>598000000</v>
      </c>
      <c r="M71" s="1">
        <v>793000000</v>
      </c>
      <c r="N71" s="1" t="s">
        <v>91</v>
      </c>
      <c r="O71" s="1">
        <v>876000000</v>
      </c>
      <c r="P71" s="1">
        <v>900000000</v>
      </c>
      <c r="Q71" s="1">
        <v>1435000000</v>
      </c>
      <c r="R71" s="1">
        <v>1402000000</v>
      </c>
      <c r="S71" s="1">
        <v>1082470000</v>
      </c>
      <c r="T71" s="1">
        <v>1106412000</v>
      </c>
      <c r="U71" s="1">
        <v>945669000</v>
      </c>
      <c r="V71" s="1">
        <v>983675000</v>
      </c>
      <c r="W71" s="1">
        <v>11564019000</v>
      </c>
      <c r="X71" s="1">
        <v>11126100000</v>
      </c>
      <c r="Y71" s="1">
        <v>11121900000</v>
      </c>
      <c r="Z71" s="1">
        <v>10564200000</v>
      </c>
      <c r="AA71" s="1">
        <v>9529200000</v>
      </c>
      <c r="AB71" s="1">
        <v>8314900000</v>
      </c>
      <c r="AC71" s="1">
        <v>7504300000</v>
      </c>
      <c r="AD71" s="1">
        <v>7810400000</v>
      </c>
      <c r="AE71" s="1">
        <v>11017700000</v>
      </c>
      <c r="AF71" s="1">
        <v>10793300000</v>
      </c>
      <c r="AG71" s="1">
        <v>9833600000</v>
      </c>
      <c r="AH71" s="1">
        <v>11074000000</v>
      </c>
      <c r="AI71" s="1">
        <v>10956000000</v>
      </c>
      <c r="AJ71" s="1">
        <v>9828000000</v>
      </c>
      <c r="AK71" s="1">
        <v>8761000000</v>
      </c>
      <c r="AL71" s="1">
        <v>7252000000</v>
      </c>
      <c r="AM71" s="1">
        <v>1196000000</v>
      </c>
    </row>
    <row r="72" spans="1:39" ht="19" x14ac:dyDescent="0.25">
      <c r="A72" s="6" t="s">
        <v>63</v>
      </c>
      <c r="B72" s="10" t="s">
        <v>91</v>
      </c>
      <c r="C72" s="10" t="s">
        <v>91</v>
      </c>
      <c r="D72" s="10" t="s">
        <v>91</v>
      </c>
      <c r="E72" s="10" t="s">
        <v>91</v>
      </c>
      <c r="F72" s="10" t="s">
        <v>91</v>
      </c>
      <c r="G72" s="10" t="s">
        <v>91</v>
      </c>
      <c r="H72" s="10" t="s">
        <v>91</v>
      </c>
      <c r="I72" s="10" t="s">
        <v>91</v>
      </c>
      <c r="J72" s="10" t="s">
        <v>91</v>
      </c>
      <c r="K72" s="10">
        <v>990300000</v>
      </c>
      <c r="L72" s="10">
        <v>1300000000</v>
      </c>
      <c r="M72" s="10">
        <v>1754000000</v>
      </c>
      <c r="N72" s="10" t="s">
        <v>91</v>
      </c>
      <c r="O72" s="10">
        <v>1998000000</v>
      </c>
      <c r="P72" s="10">
        <v>2248000000</v>
      </c>
      <c r="Q72" s="10">
        <v>2534000000</v>
      </c>
      <c r="R72" s="10">
        <v>1908000000</v>
      </c>
      <c r="S72" s="10">
        <v>2033323000</v>
      </c>
      <c r="T72" s="10">
        <v>2382806000</v>
      </c>
      <c r="U72" s="10">
        <v>2665550000</v>
      </c>
      <c r="V72" s="10">
        <v>2793312000</v>
      </c>
      <c r="W72" s="10">
        <v>13911827000</v>
      </c>
      <c r="X72" s="10">
        <v>14488300000</v>
      </c>
      <c r="Y72" s="10">
        <v>14926600000</v>
      </c>
      <c r="Z72" s="10">
        <v>15430900000</v>
      </c>
      <c r="AA72" s="10">
        <v>15361000000</v>
      </c>
      <c r="AB72" s="10">
        <v>15038100000</v>
      </c>
      <c r="AC72" s="10">
        <v>15464700000</v>
      </c>
      <c r="AD72" s="10">
        <v>16856100000</v>
      </c>
      <c r="AE72" s="10">
        <v>20548100000</v>
      </c>
      <c r="AF72" s="10">
        <v>21350200000</v>
      </c>
      <c r="AG72" s="10">
        <v>21539300000</v>
      </c>
      <c r="AH72" s="10">
        <v>25413000000</v>
      </c>
      <c r="AI72" s="10">
        <v>27586000000</v>
      </c>
      <c r="AJ72" s="10">
        <v>29675000000</v>
      </c>
      <c r="AK72" s="10">
        <v>34507000000</v>
      </c>
      <c r="AL72" s="10">
        <v>40793000000</v>
      </c>
      <c r="AM72" s="10">
        <v>44032000000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v>2692200000</v>
      </c>
      <c r="L73" s="11">
        <v>3745000000</v>
      </c>
      <c r="M73" s="11">
        <v>5141000000</v>
      </c>
      <c r="N73" s="11" t="s">
        <v>91</v>
      </c>
      <c r="O73" s="11">
        <v>5796000000</v>
      </c>
      <c r="P73" s="11">
        <v>6332000000</v>
      </c>
      <c r="Q73" s="11">
        <v>4863000000</v>
      </c>
      <c r="R73" s="11">
        <v>3825000000</v>
      </c>
      <c r="S73" s="11">
        <v>3647062000</v>
      </c>
      <c r="T73" s="11">
        <v>3388969000</v>
      </c>
      <c r="U73" s="11">
        <v>3576725000</v>
      </c>
      <c r="V73" s="11">
        <v>4251569000</v>
      </c>
      <c r="W73" s="11">
        <v>21262238000</v>
      </c>
      <c r="X73" s="11">
        <v>21207400000</v>
      </c>
      <c r="Y73" s="11">
        <v>21090000000</v>
      </c>
      <c r="Z73" s="11">
        <v>21625000000</v>
      </c>
      <c r="AA73" s="11">
        <v>21349400000</v>
      </c>
      <c r="AB73" s="11">
        <v>26833700000</v>
      </c>
      <c r="AC73" s="11">
        <v>27444600000</v>
      </c>
      <c r="AD73" s="11">
        <v>31863400000</v>
      </c>
      <c r="AE73" s="11">
        <v>42852100000</v>
      </c>
      <c r="AF73" s="11">
        <v>40889000000</v>
      </c>
      <c r="AG73" s="11">
        <v>45907500000</v>
      </c>
      <c r="AH73" s="11">
        <v>56669000000</v>
      </c>
      <c r="AI73" s="11">
        <v>56232000000</v>
      </c>
      <c r="AJ73" s="11">
        <v>58381000000</v>
      </c>
      <c r="AK73" s="11">
        <v>69052000000</v>
      </c>
      <c r="AL73" s="11">
        <v>94939000000</v>
      </c>
      <c r="AM73" s="11">
        <v>97290000000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24600000</v>
      </c>
      <c r="G76" s="1">
        <v>33900000</v>
      </c>
      <c r="H76" s="1">
        <v>47100000</v>
      </c>
      <c r="I76" s="1">
        <v>60600000</v>
      </c>
      <c r="J76" s="1">
        <v>76600000</v>
      </c>
      <c r="K76" s="1">
        <v>103400000</v>
      </c>
      <c r="L76" s="1">
        <v>140100000</v>
      </c>
      <c r="M76" s="1">
        <v>190800000</v>
      </c>
      <c r="N76" s="1" t="s">
        <v>91</v>
      </c>
      <c r="O76" s="1">
        <v>239300000</v>
      </c>
      <c r="P76" s="1">
        <v>176800000</v>
      </c>
      <c r="Q76" s="1">
        <v>-23725000</v>
      </c>
      <c r="R76" s="1">
        <v>-781000</v>
      </c>
      <c r="S76" s="1">
        <v>309730000</v>
      </c>
      <c r="T76" s="1">
        <v>172697000</v>
      </c>
      <c r="U76" s="1">
        <v>361837000</v>
      </c>
      <c r="V76" s="1">
        <v>198301000</v>
      </c>
      <c r="W76" s="1">
        <v>168935000</v>
      </c>
      <c r="X76" s="1">
        <v>761100000</v>
      </c>
      <c r="Y76" s="1">
        <v>988700000</v>
      </c>
      <c r="Z76" s="1">
        <v>851300000</v>
      </c>
      <c r="AA76" s="1">
        <v>1033100000</v>
      </c>
      <c r="AB76" s="1">
        <v>1019600000</v>
      </c>
      <c r="AC76" s="1">
        <v>1258400000</v>
      </c>
      <c r="AD76" s="1">
        <v>1279100000</v>
      </c>
      <c r="AE76" s="1">
        <v>1895500000</v>
      </c>
      <c r="AF76" s="1">
        <v>1980300000</v>
      </c>
      <c r="AG76" s="1">
        <v>2025300000</v>
      </c>
      <c r="AH76" s="1">
        <v>2228000000</v>
      </c>
      <c r="AI76" s="1">
        <v>2938000000</v>
      </c>
      <c r="AJ76" s="1">
        <v>3696000000</v>
      </c>
      <c r="AK76" s="1">
        <v>6375000000</v>
      </c>
      <c r="AL76" s="1">
        <v>7728000000</v>
      </c>
      <c r="AM76" s="1">
        <v>6960000000</v>
      </c>
    </row>
    <row r="77" spans="1:39" ht="19" x14ac:dyDescent="0.25">
      <c r="A77" s="5" t="s">
        <v>13</v>
      </c>
      <c r="B77" s="1" t="s">
        <v>91</v>
      </c>
      <c r="C77" s="1" t="s">
        <v>91</v>
      </c>
      <c r="D77" s="1" t="s">
        <v>91</v>
      </c>
      <c r="E77" s="1" t="s">
        <v>91</v>
      </c>
      <c r="F77" s="1">
        <v>12700000</v>
      </c>
      <c r="G77" s="1">
        <v>18800000</v>
      </c>
      <c r="H77" s="1">
        <v>23400000</v>
      </c>
      <c r="I77" s="1">
        <v>29200000</v>
      </c>
      <c r="J77" s="1">
        <v>42400000</v>
      </c>
      <c r="K77" s="1">
        <v>62300000</v>
      </c>
      <c r="L77" s="1">
        <v>85000000</v>
      </c>
      <c r="M77" s="1">
        <v>115200000</v>
      </c>
      <c r="N77" s="1" t="s">
        <v>91</v>
      </c>
      <c r="O77" s="1">
        <v>135700000</v>
      </c>
      <c r="P77" s="1">
        <v>162300000</v>
      </c>
      <c r="Q77" s="1">
        <v>97486000</v>
      </c>
      <c r="R77" s="1">
        <v>98521000</v>
      </c>
      <c r="S77" s="1">
        <v>56376000</v>
      </c>
      <c r="T77" s="1">
        <v>58548000</v>
      </c>
      <c r="U77" s="1">
        <v>66141000</v>
      </c>
      <c r="V77" s="1">
        <v>123272000</v>
      </c>
      <c r="W77" s="1">
        <v>240773000</v>
      </c>
      <c r="X77" s="1">
        <v>756800000</v>
      </c>
      <c r="Y77" s="1">
        <v>792700000</v>
      </c>
      <c r="Z77" s="1">
        <v>787300000</v>
      </c>
      <c r="AA77" s="1">
        <v>770000000</v>
      </c>
      <c r="AB77" s="1">
        <v>863500000</v>
      </c>
      <c r="AC77" s="1">
        <v>983700000</v>
      </c>
      <c r="AD77" s="1">
        <v>999900000</v>
      </c>
      <c r="AE77" s="1">
        <v>1684800000</v>
      </c>
      <c r="AF77" s="1">
        <v>1688200000</v>
      </c>
      <c r="AG77" s="1">
        <v>1758000000</v>
      </c>
      <c r="AH77" s="1">
        <v>2033000000</v>
      </c>
      <c r="AI77" s="1">
        <v>2267000000</v>
      </c>
      <c r="AJ77" s="1">
        <v>2277000000</v>
      </c>
      <c r="AK77" s="1">
        <v>2325000000</v>
      </c>
      <c r="AL77" s="1">
        <v>2592000000</v>
      </c>
      <c r="AM77" s="1">
        <v>3381000000</v>
      </c>
    </row>
    <row r="78" spans="1:39" ht="19" x14ac:dyDescent="0.25">
      <c r="A78" s="5" t="s">
        <v>67</v>
      </c>
      <c r="B78" s="1" t="s">
        <v>91</v>
      </c>
      <c r="C78" s="1" t="s">
        <v>91</v>
      </c>
      <c r="D78" s="1" t="s">
        <v>91</v>
      </c>
      <c r="E78" s="1" t="s">
        <v>91</v>
      </c>
      <c r="F78" s="1">
        <v>-2100000</v>
      </c>
      <c r="G78" s="1">
        <v>-200000</v>
      </c>
      <c r="H78" s="1">
        <v>200000</v>
      </c>
      <c r="I78" s="1">
        <v>12300000</v>
      </c>
      <c r="J78" s="1">
        <v>13900000</v>
      </c>
      <c r="K78" s="1">
        <v>9400000</v>
      </c>
      <c r="L78" s="1">
        <v>4600000</v>
      </c>
      <c r="M78" s="1">
        <v>20900000</v>
      </c>
      <c r="N78" s="1" t="s">
        <v>91</v>
      </c>
      <c r="O78" s="1">
        <v>1100000</v>
      </c>
      <c r="P78" s="1">
        <v>2500000</v>
      </c>
      <c r="Q78" s="1">
        <v>-39700000</v>
      </c>
      <c r="R78" s="1">
        <v>-16751000</v>
      </c>
      <c r="S78" s="1">
        <v>23770000</v>
      </c>
      <c r="T78" s="1">
        <v>-16123000</v>
      </c>
      <c r="U78" s="1">
        <v>3004000</v>
      </c>
      <c r="V78" s="1">
        <v>-5417000</v>
      </c>
      <c r="W78" s="1">
        <v>-73627000</v>
      </c>
      <c r="X78" s="1">
        <v>-90800000</v>
      </c>
      <c r="Y78" s="1">
        <v>-123100000</v>
      </c>
      <c r="Z78" s="1">
        <v>-248600000</v>
      </c>
      <c r="AA78" s="1">
        <v>-272400000</v>
      </c>
      <c r="AB78" s="1">
        <v>-123100000</v>
      </c>
      <c r="AC78" s="1">
        <v>-301600000</v>
      </c>
      <c r="AD78" s="1">
        <v>-472800000</v>
      </c>
      <c r="AE78" s="1">
        <v>-621800000</v>
      </c>
      <c r="AF78" s="1">
        <v>-524800000</v>
      </c>
      <c r="AG78" s="1">
        <v>-620000000</v>
      </c>
      <c r="AH78" s="1">
        <v>-1098000000</v>
      </c>
      <c r="AI78" s="1">
        <v>-379000000</v>
      </c>
      <c r="AJ78" s="1">
        <v>-302000000</v>
      </c>
      <c r="AK78" s="1">
        <v>-552000000</v>
      </c>
      <c r="AL78" s="1">
        <v>-647000000</v>
      </c>
      <c r="AM78" s="1">
        <v>-995000000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t="s">
        <v>91</v>
      </c>
      <c r="Z79" s="1">
        <v>68100000</v>
      </c>
      <c r="AA79" s="1">
        <v>83100000</v>
      </c>
      <c r="AB79" s="1">
        <v>80200000</v>
      </c>
      <c r="AC79" s="1">
        <v>78200000</v>
      </c>
      <c r="AD79" s="1">
        <v>90900000</v>
      </c>
      <c r="AE79" s="1">
        <v>117100000</v>
      </c>
      <c r="AF79" s="1">
        <v>125000000</v>
      </c>
      <c r="AG79" s="1">
        <v>133500000</v>
      </c>
      <c r="AH79" s="1">
        <v>159000000</v>
      </c>
      <c r="AI79" s="1">
        <v>181000000</v>
      </c>
      <c r="AJ79" s="1">
        <v>181000000</v>
      </c>
      <c r="AK79" s="1">
        <v>196000000</v>
      </c>
      <c r="AL79" s="1">
        <v>230000000</v>
      </c>
      <c r="AM79" s="1">
        <v>307000000</v>
      </c>
    </row>
    <row r="80" spans="1:39" ht="19" x14ac:dyDescent="0.25">
      <c r="A80" s="14" t="s">
        <v>103</v>
      </c>
      <c r="B80" s="15" t="e">
        <f t="shared" ref="B80:AM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t="e">
        <f t="shared" si="8"/>
        <v>#VALUE!</v>
      </c>
      <c r="T80" s="15" t="e">
        <f t="shared" si="8"/>
        <v>#VALUE!</v>
      </c>
      <c r="U80" s="15" t="e">
        <f t="shared" si="8"/>
        <v>#VALUE!</v>
      </c>
      <c r="V80" s="15" t="e">
        <f t="shared" si="8"/>
        <v>#VALUE!</v>
      </c>
      <c r="W80" s="15" t="e">
        <f t="shared" si="8"/>
        <v>#VALUE!</v>
      </c>
      <c r="X80" s="15" t="e">
        <f t="shared" si="8"/>
        <v>#VALUE!</v>
      </c>
      <c r="Y80" s="15" t="e">
        <f t="shared" si="8"/>
        <v>#VALUE!</v>
      </c>
      <c r="Z80" s="15">
        <f t="shared" si="8"/>
        <v>6.7361049289296421E-3</v>
      </c>
      <c r="AA80" s="15">
        <f t="shared" si="8"/>
        <v>7.7025035453761803E-3</v>
      </c>
      <c r="AB80" s="15">
        <f t="shared" si="8"/>
        <v>6.8395602896152959E-3</v>
      </c>
      <c r="AC80" s="15">
        <f t="shared" si="8"/>
        <v>6.2510491690581059E-3</v>
      </c>
      <c r="AD80" s="15">
        <f t="shared" si="8"/>
        <v>6.9440730922897109E-3</v>
      </c>
      <c r="AE80" s="15">
        <f t="shared" si="8"/>
        <v>6.933260704812429E-3</v>
      </c>
      <c r="AF80" s="15">
        <f t="shared" si="8"/>
        <v>7.3679370955002533E-3</v>
      </c>
      <c r="AG80" s="15">
        <f t="shared" si="8"/>
        <v>7.3054213340191859E-3</v>
      </c>
      <c r="AH80" s="15">
        <f t="shared" si="8"/>
        <v>7.6011090926474808E-3</v>
      </c>
      <c r="AI80" s="15">
        <f t="shared" si="8"/>
        <v>7.4308235487314227E-3</v>
      </c>
      <c r="AJ80" s="15">
        <f t="shared" si="8"/>
        <v>7.0863675514838305E-3</v>
      </c>
      <c r="AK80" s="15">
        <f t="shared" si="8"/>
        <v>6.0835557762741327E-3</v>
      </c>
      <c r="AL80" s="15">
        <f t="shared" si="8"/>
        <v>5.8657009512636761E-3</v>
      </c>
      <c r="AM80" s="15">
        <f t="shared" si="8"/>
        <v>6.8351330290548811E-3</v>
      </c>
    </row>
    <row r="81" spans="1:47" ht="19" x14ac:dyDescent="0.25">
      <c r="A81" s="5" t="s">
        <v>69</v>
      </c>
      <c r="B81" s="1" t="s">
        <v>91</v>
      </c>
      <c r="C81" s="1" t="s">
        <v>91</v>
      </c>
      <c r="D81" s="1" t="s">
        <v>91</v>
      </c>
      <c r="E81" s="1" t="s">
        <v>91</v>
      </c>
      <c r="F81" s="1">
        <v>19800000</v>
      </c>
      <c r="G81" s="1">
        <v>-23200000</v>
      </c>
      <c r="H81" s="1">
        <v>-34900000</v>
      </c>
      <c r="I81" s="1">
        <v>-43500000</v>
      </c>
      <c r="J81" s="1">
        <v>-24500000</v>
      </c>
      <c r="K81" s="1">
        <v>24600000</v>
      </c>
      <c r="L81" s="1">
        <v>-48200000</v>
      </c>
      <c r="M81" s="1">
        <v>-98300000</v>
      </c>
      <c r="N81" s="1" t="s">
        <v>91</v>
      </c>
      <c r="O81" s="1">
        <v>-115900000</v>
      </c>
      <c r="P81" s="1">
        <v>-49200000</v>
      </c>
      <c r="Q81" s="1">
        <v>-43737000</v>
      </c>
      <c r="R81" s="1">
        <v>6976000</v>
      </c>
      <c r="S81" s="1">
        <v>-64670000</v>
      </c>
      <c r="T81" s="1">
        <v>24750000</v>
      </c>
      <c r="U81" s="1">
        <v>-29807000</v>
      </c>
      <c r="V81" s="1">
        <v>-30791000</v>
      </c>
      <c r="W81" s="1">
        <v>-99727000</v>
      </c>
      <c r="X81" s="1">
        <v>-24400000</v>
      </c>
      <c r="Y81" s="1">
        <v>-317700000</v>
      </c>
      <c r="Z81" s="1">
        <v>114800000</v>
      </c>
      <c r="AA81" s="1">
        <v>-186900000</v>
      </c>
      <c r="AB81" s="1">
        <v>-264900000</v>
      </c>
      <c r="AC81" s="1">
        <v>-11000000</v>
      </c>
      <c r="AD81" s="1">
        <v>158900000</v>
      </c>
      <c r="AE81" s="1">
        <v>217500000</v>
      </c>
      <c r="AF81" s="1">
        <v>-399400000</v>
      </c>
      <c r="AG81" s="1">
        <v>-184100000</v>
      </c>
      <c r="AH81" s="1">
        <v>694000000</v>
      </c>
      <c r="AI81" s="1">
        <v>-477000000</v>
      </c>
      <c r="AJ81" s="1">
        <v>-615000000</v>
      </c>
      <c r="AK81" s="1">
        <v>-299000000</v>
      </c>
      <c r="AL81" s="1">
        <v>-1514000000</v>
      </c>
      <c r="AM81" s="1">
        <v>-192000000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v>127300000</v>
      </c>
      <c r="AA82" s="1">
        <v>-89500000</v>
      </c>
      <c r="AB82" s="1">
        <v>-107300000</v>
      </c>
      <c r="AC82" s="1">
        <v>12000000</v>
      </c>
      <c r="AD82" s="1">
        <v>-147900000</v>
      </c>
      <c r="AE82" s="1">
        <v>-145400000</v>
      </c>
      <c r="AF82" s="1">
        <v>-149400000</v>
      </c>
      <c r="AG82" s="1">
        <v>-352200000</v>
      </c>
      <c r="AH82" s="1">
        <v>-362000000</v>
      </c>
      <c r="AI82" s="1">
        <v>-366000000</v>
      </c>
      <c r="AJ82" s="1">
        <v>-225000000</v>
      </c>
      <c r="AK82" s="1">
        <v>-1302000000</v>
      </c>
      <c r="AL82" s="1">
        <v>-204000000</v>
      </c>
      <c r="AM82" s="1">
        <v>-430000000</v>
      </c>
    </row>
    <row r="83" spans="1:47" ht="21" x14ac:dyDescent="0.25">
      <c r="A83" s="5" t="s">
        <v>34</v>
      </c>
      <c r="B83" s="1" t="s">
        <v>91</v>
      </c>
      <c r="C83" s="1" t="s">
        <v>91</v>
      </c>
      <c r="D83" s="1" t="s">
        <v>91</v>
      </c>
      <c r="E83" s="1" t="s">
        <v>91</v>
      </c>
      <c r="F83" s="1">
        <v>-5100000</v>
      </c>
      <c r="G83" s="1">
        <v>-10900000</v>
      </c>
      <c r="H83" s="1">
        <v>8200000</v>
      </c>
      <c r="I83" s="1">
        <v>-4800000</v>
      </c>
      <c r="J83" s="1">
        <v>-6500000</v>
      </c>
      <c r="K83" s="1">
        <v>10000000</v>
      </c>
      <c r="L83" s="1">
        <v>-31800000</v>
      </c>
      <c r="M83" s="1">
        <v>-1300000</v>
      </c>
      <c r="N83" s="1" t="s">
        <v>91</v>
      </c>
      <c r="O83" s="1">
        <v>9200000</v>
      </c>
      <c r="P83" s="1">
        <v>-14000000</v>
      </c>
      <c r="Q83" s="1">
        <v>-77356000</v>
      </c>
      <c r="R83" s="1">
        <v>7724000</v>
      </c>
      <c r="S83" s="1">
        <v>21470000</v>
      </c>
      <c r="T83" s="1">
        <v>28289000</v>
      </c>
      <c r="U83" s="1">
        <v>-21465000</v>
      </c>
      <c r="V83" s="1">
        <v>6258000</v>
      </c>
      <c r="W83" s="1">
        <v>7860000</v>
      </c>
      <c r="X83" s="1">
        <v>-14000000</v>
      </c>
      <c r="Y83" s="1">
        <v>-49600000</v>
      </c>
      <c r="Z83" s="1">
        <v>108200000</v>
      </c>
      <c r="AA83" s="1">
        <v>-27900000</v>
      </c>
      <c r="AB83" s="1">
        <v>-32500000</v>
      </c>
      <c r="AC83" s="1">
        <v>-59900000</v>
      </c>
      <c r="AD83" s="1">
        <v>-72200000</v>
      </c>
      <c r="AE83" s="1">
        <v>-109800000</v>
      </c>
      <c r="AF83" s="1">
        <v>-140700000</v>
      </c>
      <c r="AG83" s="1">
        <v>97800000</v>
      </c>
      <c r="AH83" s="1">
        <v>-81000000</v>
      </c>
      <c r="AI83" s="1">
        <v>-324000000</v>
      </c>
      <c r="AJ83" s="1">
        <v>-458000000</v>
      </c>
      <c r="AK83" s="1">
        <v>-508000000</v>
      </c>
      <c r="AL83" s="1">
        <v>-1065000000</v>
      </c>
      <c r="AM83" s="1">
        <v>-825000000</v>
      </c>
      <c r="AT83" s="66" t="s">
        <v>125</v>
      </c>
      <c r="AU83" s="67"/>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v>-44900000</v>
      </c>
      <c r="AA84" s="1">
        <v>2500000</v>
      </c>
      <c r="AB84" s="1">
        <v>31400000</v>
      </c>
      <c r="AC84" s="1">
        <v>10000000</v>
      </c>
      <c r="AD84" s="1">
        <v>47000000</v>
      </c>
      <c r="AE84" s="1">
        <v>1200000</v>
      </c>
      <c r="AF84" s="1">
        <v>-2700000</v>
      </c>
      <c r="AG84" s="1">
        <v>55500000</v>
      </c>
      <c r="AH84" s="1">
        <v>274000000</v>
      </c>
      <c r="AI84" s="1">
        <v>201000000</v>
      </c>
      <c r="AJ84" s="1">
        <v>266000000</v>
      </c>
      <c r="AK84" s="1">
        <v>59000000</v>
      </c>
      <c r="AL84" s="1">
        <v>479000000</v>
      </c>
      <c r="AM84" s="1">
        <v>648000000</v>
      </c>
      <c r="AT84" s="68" t="s">
        <v>126</v>
      </c>
      <c r="AU84" s="68"/>
    </row>
    <row r="85" spans="1:47"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t="s">
        <v>91</v>
      </c>
      <c r="X85" s="1">
        <v>-54200000</v>
      </c>
      <c r="Y85" s="1">
        <v>-93300000</v>
      </c>
      <c r="Z85" s="1">
        <v>-41100000</v>
      </c>
      <c r="AA85" s="1">
        <v>9300000</v>
      </c>
      <c r="AB85" s="1">
        <v>-156500000</v>
      </c>
      <c r="AC85" s="1">
        <v>-23300000</v>
      </c>
      <c r="AD85" s="1">
        <v>-38200000</v>
      </c>
      <c r="AE85" s="1">
        <v>-49600000</v>
      </c>
      <c r="AF85" s="1">
        <v>-37500000</v>
      </c>
      <c r="AG85" s="1">
        <v>-42700000</v>
      </c>
      <c r="AH85" s="1">
        <v>-200000000</v>
      </c>
      <c r="AI85" s="1">
        <v>-93000000</v>
      </c>
      <c r="AJ85" s="1" t="s">
        <v>91</v>
      </c>
      <c r="AK85" s="1">
        <v>1452000000</v>
      </c>
      <c r="AL85" s="1">
        <v>-724000000</v>
      </c>
      <c r="AM85" s="1" t="s">
        <v>91</v>
      </c>
      <c r="AT85" s="39" t="s">
        <v>127</v>
      </c>
      <c r="AU85" s="40">
        <f>AM17</f>
        <v>726000000</v>
      </c>
    </row>
    <row r="86" spans="1:47" ht="20" x14ac:dyDescent="0.25">
      <c r="A86" s="5" t="s">
        <v>72</v>
      </c>
      <c r="B86" s="1" t="s">
        <v>91</v>
      </c>
      <c r="C86" s="1" t="s">
        <v>91</v>
      </c>
      <c r="D86" s="1" t="s">
        <v>91</v>
      </c>
      <c r="E86" s="1" t="s">
        <v>91</v>
      </c>
      <c r="F86" s="1">
        <v>-7400000</v>
      </c>
      <c r="G86" s="1">
        <v>-10700000</v>
      </c>
      <c r="H86" s="1">
        <v>-12800000</v>
      </c>
      <c r="I86" s="1">
        <v>-3700000</v>
      </c>
      <c r="J86" s="1">
        <v>18300000</v>
      </c>
      <c r="K86" s="1">
        <v>4500000</v>
      </c>
      <c r="L86" s="1">
        <v>13100000</v>
      </c>
      <c r="M86" s="1">
        <v>-4100000</v>
      </c>
      <c r="N86" s="1" t="s">
        <v>91</v>
      </c>
      <c r="O86" s="1">
        <v>8800000</v>
      </c>
      <c r="P86" s="1">
        <v>36100000</v>
      </c>
      <c r="Q86" s="1">
        <v>209597000</v>
      </c>
      <c r="R86" s="1">
        <v>100436000</v>
      </c>
      <c r="S86" s="1">
        <v>-222314000</v>
      </c>
      <c r="T86" s="1">
        <v>-23153000</v>
      </c>
      <c r="U86" s="1">
        <v>-136665000</v>
      </c>
      <c r="V86" s="1">
        <v>-14452000</v>
      </c>
      <c r="W86" s="1">
        <v>169300000</v>
      </c>
      <c r="X86" s="1">
        <v>80800000</v>
      </c>
      <c r="Y86" s="1">
        <v>79600000</v>
      </c>
      <c r="Z86" s="1">
        <v>86300000</v>
      </c>
      <c r="AA86" s="1">
        <v>70900000</v>
      </c>
      <c r="AB86" s="1">
        <v>115700000</v>
      </c>
      <c r="AC86" s="1">
        <v>31800000</v>
      </c>
      <c r="AD86" s="1">
        <v>-45300000</v>
      </c>
      <c r="AE86" s="1">
        <v>-673500000</v>
      </c>
      <c r="AF86" s="1">
        <v>-52400000</v>
      </c>
      <c r="AG86" s="1">
        <v>43600000</v>
      </c>
      <c r="AH86" s="1">
        <v>-11000000</v>
      </c>
      <c r="AI86" s="1">
        <v>13000000</v>
      </c>
      <c r="AJ86" s="1">
        <v>-264000000</v>
      </c>
      <c r="AK86" s="1">
        <v>244000000</v>
      </c>
      <c r="AL86" s="1">
        <v>923000000</v>
      </c>
      <c r="AM86" s="1">
        <v>-307000000</v>
      </c>
      <c r="AT86" s="39" t="s">
        <v>128</v>
      </c>
      <c r="AU86" s="40">
        <f>AM56</f>
        <v>5579000000</v>
      </c>
    </row>
    <row r="87" spans="1:47" ht="20" x14ac:dyDescent="0.25">
      <c r="A87" s="6" t="s">
        <v>73</v>
      </c>
      <c r="B87" s="10" t="s">
        <v>91</v>
      </c>
      <c r="C87" s="10" t="s">
        <v>91</v>
      </c>
      <c r="D87" s="10" t="s">
        <v>91</v>
      </c>
      <c r="E87" s="10" t="s">
        <v>91</v>
      </c>
      <c r="F87" s="10">
        <v>47600000</v>
      </c>
      <c r="G87" s="10">
        <v>18600000</v>
      </c>
      <c r="H87" s="10">
        <v>23000000</v>
      </c>
      <c r="I87" s="10">
        <v>54900000</v>
      </c>
      <c r="J87" s="10">
        <v>126700000</v>
      </c>
      <c r="K87" s="10">
        <v>204200000</v>
      </c>
      <c r="L87" s="10">
        <v>194600000</v>
      </c>
      <c r="M87" s="10">
        <v>224500000</v>
      </c>
      <c r="N87" s="10" t="s">
        <v>91</v>
      </c>
      <c r="O87" s="10">
        <v>269000000</v>
      </c>
      <c r="P87" s="10">
        <v>328500000</v>
      </c>
      <c r="Q87" s="10">
        <v>199921000</v>
      </c>
      <c r="R87" s="10">
        <v>188401000</v>
      </c>
      <c r="S87" s="10">
        <v>102892000</v>
      </c>
      <c r="T87" s="10">
        <v>216719000</v>
      </c>
      <c r="U87" s="10">
        <v>264510000</v>
      </c>
      <c r="V87" s="10">
        <v>270913000</v>
      </c>
      <c r="W87" s="10">
        <v>405654000</v>
      </c>
      <c r="X87" s="10">
        <v>1483500000</v>
      </c>
      <c r="Y87" s="10">
        <v>1420200000</v>
      </c>
      <c r="Z87" s="10">
        <v>1659200000</v>
      </c>
      <c r="AA87" s="10">
        <v>1497800000</v>
      </c>
      <c r="AB87" s="10">
        <v>1691000000</v>
      </c>
      <c r="AC87" s="10">
        <v>2039500000</v>
      </c>
      <c r="AD87" s="10">
        <v>2010700000</v>
      </c>
      <c r="AE87" s="10">
        <v>2619600000</v>
      </c>
      <c r="AF87" s="10">
        <v>2816900000</v>
      </c>
      <c r="AG87" s="10">
        <v>3156300000</v>
      </c>
      <c r="AH87" s="10">
        <v>4005000000</v>
      </c>
      <c r="AI87" s="10">
        <v>4543000000</v>
      </c>
      <c r="AJ87" s="10">
        <v>4973000000</v>
      </c>
      <c r="AK87" s="10">
        <v>8289000000</v>
      </c>
      <c r="AL87" s="10">
        <v>9312000000</v>
      </c>
      <c r="AM87" s="10">
        <v>9154000000</v>
      </c>
      <c r="AT87" s="39" t="s">
        <v>129</v>
      </c>
      <c r="AU87" s="40">
        <f>AM61</f>
        <v>28909000000</v>
      </c>
    </row>
    <row r="88" spans="1:47" ht="20" x14ac:dyDescent="0.25">
      <c r="A88" s="5" t="s">
        <v>74</v>
      </c>
      <c r="B88" s="1" t="s">
        <v>91</v>
      </c>
      <c r="C88" s="1" t="s">
        <v>91</v>
      </c>
      <c r="D88" s="1" t="s">
        <v>91</v>
      </c>
      <c r="E88" s="1" t="s">
        <v>91</v>
      </c>
      <c r="F88" s="1">
        <v>-47900000</v>
      </c>
      <c r="G88" s="1">
        <v>-120000000</v>
      </c>
      <c r="H88" s="1">
        <v>-33500000</v>
      </c>
      <c r="I88" s="1">
        <v>-60000000</v>
      </c>
      <c r="J88" s="1">
        <v>-56600000</v>
      </c>
      <c r="K88" s="1">
        <v>-60200000</v>
      </c>
      <c r="L88" s="1">
        <v>-62900000</v>
      </c>
      <c r="M88" s="1">
        <v>-124500000</v>
      </c>
      <c r="N88" s="1" t="s">
        <v>91</v>
      </c>
      <c r="O88" s="1">
        <v>-960700000</v>
      </c>
      <c r="P88" s="1">
        <v>-401200000</v>
      </c>
      <c r="Q88" s="1">
        <v>-74039000</v>
      </c>
      <c r="R88" s="1">
        <v>-84799000</v>
      </c>
      <c r="S88" s="1">
        <v>-51212000</v>
      </c>
      <c r="T88" s="1">
        <v>-46136000</v>
      </c>
      <c r="U88" s="1">
        <v>-49985000</v>
      </c>
      <c r="V88" s="1">
        <v>-43545000</v>
      </c>
      <c r="W88" s="1">
        <v>-76797000</v>
      </c>
      <c r="X88" s="1">
        <v>-175500000</v>
      </c>
      <c r="Y88" s="1">
        <v>-264400000</v>
      </c>
      <c r="Z88" s="1">
        <v>-207500000</v>
      </c>
      <c r="AA88" s="1">
        <v>-265500000</v>
      </c>
      <c r="AB88" s="1">
        <v>-266500000</v>
      </c>
      <c r="AC88" s="1">
        <v>-315100000</v>
      </c>
      <c r="AD88" s="1">
        <v>-282400000</v>
      </c>
      <c r="AE88" s="1">
        <v>-427600000</v>
      </c>
      <c r="AF88" s="1">
        <v>-422900000</v>
      </c>
      <c r="AG88" s="1">
        <v>-444400000</v>
      </c>
      <c r="AH88" s="1">
        <v>-508000000</v>
      </c>
      <c r="AI88" s="1">
        <v>-758000000</v>
      </c>
      <c r="AJ88" s="1">
        <v>-926000000</v>
      </c>
      <c r="AK88" s="1">
        <v>-1474000000</v>
      </c>
      <c r="AL88" s="1">
        <v>-2523000000</v>
      </c>
      <c r="AM88" s="1">
        <v>-2243000000</v>
      </c>
      <c r="AT88" s="41" t="s">
        <v>130</v>
      </c>
      <c r="AU88" s="42">
        <f>AU85/(AU86+AU87)</f>
        <v>2.1050800278357689E-2</v>
      </c>
    </row>
    <row r="89" spans="1:47" ht="20" customHeight="1" x14ac:dyDescent="0.25">
      <c r="A89" s="14" t="s">
        <v>104</v>
      </c>
      <c r="B89" s="15" t="e">
        <f t="shared" ref="B89:AM89" si="9">(-1*B88)/B3</f>
        <v>#VALUE!</v>
      </c>
      <c r="C89" s="15" t="e">
        <f t="shared" si="9"/>
        <v>#VALUE!</v>
      </c>
      <c r="D89" s="15" t="e">
        <f t="shared" si="9"/>
        <v>#VALUE!</v>
      </c>
      <c r="E89" s="15" t="e">
        <f t="shared" si="9"/>
        <v>#VALUE!</v>
      </c>
      <c r="F89" s="15">
        <f t="shared" si="9"/>
        <v>8.2728842832469771E-2</v>
      </c>
      <c r="G89" s="15">
        <f t="shared" si="9"/>
        <v>0.16949152542372881</v>
      </c>
      <c r="H89" s="15">
        <f t="shared" si="9"/>
        <v>4.1589075108628179E-2</v>
      </c>
      <c r="I89" s="15">
        <f t="shared" si="9"/>
        <v>6.3224446786090627E-2</v>
      </c>
      <c r="J89" s="15">
        <f t="shared" si="9"/>
        <v>4.5290869808754103E-2</v>
      </c>
      <c r="K89" s="15">
        <f t="shared" si="9"/>
        <v>3.7973885069072101E-2</v>
      </c>
      <c r="L89" s="15">
        <f t="shared" si="9"/>
        <v>2.8495062063966656E-2</v>
      </c>
      <c r="M89" s="15">
        <f t="shared" si="9"/>
        <v>4.2453795266998565E-2</v>
      </c>
      <c r="N89" s="15" t="e">
        <f t="shared" si="9"/>
        <v>#VALUE!</v>
      </c>
      <c r="O89" s="15">
        <f t="shared" si="9"/>
        <v>0.26998847764381867</v>
      </c>
      <c r="P89" s="15">
        <f t="shared" si="9"/>
        <v>0.10373358154928121</v>
      </c>
      <c r="Q89" s="15">
        <f t="shared" si="9"/>
        <v>3.2465812651664837E-2</v>
      </c>
      <c r="R89" s="15">
        <f t="shared" si="9"/>
        <v>3.875267913043081E-2</v>
      </c>
      <c r="S89" s="15">
        <f t="shared" si="9"/>
        <v>2.4546158252071196E-2</v>
      </c>
      <c r="T89" s="15">
        <f t="shared" si="9"/>
        <v>2.199953746420712E-2</v>
      </c>
      <c r="U89" s="15">
        <f t="shared" si="9"/>
        <v>2.2658709561898371E-2</v>
      </c>
      <c r="V89" s="15">
        <f t="shared" si="9"/>
        <v>1.6537999800229925E-2</v>
      </c>
      <c r="W89" s="15">
        <f t="shared" si="9"/>
        <v>2.0254419156787197E-2</v>
      </c>
      <c r="X89" s="15">
        <f t="shared" si="9"/>
        <v>1.8006648608717066E-2</v>
      </c>
      <c r="Y89" s="15">
        <f t="shared" si="9"/>
        <v>2.5185749666603162E-2</v>
      </c>
      <c r="Z89" s="15">
        <f t="shared" si="9"/>
        <v>2.0524842478016163E-2</v>
      </c>
      <c r="AA89" s="15">
        <f t="shared" si="9"/>
        <v>2.4609081724396822E-2</v>
      </c>
      <c r="AB89" s="15">
        <f t="shared" si="9"/>
        <v>2.272746654840993E-2</v>
      </c>
      <c r="AC89" s="15">
        <f t="shared" si="9"/>
        <v>2.5188051063557662E-2</v>
      </c>
      <c r="AD89" s="15">
        <f t="shared" si="9"/>
        <v>2.1573225976486407E-2</v>
      </c>
      <c r="AE89" s="15">
        <f t="shared" si="9"/>
        <v>2.5317355058734368E-2</v>
      </c>
      <c r="AF89" s="15">
        <f t="shared" si="9"/>
        <v>2.4927204781496456E-2</v>
      </c>
      <c r="AG89" s="15">
        <f t="shared" si="9"/>
        <v>2.4318571092420419E-2</v>
      </c>
      <c r="AH89" s="15">
        <f t="shared" si="9"/>
        <v>2.4285304522420881E-2</v>
      </c>
      <c r="AI89" s="15">
        <f t="shared" si="9"/>
        <v>3.1119139502422202E-2</v>
      </c>
      <c r="AJ89" s="15">
        <f t="shared" si="9"/>
        <v>3.6254012998199046E-2</v>
      </c>
      <c r="AK89" s="15">
        <f t="shared" si="9"/>
        <v>4.5750822521571789E-2</v>
      </c>
      <c r="AL89" s="15">
        <f t="shared" si="9"/>
        <v>6.4344189130601109E-2</v>
      </c>
      <c r="AM89" s="15">
        <f t="shared" si="9"/>
        <v>4.9938773238339083E-2</v>
      </c>
      <c r="AT89" s="39" t="s">
        <v>105</v>
      </c>
      <c r="AU89" s="40">
        <f>AM27</f>
        <v>703000000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v>-15808000</v>
      </c>
      <c r="R90" s="1">
        <v>-83658000</v>
      </c>
      <c r="S90" s="1">
        <v>-78683000</v>
      </c>
      <c r="T90" s="1">
        <v>-134924000</v>
      </c>
      <c r="U90" s="1">
        <v>-143010000</v>
      </c>
      <c r="V90" s="1">
        <v>-933218000</v>
      </c>
      <c r="W90" s="1">
        <v>236505000</v>
      </c>
      <c r="X90" s="1">
        <v>-486200000</v>
      </c>
      <c r="Y90" s="1">
        <v>-198000000</v>
      </c>
      <c r="Z90" s="1">
        <v>-632900000</v>
      </c>
      <c r="AA90" s="1">
        <v>-606200000</v>
      </c>
      <c r="AB90" s="1">
        <v>-5684800000</v>
      </c>
      <c r="AC90" s="1">
        <v>-1083400000</v>
      </c>
      <c r="AD90" s="1">
        <v>-11400000</v>
      </c>
      <c r="AE90" s="1">
        <v>-11538300000</v>
      </c>
      <c r="AF90" s="1">
        <v>-694600000</v>
      </c>
      <c r="AG90" s="1">
        <v>-5188400000</v>
      </c>
      <c r="AH90" s="1">
        <v>-7226000000</v>
      </c>
      <c r="AI90" s="1">
        <v>-536000000</v>
      </c>
      <c r="AJ90" s="1">
        <v>-715000000</v>
      </c>
      <c r="AK90" s="1">
        <v>-38000000</v>
      </c>
      <c r="AL90" s="1">
        <v>-19395000000</v>
      </c>
      <c r="AM90" s="1">
        <v>-39000000</v>
      </c>
      <c r="AT90" s="39" t="s">
        <v>19</v>
      </c>
      <c r="AU90" s="40">
        <f>AM25</f>
        <v>7835000000</v>
      </c>
    </row>
    <row r="91" spans="1:47" ht="20" x14ac:dyDescent="0.25">
      <c r="A91" s="5" t="s">
        <v>76</v>
      </c>
      <c r="B91" s="1" t="s">
        <v>91</v>
      </c>
      <c r="C91" s="1" t="s">
        <v>91</v>
      </c>
      <c r="D91" s="1" t="s">
        <v>91</v>
      </c>
      <c r="E91" s="1" t="s">
        <v>91</v>
      </c>
      <c r="F91" s="1">
        <v>-55600000</v>
      </c>
      <c r="G91" s="1">
        <v>-9500000</v>
      </c>
      <c r="H91" s="1">
        <v>-248400000</v>
      </c>
      <c r="I91" s="1" t="s">
        <v>91</v>
      </c>
      <c r="J91" s="1">
        <v>-214500000</v>
      </c>
      <c r="K91" s="1">
        <v>-748900000</v>
      </c>
      <c r="L91" s="1">
        <v>-570100000</v>
      </c>
      <c r="M91" s="1">
        <v>-831000000</v>
      </c>
      <c r="N91" s="1" t="s">
        <v>91</v>
      </c>
      <c r="O91" s="1">
        <v>-973700000</v>
      </c>
      <c r="P91" s="1">
        <v>-2194800000</v>
      </c>
      <c r="Q91" s="1">
        <v>-473576000</v>
      </c>
      <c r="R91" s="1">
        <v>-969267000</v>
      </c>
      <c r="S91" s="1">
        <v>-83000</v>
      </c>
      <c r="T91" s="1">
        <v>-179000</v>
      </c>
      <c r="U91" s="1">
        <v>-611095000</v>
      </c>
      <c r="V91" s="1">
        <v>-231900000</v>
      </c>
      <c r="W91" s="1">
        <v>-87821000</v>
      </c>
      <c r="X91" s="1">
        <v>-8100000</v>
      </c>
      <c r="Y91" s="1">
        <v>-100000</v>
      </c>
      <c r="Z91" s="1" t="s">
        <v>91</v>
      </c>
      <c r="AA91" s="1" t="s">
        <v>91</v>
      </c>
      <c r="AB91" s="1" t="s">
        <v>91</v>
      </c>
      <c r="AC91" s="1" t="s">
        <v>91</v>
      </c>
      <c r="AD91" s="1" t="s">
        <v>91</v>
      </c>
      <c r="AE91" s="1" t="s">
        <v>91</v>
      </c>
      <c r="AF91" s="1" t="s">
        <v>91</v>
      </c>
      <c r="AG91" s="1" t="s">
        <v>91</v>
      </c>
      <c r="AH91" s="1" t="s">
        <v>91</v>
      </c>
      <c r="AI91" s="1" t="s">
        <v>91</v>
      </c>
      <c r="AJ91" s="1" t="s">
        <v>91</v>
      </c>
      <c r="AK91" s="1" t="s">
        <v>91</v>
      </c>
      <c r="AL91" s="1" t="s">
        <v>91</v>
      </c>
      <c r="AM91" s="1" t="s">
        <v>91</v>
      </c>
      <c r="AT91" s="41" t="s">
        <v>131</v>
      </c>
      <c r="AU91" s="42">
        <f>AU89/AU90</f>
        <v>8.9725590299936181E-2</v>
      </c>
    </row>
    <row r="92" spans="1:47" ht="20" x14ac:dyDescent="0.25">
      <c r="A92" s="5" t="s">
        <v>77</v>
      </c>
      <c r="B92" s="1" t="s">
        <v>91</v>
      </c>
      <c r="C92" s="1" t="s">
        <v>91</v>
      </c>
      <c r="D92" s="1" t="s">
        <v>91</v>
      </c>
      <c r="E92" s="1" t="s">
        <v>91</v>
      </c>
      <c r="F92" s="1">
        <v>11600000</v>
      </c>
      <c r="G92" s="1">
        <v>65400000</v>
      </c>
      <c r="H92" s="1">
        <v>15800000</v>
      </c>
      <c r="I92" s="1">
        <v>68300000</v>
      </c>
      <c r="J92" s="1">
        <v>16700000</v>
      </c>
      <c r="K92" s="1">
        <v>495400000</v>
      </c>
      <c r="L92" s="1">
        <v>617100000</v>
      </c>
      <c r="M92" s="1" t="s">
        <v>91</v>
      </c>
      <c r="N92" s="1" t="s">
        <v>91</v>
      </c>
      <c r="O92" s="1">
        <v>1543000000</v>
      </c>
      <c r="P92" s="1">
        <v>1936600000</v>
      </c>
      <c r="Q92" s="1">
        <v>516354000</v>
      </c>
      <c r="R92" s="1">
        <v>830566000</v>
      </c>
      <c r="S92" s="1">
        <v>339105000</v>
      </c>
      <c r="T92" s="1">
        <v>467832000</v>
      </c>
      <c r="U92" s="1">
        <v>664812000</v>
      </c>
      <c r="V92" s="1">
        <v>369818000</v>
      </c>
      <c r="W92" s="1">
        <v>159891000</v>
      </c>
      <c r="X92" s="1">
        <v>7700000</v>
      </c>
      <c r="Y92" s="1">
        <v>600000</v>
      </c>
      <c r="Z92" s="1">
        <v>800000</v>
      </c>
      <c r="AA92" s="1" t="s">
        <v>91</v>
      </c>
      <c r="AB92" s="1">
        <v>47100000</v>
      </c>
      <c r="AC92" s="1">
        <v>1900000</v>
      </c>
      <c r="AD92" s="1">
        <v>7600000</v>
      </c>
      <c r="AE92" s="1">
        <v>88600000</v>
      </c>
      <c r="AF92" s="1">
        <v>12000000</v>
      </c>
      <c r="AG92" s="1">
        <v>81200000</v>
      </c>
      <c r="AH92" s="1">
        <v>22000000</v>
      </c>
      <c r="AI92" s="1" t="s">
        <v>91</v>
      </c>
      <c r="AJ92" s="1" t="s">
        <v>91</v>
      </c>
      <c r="AK92" s="1" t="s">
        <v>91</v>
      </c>
      <c r="AL92" s="1" t="s">
        <v>91</v>
      </c>
      <c r="AM92" s="1" t="s">
        <v>91</v>
      </c>
      <c r="AT92" s="41" t="s">
        <v>132</v>
      </c>
      <c r="AU92" s="42">
        <f>AU88*(1-AU91)</f>
        <v>1.9162004797095983E-2</v>
      </c>
    </row>
    <row r="93" spans="1:47" ht="19" x14ac:dyDescent="0.25">
      <c r="A93" s="5" t="s">
        <v>78</v>
      </c>
      <c r="B93" s="1" t="s">
        <v>91</v>
      </c>
      <c r="C93" s="1" t="s">
        <v>91</v>
      </c>
      <c r="D93" s="1" t="s">
        <v>91</v>
      </c>
      <c r="E93" s="1" t="s">
        <v>91</v>
      </c>
      <c r="F93" s="1">
        <v>-4700000</v>
      </c>
      <c r="G93" s="1">
        <v>-11900000</v>
      </c>
      <c r="H93" s="1">
        <v>-12300000</v>
      </c>
      <c r="I93" s="1">
        <v>-418900000</v>
      </c>
      <c r="J93" s="1">
        <v>-144900000</v>
      </c>
      <c r="K93" s="1">
        <v>-136300000</v>
      </c>
      <c r="L93" s="1">
        <v>-366100000</v>
      </c>
      <c r="M93" s="1">
        <v>-355800000</v>
      </c>
      <c r="N93" s="1" t="s">
        <v>91</v>
      </c>
      <c r="O93" s="1">
        <v>71600000</v>
      </c>
      <c r="P93" s="1">
        <v>27100000</v>
      </c>
      <c r="Q93" s="1">
        <v>276646000</v>
      </c>
      <c r="R93" s="1">
        <v>483314000</v>
      </c>
      <c r="S93" s="1">
        <v>299352000</v>
      </c>
      <c r="T93" s="1">
        <v>92197000</v>
      </c>
      <c r="U93" s="1">
        <v>173431000</v>
      </c>
      <c r="V93" s="1">
        <v>85365000</v>
      </c>
      <c r="W93" s="1">
        <v>51669000</v>
      </c>
      <c r="X93" s="1">
        <v>76100000</v>
      </c>
      <c r="Y93" s="1">
        <v>11900000</v>
      </c>
      <c r="Z93" s="1">
        <v>10100000</v>
      </c>
      <c r="AA93" s="1">
        <v>12800000</v>
      </c>
      <c r="AB93" s="1">
        <v>762000000</v>
      </c>
      <c r="AC93" s="1">
        <v>70800000</v>
      </c>
      <c r="AD93" s="1">
        <v>22900000</v>
      </c>
      <c r="AE93" s="1">
        <v>94600000</v>
      </c>
      <c r="AF93" s="1">
        <v>18100000</v>
      </c>
      <c r="AG93" s="1">
        <v>19500000</v>
      </c>
      <c r="AH93" s="1">
        <v>-17000000</v>
      </c>
      <c r="AI93" s="1">
        <v>41000000</v>
      </c>
      <c r="AJ93" s="1">
        <v>154000000</v>
      </c>
      <c r="AK93" s="1">
        <v>2000000</v>
      </c>
      <c r="AL93" s="1">
        <v>-14000000</v>
      </c>
      <c r="AM93" s="1">
        <v>123000000</v>
      </c>
      <c r="AT93" s="68" t="s">
        <v>133</v>
      </c>
      <c r="AU93" s="68"/>
    </row>
    <row r="94" spans="1:47" ht="20" x14ac:dyDescent="0.25">
      <c r="A94" s="6" t="s">
        <v>79</v>
      </c>
      <c r="B94" s="10" t="s">
        <v>91</v>
      </c>
      <c r="C94" s="10" t="s">
        <v>91</v>
      </c>
      <c r="D94" s="10" t="s">
        <v>91</v>
      </c>
      <c r="E94" s="10" t="s">
        <v>91</v>
      </c>
      <c r="F94" s="10">
        <v>-96600000</v>
      </c>
      <c r="G94" s="10">
        <v>-76000000</v>
      </c>
      <c r="H94" s="10">
        <v>-278400000</v>
      </c>
      <c r="I94" s="10">
        <v>-410600000</v>
      </c>
      <c r="J94" s="10">
        <v>-399300000</v>
      </c>
      <c r="K94" s="10">
        <v>-450000000</v>
      </c>
      <c r="L94" s="10">
        <v>-382000000</v>
      </c>
      <c r="M94" s="10">
        <v>-1311300000</v>
      </c>
      <c r="N94" s="10" t="s">
        <v>91</v>
      </c>
      <c r="O94" s="10">
        <v>-319800000</v>
      </c>
      <c r="P94" s="10">
        <v>-632300000</v>
      </c>
      <c r="Q94" s="10">
        <v>229577000</v>
      </c>
      <c r="R94" s="10">
        <v>176156000</v>
      </c>
      <c r="S94" s="10">
        <v>508479000</v>
      </c>
      <c r="T94" s="10">
        <v>378790000</v>
      </c>
      <c r="U94" s="10">
        <v>34153000</v>
      </c>
      <c r="V94" s="10">
        <v>-753480000</v>
      </c>
      <c r="W94" s="10">
        <v>283447000</v>
      </c>
      <c r="X94" s="10">
        <v>-586000000</v>
      </c>
      <c r="Y94" s="10">
        <v>-450000000</v>
      </c>
      <c r="Z94" s="10">
        <v>-829500000</v>
      </c>
      <c r="AA94" s="10">
        <v>-858900000</v>
      </c>
      <c r="AB94" s="10">
        <v>-5142200000</v>
      </c>
      <c r="AC94" s="10">
        <v>-1325800000</v>
      </c>
      <c r="AD94" s="10">
        <v>-263300000</v>
      </c>
      <c r="AE94" s="10">
        <v>-11782700000</v>
      </c>
      <c r="AF94" s="10">
        <v>-1087400000</v>
      </c>
      <c r="AG94" s="10">
        <v>-5532100000</v>
      </c>
      <c r="AH94" s="10">
        <v>-7729000000</v>
      </c>
      <c r="AI94" s="10">
        <v>-1253000000</v>
      </c>
      <c r="AJ94" s="10">
        <v>-1487000000</v>
      </c>
      <c r="AK94" s="10">
        <v>-1510000000</v>
      </c>
      <c r="AL94" s="10">
        <v>-21932000000</v>
      </c>
      <c r="AM94" s="10">
        <v>-2159000000</v>
      </c>
      <c r="AT94" s="39" t="s">
        <v>134</v>
      </c>
      <c r="AU94" s="43">
        <f>[1]Treasuries!$C$8</f>
        <v>4.0480000000000002E-2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v>-948100000</v>
      </c>
      <c r="AA95" s="1">
        <v>-1114100000</v>
      </c>
      <c r="AB95" s="1">
        <v>-453400000</v>
      </c>
      <c r="AC95" s="1">
        <v>-354500000</v>
      </c>
      <c r="AD95" s="1">
        <v>-1000000</v>
      </c>
      <c r="AE95" s="1">
        <v>-4429400000</v>
      </c>
      <c r="AF95" s="1">
        <v>-3780200000</v>
      </c>
      <c r="AG95" s="1">
        <v>-4334200000</v>
      </c>
      <c r="AH95" s="1">
        <v>-11813000000</v>
      </c>
      <c r="AI95" s="1">
        <v>-7306000000</v>
      </c>
      <c r="AJ95" s="1">
        <v>-9824000000</v>
      </c>
      <c r="AK95" s="1">
        <v>-1100000000</v>
      </c>
      <c r="AL95" s="1">
        <v>-11738000000</v>
      </c>
      <c r="AM95" s="1">
        <v>-375000000</v>
      </c>
      <c r="AT95" s="44" t="s">
        <v>135</v>
      </c>
      <c r="AU95" s="45" cm="1">
        <f t="array" ref="AU95">_FV(A1,"Beta")</f>
        <v>0.77129999999999999</v>
      </c>
    </row>
    <row r="96" spans="1:47" ht="20" x14ac:dyDescent="0.25">
      <c r="A96" s="5" t="s">
        <v>81</v>
      </c>
      <c r="B96" s="1" t="s">
        <v>91</v>
      </c>
      <c r="C96" s="1" t="s">
        <v>91</v>
      </c>
      <c r="D96" s="1" t="s">
        <v>91</v>
      </c>
      <c r="E96" s="1" t="s">
        <v>91</v>
      </c>
      <c r="F96" s="1">
        <v>23000000</v>
      </c>
      <c r="G96" s="1">
        <v>78900000</v>
      </c>
      <c r="H96" s="1">
        <v>64900000</v>
      </c>
      <c r="I96" s="1">
        <v>100700000</v>
      </c>
      <c r="J96" s="1">
        <v>378800000</v>
      </c>
      <c r="K96" s="1">
        <v>60600000</v>
      </c>
      <c r="L96" s="1">
        <v>173300000</v>
      </c>
      <c r="M96" s="1">
        <v>304000000</v>
      </c>
      <c r="N96" s="1" t="s">
        <v>91</v>
      </c>
      <c r="O96" s="1">
        <v>164900000</v>
      </c>
      <c r="P96" s="1">
        <v>476100000</v>
      </c>
      <c r="Q96" s="1">
        <v>58466000</v>
      </c>
      <c r="R96" s="1">
        <v>69873000</v>
      </c>
      <c r="S96" s="1">
        <v>25335000</v>
      </c>
      <c r="T96" s="1">
        <v>75049000</v>
      </c>
      <c r="U96" s="1">
        <v>57636000</v>
      </c>
      <c r="V96" s="1">
        <v>27191000</v>
      </c>
      <c r="W96" s="1">
        <v>180333000</v>
      </c>
      <c r="X96" s="1">
        <v>345400000</v>
      </c>
      <c r="Y96" s="1">
        <v>85100000</v>
      </c>
      <c r="Z96" s="1">
        <v>54400000</v>
      </c>
      <c r="AA96" s="1">
        <v>77300000</v>
      </c>
      <c r="AB96" s="1">
        <v>158100000</v>
      </c>
      <c r="AC96" s="1">
        <v>254100000</v>
      </c>
      <c r="AD96" s="1">
        <v>230400000</v>
      </c>
      <c r="AE96" s="1">
        <v>2942000000</v>
      </c>
      <c r="AF96" s="1" t="s">
        <v>91</v>
      </c>
      <c r="AG96" s="1" t="s">
        <v>91</v>
      </c>
      <c r="AH96" s="1">
        <v>1690000000</v>
      </c>
      <c r="AI96" s="1" t="s">
        <v>91</v>
      </c>
      <c r="AJ96" s="1" t="s">
        <v>91</v>
      </c>
      <c r="AK96" s="1" t="s">
        <v>91</v>
      </c>
      <c r="AL96" s="1" t="s">
        <v>91</v>
      </c>
      <c r="AM96" s="1" t="s">
        <v>91</v>
      </c>
      <c r="AT96" s="39" t="s">
        <v>136</v>
      </c>
      <c r="AU96" s="46">
        <v>8.4000000000000005E-2</v>
      </c>
    </row>
    <row r="97" spans="1:47" ht="20" x14ac:dyDescent="0.25">
      <c r="A97" s="5" t="s">
        <v>82</v>
      </c>
      <c r="B97" s="1" t="s">
        <v>91</v>
      </c>
      <c r="C97" s="1" t="s">
        <v>91</v>
      </c>
      <c r="D97" s="1" t="s">
        <v>91</v>
      </c>
      <c r="E97" s="1" t="s">
        <v>91</v>
      </c>
      <c r="F97" s="1">
        <v>-8100000</v>
      </c>
      <c r="G97" s="1">
        <v>-26500000</v>
      </c>
      <c r="H97" s="1">
        <v>-11700000</v>
      </c>
      <c r="I97" s="1">
        <v>-45300000</v>
      </c>
      <c r="J97" s="1">
        <v>-57200000</v>
      </c>
      <c r="K97" s="1">
        <v>-101500000</v>
      </c>
      <c r="L97" s="1">
        <v>-97800000</v>
      </c>
      <c r="M97" s="1">
        <v>-140900000</v>
      </c>
      <c r="N97" s="1" t="s">
        <v>91</v>
      </c>
      <c r="O97" s="1">
        <v>-311100000</v>
      </c>
      <c r="P97" s="1" t="s">
        <v>91</v>
      </c>
      <c r="Q97" s="1" t="s">
        <v>91</v>
      </c>
      <c r="R97" s="1">
        <v>-511393000</v>
      </c>
      <c r="S97" s="1">
        <v>-334152000</v>
      </c>
      <c r="T97" s="1">
        <v>-88871000</v>
      </c>
      <c r="U97" s="1" t="s">
        <v>91</v>
      </c>
      <c r="V97" s="1" t="s">
        <v>91</v>
      </c>
      <c r="W97" s="1">
        <v>-300000000</v>
      </c>
      <c r="X97" s="1">
        <v>-898000000</v>
      </c>
      <c r="Y97" s="1">
        <v>-187400000</v>
      </c>
      <c r="Z97" s="1">
        <v>-414600000</v>
      </c>
      <c r="AA97" s="1">
        <v>-1012500000</v>
      </c>
      <c r="AB97" s="1">
        <v>-1337500000</v>
      </c>
      <c r="AC97" s="1">
        <v>-1150000000</v>
      </c>
      <c r="AD97" s="1">
        <v>-89800000</v>
      </c>
      <c r="AE97" s="1" t="s">
        <v>91</v>
      </c>
      <c r="AF97" s="1">
        <v>-500000000</v>
      </c>
      <c r="AG97" s="1">
        <v>-1250000000</v>
      </c>
      <c r="AH97" s="1">
        <v>-750000000</v>
      </c>
      <c r="AI97" s="1">
        <v>-500000000</v>
      </c>
      <c r="AJ97" s="1">
        <v>-1500000000</v>
      </c>
      <c r="AK97" s="1">
        <v>-1500000000</v>
      </c>
      <c r="AL97" s="1">
        <v>-2000000000</v>
      </c>
      <c r="AM97" s="1">
        <v>-3000000000</v>
      </c>
      <c r="AT97" s="41" t="s">
        <v>137</v>
      </c>
      <c r="AU97" s="42">
        <f>(AU94)+((AU95)*(AU96-AU94))</f>
        <v>7.4046976E-2</v>
      </c>
    </row>
    <row r="98" spans="1:47" ht="19" x14ac:dyDescent="0.25">
      <c r="A98" s="5" t="s">
        <v>83</v>
      </c>
      <c r="B98" s="1" t="s">
        <v>91</v>
      </c>
      <c r="C98" s="1" t="s">
        <v>91</v>
      </c>
      <c r="D98" s="1" t="s">
        <v>91</v>
      </c>
      <c r="E98" s="1" t="s">
        <v>91</v>
      </c>
      <c r="F98" s="1" t="s">
        <v>91</v>
      </c>
      <c r="G98" s="1">
        <v>-600000</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v>-142200000</v>
      </c>
      <c r="AD98" s="1">
        <v>-216200000</v>
      </c>
      <c r="AE98" s="1">
        <v>-234800000</v>
      </c>
      <c r="AF98" s="1">
        <v>-240600000</v>
      </c>
      <c r="AG98" s="1">
        <v>-238400000</v>
      </c>
      <c r="AH98" s="1">
        <v>-237000000</v>
      </c>
      <c r="AI98" s="1">
        <v>-266000000</v>
      </c>
      <c r="AJ98" s="1">
        <v>-297000000</v>
      </c>
      <c r="AK98" s="1">
        <v>-337000000</v>
      </c>
      <c r="AL98" s="1">
        <v>-395000000</v>
      </c>
      <c r="AM98" s="1">
        <v>-455000000</v>
      </c>
      <c r="AT98" s="68" t="s">
        <v>138</v>
      </c>
      <c r="AU98" s="68"/>
    </row>
    <row r="99" spans="1:47" ht="20" x14ac:dyDescent="0.25">
      <c r="A99" s="5" t="s">
        <v>84</v>
      </c>
      <c r="B99" s="1" t="s">
        <v>91</v>
      </c>
      <c r="C99" s="1" t="s">
        <v>91</v>
      </c>
      <c r="D99" s="1" t="s">
        <v>91</v>
      </c>
      <c r="E99" s="1" t="s">
        <v>91</v>
      </c>
      <c r="F99" s="1">
        <v>72300000</v>
      </c>
      <c r="G99" s="1">
        <v>24100000</v>
      </c>
      <c r="H99" s="1">
        <v>217400000</v>
      </c>
      <c r="I99" s="1">
        <v>362300000</v>
      </c>
      <c r="J99" s="1">
        <v>89500000</v>
      </c>
      <c r="K99" s="1">
        <v>341800000</v>
      </c>
      <c r="L99" s="1">
        <v>187700000</v>
      </c>
      <c r="M99" s="1">
        <v>874900000</v>
      </c>
      <c r="N99" s="1" t="s">
        <v>91</v>
      </c>
      <c r="O99" s="1">
        <v>384000000</v>
      </c>
      <c r="P99" s="1">
        <v>-373900000</v>
      </c>
      <c r="Q99" s="1">
        <v>-196047000</v>
      </c>
      <c r="R99" s="1">
        <v>-254793000</v>
      </c>
      <c r="S99" s="1">
        <v>-284149000</v>
      </c>
      <c r="T99" s="1">
        <v>-651784000</v>
      </c>
      <c r="U99" s="1">
        <v>-240859000</v>
      </c>
      <c r="V99" s="1">
        <v>363669000</v>
      </c>
      <c r="W99" s="1">
        <v>-140429000</v>
      </c>
      <c r="X99" s="1">
        <v>-376100000</v>
      </c>
      <c r="Y99" s="1">
        <v>-126100000</v>
      </c>
      <c r="Z99" s="1">
        <v>750800000</v>
      </c>
      <c r="AA99" s="1">
        <v>754200000</v>
      </c>
      <c r="AB99" s="1">
        <v>5183400000</v>
      </c>
      <c r="AC99" s="1">
        <v>474900000</v>
      </c>
      <c r="AD99" s="1">
        <v>3386600000</v>
      </c>
      <c r="AE99" s="1">
        <v>6518300000</v>
      </c>
      <c r="AF99" s="1">
        <v>2029500000</v>
      </c>
      <c r="AG99" s="1">
        <v>8683200000</v>
      </c>
      <c r="AH99" s="1">
        <v>14964000000</v>
      </c>
      <c r="AI99" s="1">
        <v>5835000000</v>
      </c>
      <c r="AJ99" s="1">
        <v>8503000000</v>
      </c>
      <c r="AK99" s="1">
        <v>3896000000</v>
      </c>
      <c r="AL99" s="1">
        <v>20714000000</v>
      </c>
      <c r="AM99" s="1">
        <v>1020000000</v>
      </c>
      <c r="AT99" s="39" t="s">
        <v>139</v>
      </c>
      <c r="AU99" s="40">
        <f>AU86+AU87</f>
        <v>34488000000</v>
      </c>
    </row>
    <row r="100" spans="1:47" ht="20" x14ac:dyDescent="0.25">
      <c r="A100" s="6" t="s">
        <v>85</v>
      </c>
      <c r="B100" s="10" t="s">
        <v>91</v>
      </c>
      <c r="C100" s="10" t="s">
        <v>91</v>
      </c>
      <c r="D100" s="10" t="s">
        <v>91</v>
      </c>
      <c r="E100" s="10" t="s">
        <v>91</v>
      </c>
      <c r="F100" s="10">
        <v>87200000</v>
      </c>
      <c r="G100" s="10">
        <v>75900000</v>
      </c>
      <c r="H100" s="10">
        <v>270600000</v>
      </c>
      <c r="I100" s="10">
        <v>417700000</v>
      </c>
      <c r="J100" s="10">
        <v>411100000</v>
      </c>
      <c r="K100" s="10">
        <v>300900000</v>
      </c>
      <c r="L100" s="10">
        <v>263200000</v>
      </c>
      <c r="M100" s="10">
        <v>1038000000</v>
      </c>
      <c r="N100" s="10" t="s">
        <v>91</v>
      </c>
      <c r="O100" s="10">
        <v>237800000</v>
      </c>
      <c r="P100" s="10">
        <v>102200000</v>
      </c>
      <c r="Q100" s="10">
        <v>-137581000</v>
      </c>
      <c r="R100" s="10">
        <v>-696313000</v>
      </c>
      <c r="S100" s="10">
        <v>-592966000</v>
      </c>
      <c r="T100" s="10">
        <v>-665606000</v>
      </c>
      <c r="U100" s="10">
        <v>-183223000</v>
      </c>
      <c r="V100" s="10">
        <v>390860000</v>
      </c>
      <c r="W100" s="10">
        <v>-260096000</v>
      </c>
      <c r="X100" s="10">
        <v>-928700000</v>
      </c>
      <c r="Y100" s="10">
        <v>-228400000</v>
      </c>
      <c r="Z100" s="10">
        <v>-557500000</v>
      </c>
      <c r="AA100" s="10">
        <v>-1295100000</v>
      </c>
      <c r="AB100" s="10">
        <v>3550600000</v>
      </c>
      <c r="AC100" s="10">
        <v>-917700000</v>
      </c>
      <c r="AD100" s="10">
        <v>3310000000</v>
      </c>
      <c r="AE100" s="10">
        <v>4796100000</v>
      </c>
      <c r="AF100" s="10">
        <v>-2491300000</v>
      </c>
      <c r="AG100" s="10">
        <v>2860600000</v>
      </c>
      <c r="AH100" s="10">
        <v>3854000000</v>
      </c>
      <c r="AI100" s="10">
        <v>-2237000000</v>
      </c>
      <c r="AJ100" s="10">
        <v>-3118000000</v>
      </c>
      <c r="AK100" s="10">
        <v>959000000</v>
      </c>
      <c r="AL100" s="10">
        <v>6581000000</v>
      </c>
      <c r="AM100" s="10">
        <v>-2810000000</v>
      </c>
      <c r="AT100" s="41" t="s">
        <v>140</v>
      </c>
      <c r="AU100" s="42">
        <f>AU99/AU103</f>
        <v>0.14748038063216312</v>
      </c>
    </row>
    <row r="101" spans="1:47" ht="20" x14ac:dyDescent="0.25">
      <c r="A101" s="5" t="s">
        <v>86</v>
      </c>
      <c r="B101" s="1" t="s">
        <v>91</v>
      </c>
      <c r="C101" s="1" t="s">
        <v>91</v>
      </c>
      <c r="D101" s="1" t="s">
        <v>91</v>
      </c>
      <c r="E101" s="1" t="s">
        <v>91</v>
      </c>
      <c r="F101" s="1">
        <v>700000</v>
      </c>
      <c r="G101" s="1">
        <v>3400000</v>
      </c>
      <c r="H101" s="1">
        <v>-2500000</v>
      </c>
      <c r="I101" s="1">
        <v>-2400000</v>
      </c>
      <c r="J101" s="1">
        <v>-3400000</v>
      </c>
      <c r="K101" s="1">
        <v>1900000</v>
      </c>
      <c r="L101" s="1">
        <v>3300000</v>
      </c>
      <c r="M101" s="1">
        <v>400000</v>
      </c>
      <c r="N101" s="1" t="s">
        <v>91</v>
      </c>
      <c r="O101" s="1">
        <v>-7800000</v>
      </c>
      <c r="P101" s="1">
        <v>4800000</v>
      </c>
      <c r="Q101" s="1">
        <v>-12880000</v>
      </c>
      <c r="R101" s="1">
        <v>704000</v>
      </c>
      <c r="S101" s="1">
        <v>15462000</v>
      </c>
      <c r="T101" s="1">
        <v>34942000</v>
      </c>
      <c r="U101" s="1">
        <v>15673000</v>
      </c>
      <c r="V101" s="1">
        <v>-20853000</v>
      </c>
      <c r="W101" s="1">
        <v>24103000</v>
      </c>
      <c r="X101" s="1">
        <v>-11100000</v>
      </c>
      <c r="Y101" s="1">
        <v>-86400000</v>
      </c>
      <c r="Z101" s="1">
        <v>11400000</v>
      </c>
      <c r="AA101" s="1">
        <v>9200000</v>
      </c>
      <c r="AB101" s="1">
        <v>-200000</v>
      </c>
      <c r="AC101" s="1">
        <v>38700000</v>
      </c>
      <c r="AD101" s="1">
        <v>-37000000</v>
      </c>
      <c r="AE101" s="1">
        <v>-115500000</v>
      </c>
      <c r="AF101" s="1">
        <v>-129600000</v>
      </c>
      <c r="AG101" s="1">
        <v>-150700000</v>
      </c>
      <c r="AH101" s="1">
        <v>420000000</v>
      </c>
      <c r="AI101" s="1">
        <v>-297000000</v>
      </c>
      <c r="AJ101" s="1">
        <v>-63000000</v>
      </c>
      <c r="AK101" s="1">
        <v>176000000</v>
      </c>
      <c r="AL101" s="1">
        <v>194000000</v>
      </c>
      <c r="AM101" s="1">
        <v>-139000000</v>
      </c>
      <c r="AT101" s="44" t="s">
        <v>141</v>
      </c>
      <c r="AU101" s="47" cm="1">
        <f t="array" ref="AU101">_FV(A1,"Market cap",TRUE)</f>
        <v>199360053905</v>
      </c>
    </row>
    <row r="102" spans="1:47" ht="20" x14ac:dyDescent="0.25">
      <c r="A102" s="6" t="s">
        <v>87</v>
      </c>
      <c r="B102" s="10" t="s">
        <v>91</v>
      </c>
      <c r="C102" s="10" t="s">
        <v>91</v>
      </c>
      <c r="D102" s="10" t="s">
        <v>91</v>
      </c>
      <c r="E102" s="10" t="s">
        <v>91</v>
      </c>
      <c r="F102" s="10">
        <v>87200000</v>
      </c>
      <c r="G102" s="10">
        <v>75900000</v>
      </c>
      <c r="H102" s="10">
        <v>270600000</v>
      </c>
      <c r="I102" s="10">
        <v>417700000</v>
      </c>
      <c r="J102" s="10">
        <v>411100000</v>
      </c>
      <c r="K102" s="10">
        <v>57100000</v>
      </c>
      <c r="L102" s="10">
        <v>79000000</v>
      </c>
      <c r="M102" s="10">
        <v>1038000000</v>
      </c>
      <c r="N102" s="10" t="s">
        <v>91</v>
      </c>
      <c r="O102" s="10">
        <v>237800000</v>
      </c>
      <c r="P102" s="10">
        <v>102200000</v>
      </c>
      <c r="Q102" s="10">
        <v>279037000</v>
      </c>
      <c r="R102" s="10">
        <v>-331052000</v>
      </c>
      <c r="S102" s="10">
        <v>33867000</v>
      </c>
      <c r="T102" s="10">
        <v>-35155000</v>
      </c>
      <c r="U102" s="10">
        <v>131113000</v>
      </c>
      <c r="V102" s="10">
        <v>-112560000</v>
      </c>
      <c r="W102" s="10">
        <v>453108000</v>
      </c>
      <c r="X102" s="10">
        <v>-42300000</v>
      </c>
      <c r="Y102" s="10">
        <v>655400000</v>
      </c>
      <c r="Z102" s="10">
        <v>283600000</v>
      </c>
      <c r="AA102" s="10">
        <v>-647000000</v>
      </c>
      <c r="AB102" s="10">
        <v>99200000</v>
      </c>
      <c r="AC102" s="10">
        <v>-165300000</v>
      </c>
      <c r="AD102" s="10">
        <v>5020400000</v>
      </c>
      <c r="AE102" s="10">
        <v>-4482500000</v>
      </c>
      <c r="AF102" s="10">
        <v>-891400000</v>
      </c>
      <c r="AG102" s="10">
        <v>334100000</v>
      </c>
      <c r="AH102" s="10">
        <v>550000000</v>
      </c>
      <c r="AI102" s="10">
        <v>756000000</v>
      </c>
      <c r="AJ102" s="10">
        <v>305000000</v>
      </c>
      <c r="AK102" s="10">
        <v>7914000000</v>
      </c>
      <c r="AL102" s="10">
        <v>-5845000000</v>
      </c>
      <c r="AM102" s="10">
        <v>4046000000</v>
      </c>
      <c r="AT102" s="41" t="s">
        <v>142</v>
      </c>
      <c r="AU102" s="42">
        <f>AU101/AU103</f>
        <v>0.85251961936783682</v>
      </c>
    </row>
    <row r="103" spans="1:47" ht="20" x14ac:dyDescent="0.25">
      <c r="A103" s="5" t="s">
        <v>88</v>
      </c>
      <c r="B103" s="1" t="s">
        <v>91</v>
      </c>
      <c r="C103" s="1" t="s">
        <v>91</v>
      </c>
      <c r="D103" s="1" t="s">
        <v>91</v>
      </c>
      <c r="E103" s="1" t="s">
        <v>91</v>
      </c>
      <c r="F103" s="1">
        <v>54900000</v>
      </c>
      <c r="G103" s="1">
        <v>95900000</v>
      </c>
      <c r="H103" s="1">
        <v>118200000</v>
      </c>
      <c r="I103" s="1">
        <v>131000000</v>
      </c>
      <c r="J103" s="1">
        <v>190600000</v>
      </c>
      <c r="K103" s="1">
        <v>325700000</v>
      </c>
      <c r="L103" s="1">
        <v>383000000</v>
      </c>
      <c r="M103" s="1">
        <v>462900000</v>
      </c>
      <c r="N103" s="1" t="s">
        <v>91</v>
      </c>
      <c r="O103" s="1">
        <v>414400000</v>
      </c>
      <c r="P103" s="1">
        <v>593600000</v>
      </c>
      <c r="Q103" s="1">
        <v>357215000</v>
      </c>
      <c r="R103" s="1">
        <v>636252000</v>
      </c>
      <c r="S103" s="1">
        <v>305200000</v>
      </c>
      <c r="T103" s="1">
        <v>339067000</v>
      </c>
      <c r="U103" s="1">
        <v>195773000</v>
      </c>
      <c r="V103" s="1">
        <v>326886000</v>
      </c>
      <c r="W103" s="1">
        <v>214326000</v>
      </c>
      <c r="X103" s="1">
        <v>667400000</v>
      </c>
      <c r="Y103" s="1">
        <v>625100000</v>
      </c>
      <c r="Z103" s="1">
        <v>1280500000</v>
      </c>
      <c r="AA103" s="1">
        <v>1564100000</v>
      </c>
      <c r="AB103" s="1">
        <v>917100000</v>
      </c>
      <c r="AC103" s="1">
        <v>1016300000</v>
      </c>
      <c r="AD103" s="1">
        <v>805600000</v>
      </c>
      <c r="AE103" s="1">
        <v>5826000000</v>
      </c>
      <c r="AF103" s="1">
        <v>1343500000</v>
      </c>
      <c r="AG103" s="1">
        <v>452100000</v>
      </c>
      <c r="AH103" s="1">
        <v>811000000</v>
      </c>
      <c r="AI103" s="1">
        <v>1361000000</v>
      </c>
      <c r="AJ103" s="1">
        <v>2117000000</v>
      </c>
      <c r="AK103" s="1">
        <v>2422000000</v>
      </c>
      <c r="AL103" s="1">
        <v>10336000000</v>
      </c>
      <c r="AM103" s="1">
        <v>4491000000</v>
      </c>
      <c r="AT103" s="41" t="s">
        <v>143</v>
      </c>
      <c r="AU103" s="48">
        <f>AU99+AU101</f>
        <v>233848053905</v>
      </c>
    </row>
    <row r="104" spans="1:47" ht="20" thickBot="1" x14ac:dyDescent="0.3">
      <c r="A104" s="7" t="s">
        <v>89</v>
      </c>
      <c r="B104" s="11" t="s">
        <v>91</v>
      </c>
      <c r="C104" s="11" t="s">
        <v>91</v>
      </c>
      <c r="D104" s="11" t="s">
        <v>91</v>
      </c>
      <c r="E104" s="11" t="s">
        <v>91</v>
      </c>
      <c r="F104" s="11" t="s">
        <v>91</v>
      </c>
      <c r="G104" s="11" t="s">
        <v>91</v>
      </c>
      <c r="H104" s="11" t="s">
        <v>91</v>
      </c>
      <c r="I104" s="11" t="s">
        <v>91</v>
      </c>
      <c r="J104" s="11" t="s">
        <v>91</v>
      </c>
      <c r="K104" s="11">
        <v>382800000</v>
      </c>
      <c r="L104" s="11">
        <v>462000000</v>
      </c>
      <c r="M104" s="11" t="s">
        <v>91</v>
      </c>
      <c r="N104" s="11" t="s">
        <v>91</v>
      </c>
      <c r="O104" s="11" t="s">
        <v>91</v>
      </c>
      <c r="P104" s="11" t="s">
        <v>91</v>
      </c>
      <c r="Q104" s="11">
        <v>636252000</v>
      </c>
      <c r="R104" s="11">
        <v>305200000</v>
      </c>
      <c r="S104" s="11">
        <v>339067000</v>
      </c>
      <c r="T104" s="11">
        <v>303912000</v>
      </c>
      <c r="U104" s="11">
        <v>326886000</v>
      </c>
      <c r="V104" s="11">
        <v>214326000</v>
      </c>
      <c r="W104" s="11">
        <v>667434000</v>
      </c>
      <c r="X104" s="11">
        <v>625100000</v>
      </c>
      <c r="Y104" s="11">
        <v>1280500000</v>
      </c>
      <c r="Z104" s="11">
        <v>1564100000</v>
      </c>
      <c r="AA104" s="11">
        <v>917100000</v>
      </c>
      <c r="AB104" s="11">
        <v>1016300000</v>
      </c>
      <c r="AC104" s="11">
        <v>851000000</v>
      </c>
      <c r="AD104" s="11">
        <v>5826000000</v>
      </c>
      <c r="AE104" s="11">
        <v>1343500000</v>
      </c>
      <c r="AF104" s="11">
        <v>452100000</v>
      </c>
      <c r="AG104" s="11">
        <v>786200000</v>
      </c>
      <c r="AH104" s="11">
        <v>1361000000</v>
      </c>
      <c r="AI104" s="11">
        <v>2117000000</v>
      </c>
      <c r="AJ104" s="11">
        <v>2422000000</v>
      </c>
      <c r="AK104" s="11">
        <v>10336000000</v>
      </c>
      <c r="AL104" s="11">
        <v>4491000000</v>
      </c>
      <c r="AM104" s="11">
        <v>8537000000</v>
      </c>
      <c r="AT104" s="68" t="s">
        <v>144</v>
      </c>
      <c r="AU104" s="68"/>
    </row>
    <row r="105" spans="1:47" ht="21" thickTop="1" x14ac:dyDescent="0.25">
      <c r="A105" s="14" t="s">
        <v>163</v>
      </c>
      <c r="C105" s="1" t="e">
        <f t="shared" ref="C105:AL105" si="10">(C22*(1-$AU$91))+C77+C88+C81</f>
        <v>#VALUE!</v>
      </c>
      <c r="D105" s="1" t="e">
        <f t="shared" si="10"/>
        <v>#VALUE!</v>
      </c>
      <c r="E105" s="1" t="e">
        <f t="shared" si="10"/>
        <v>#VALUE!</v>
      </c>
      <c r="F105" s="1">
        <f t="shared" si="10"/>
        <v>802884.49266113341</v>
      </c>
      <c r="G105" s="1">
        <f t="shared" si="10"/>
        <v>-91994231.014677733</v>
      </c>
      <c r="H105" s="1">
        <f t="shared" si="10"/>
        <v>-10136490.108487554</v>
      </c>
      <c r="I105" s="1">
        <f t="shared" si="10"/>
        <v>-12128257.817485645</v>
      </c>
      <c r="J105" s="1">
        <f t="shared" si="10"/>
        <v>73809917.038927883</v>
      </c>
      <c r="K105" s="1">
        <f t="shared" si="10"/>
        <v>190367338.86407146</v>
      </c>
      <c r="L105" s="1">
        <f t="shared" si="10"/>
        <v>199010861.51882577</v>
      </c>
      <c r="M105" s="1">
        <f t="shared" si="10"/>
        <v>151099987.23675811</v>
      </c>
      <c r="N105" s="1" t="e">
        <f t="shared" si="10"/>
        <v>#VALUE!</v>
      </c>
      <c r="O105" s="1">
        <f t="shared" si="10"/>
        <v>-570418315.252074</v>
      </c>
      <c r="P105" s="1">
        <f t="shared" si="10"/>
        <v>53981123.165283978</v>
      </c>
      <c r="Q105" s="1">
        <f t="shared" si="10"/>
        <v>160089977.02616465</v>
      </c>
      <c r="R105" s="1">
        <f t="shared" si="10"/>
        <v>51831205.360561579</v>
      </c>
      <c r="S105" s="1">
        <f t="shared" si="10"/>
        <v>81998887.811104029</v>
      </c>
      <c r="T105" s="1">
        <f t="shared" si="10"/>
        <v>205357043.77791959</v>
      </c>
      <c r="U105" s="1">
        <f t="shared" si="10"/>
        <v>202550095.59668159</v>
      </c>
      <c r="V105" s="1">
        <f t="shared" si="10"/>
        <v>288781473.3886407</v>
      </c>
      <c r="W105" s="1">
        <f t="shared" si="10"/>
        <v>284498085.89661777</v>
      </c>
      <c r="X105" s="1">
        <f t="shared" si="10"/>
        <v>1443871384.8117423</v>
      </c>
      <c r="Y105" s="1">
        <f t="shared" si="10"/>
        <v>1329691359.2852585</v>
      </c>
      <c r="Z105" s="1">
        <f t="shared" si="10"/>
        <v>1649386828.3343968</v>
      </c>
      <c r="AA105" s="1">
        <f t="shared" si="10"/>
        <v>1469006100.8296106</v>
      </c>
      <c r="AB105" s="1">
        <f t="shared" si="10"/>
        <v>1465573694.9585195</v>
      </c>
      <c r="AC105" s="1">
        <f t="shared" si="10"/>
        <v>2006717702.6164646</v>
      </c>
      <c r="AD105" s="1">
        <f t="shared" si="10"/>
        <v>2341577689.8532228</v>
      </c>
      <c r="AE105" s="1">
        <f t="shared" si="10"/>
        <v>3753116847.4792595</v>
      </c>
      <c r="AF105" s="1">
        <f t="shared" si="10"/>
        <v>2992483075.9412889</v>
      </c>
      <c r="AG105" s="1">
        <f t="shared" si="10"/>
        <v>3358944084.2373962</v>
      </c>
      <c r="AH105" s="1">
        <f t="shared" si="10"/>
        <v>4920694447.98979</v>
      </c>
      <c r="AI105" s="1">
        <f t="shared" si="10"/>
        <v>4475568091.8953419</v>
      </c>
      <c r="AJ105" s="1">
        <f t="shared" si="10"/>
        <v>4917800638.1620932</v>
      </c>
      <c r="AK105" s="1">
        <f t="shared" si="10"/>
        <v>7646678749.2022972</v>
      </c>
      <c r="AL105" s="1">
        <f t="shared" si="10"/>
        <v>7683231780.4722404</v>
      </c>
      <c r="AM105" s="1">
        <f>(AM22*(1-$AU$91))+AM77+AM88+AM81</f>
        <v>8585933120.6126366</v>
      </c>
      <c r="AN105" s="27">
        <f>AM105*(1+$AU$106)</f>
        <v>9039930309.7862225</v>
      </c>
      <c r="AO105" s="27">
        <f t="shared" ref="AO105:AR105" si="11">AN105*(1+$AU$106)</f>
        <v>9517933445.067482</v>
      </c>
      <c r="AP105" s="27">
        <f t="shared" si="11"/>
        <v>10021211885.523537</v>
      </c>
      <c r="AQ105" s="27">
        <f t="shared" si="11"/>
        <v>10551102109.944012</v>
      </c>
      <c r="AR105" s="27">
        <f t="shared" si="11"/>
        <v>11109011265.921257</v>
      </c>
      <c r="AS105" s="28" t="s">
        <v>165</v>
      </c>
      <c r="AT105" s="49" t="s">
        <v>107</v>
      </c>
      <c r="AU105" s="50">
        <f>(AU100*AU92)+(AU102*AU97)</f>
        <v>6.5952519556010405E-2</v>
      </c>
    </row>
    <row r="106" spans="1:47" ht="19" x14ac:dyDescent="0.25">
      <c r="A106" s="14" t="s">
        <v>106</v>
      </c>
      <c r="B106" s="1"/>
      <c r="C106" s="15" t="e">
        <f t="shared" ref="C106:AM106" si="12">(C107/B107)-1</f>
        <v>#VALUE!</v>
      </c>
      <c r="D106" s="15" t="e">
        <f t="shared" si="12"/>
        <v>#VALUE!</v>
      </c>
      <c r="E106" s="15" t="e">
        <f t="shared" si="12"/>
        <v>#VALUE!</v>
      </c>
      <c r="F106" s="15" t="e">
        <f t="shared" si="12"/>
        <v>#VALUE!</v>
      </c>
      <c r="G106" s="15">
        <f t="shared" si="12"/>
        <v>337</v>
      </c>
      <c r="H106" s="15">
        <f t="shared" si="12"/>
        <v>-0.89644970414201186</v>
      </c>
      <c r="I106" s="15">
        <f t="shared" si="12"/>
        <v>-0.51428571428571423</v>
      </c>
      <c r="J106" s="15">
        <f t="shared" si="12"/>
        <v>-14.745098039215685</v>
      </c>
      <c r="K106" s="15">
        <f t="shared" si="12"/>
        <v>1.0542082738944365</v>
      </c>
      <c r="L106" s="15">
        <f t="shared" si="12"/>
        <v>-8.5416666666666696E-2</v>
      </c>
      <c r="M106" s="15">
        <f t="shared" si="12"/>
        <v>-0.24069855732725887</v>
      </c>
      <c r="N106" s="15" t="e">
        <f t="shared" si="12"/>
        <v>#VALUE!</v>
      </c>
      <c r="O106" s="15" t="e">
        <f t="shared" si="12"/>
        <v>#VALUE!</v>
      </c>
      <c r="P106" s="15">
        <f t="shared" si="12"/>
        <v>-0.8948966314876392</v>
      </c>
      <c r="Q106" s="15">
        <f t="shared" si="12"/>
        <v>-2.7315268225584592</v>
      </c>
      <c r="R106" s="15">
        <f t="shared" si="12"/>
        <v>-0.17699115044247793</v>
      </c>
      <c r="S106" s="15">
        <f t="shared" si="12"/>
        <v>-0.50116793112102087</v>
      </c>
      <c r="T106" s="15">
        <f t="shared" si="12"/>
        <v>2.3007546439628483</v>
      </c>
      <c r="U106" s="15">
        <f t="shared" si="12"/>
        <v>0.2575989401054033</v>
      </c>
      <c r="V106" s="15">
        <f t="shared" si="12"/>
        <v>5.9867148351008037E-2</v>
      </c>
      <c r="W106" s="15">
        <f t="shared" si="12"/>
        <v>0.44636448400830364</v>
      </c>
      <c r="X106" s="15">
        <f t="shared" si="12"/>
        <v>2.977412674810024</v>
      </c>
      <c r="Y106" s="15">
        <f t="shared" si="12"/>
        <v>-0.11636085626911319</v>
      </c>
      <c r="Z106" s="15">
        <f t="shared" si="12"/>
        <v>0.25601315106419786</v>
      </c>
      <c r="AA106" s="15">
        <f t="shared" si="12"/>
        <v>-0.15113315423296825</v>
      </c>
      <c r="AB106" s="15">
        <f t="shared" si="12"/>
        <v>0.15596851416051294</v>
      </c>
      <c r="AC106" s="15">
        <f t="shared" si="12"/>
        <v>0.21053001053001053</v>
      </c>
      <c r="AD106" s="15">
        <f t="shared" si="12"/>
        <v>2.2616562282533614E-3</v>
      </c>
      <c r="AE106" s="15">
        <f t="shared" si="12"/>
        <v>0.26829832783660246</v>
      </c>
      <c r="AF106" s="15">
        <f t="shared" si="12"/>
        <v>9.2153284671532942E-2</v>
      </c>
      <c r="AG106" s="15">
        <f t="shared" si="12"/>
        <v>0.13279030910609868</v>
      </c>
      <c r="AH106" s="15">
        <f t="shared" si="12"/>
        <v>0.28950182528854307</v>
      </c>
      <c r="AI106" s="15">
        <f t="shared" si="12"/>
        <v>8.2356305404632568E-2</v>
      </c>
      <c r="AJ106" s="15">
        <f t="shared" si="12"/>
        <v>6.9220607661822919E-2</v>
      </c>
      <c r="AK106" s="15">
        <f t="shared" si="12"/>
        <v>0.68396342970101309</v>
      </c>
      <c r="AL106" s="15">
        <f t="shared" si="12"/>
        <v>-3.8151137197358631E-3</v>
      </c>
      <c r="AM106" s="15">
        <f t="shared" si="12"/>
        <v>1.7970245986154154E-2</v>
      </c>
      <c r="AN106" s="63">
        <v>8600000000</v>
      </c>
      <c r="AO106" s="63">
        <v>9236000000</v>
      </c>
      <c r="AP106" s="63">
        <v>10288000000</v>
      </c>
      <c r="AQ106" s="63">
        <v>11494000000</v>
      </c>
      <c r="AR106" s="63">
        <v>12973000000</v>
      </c>
      <c r="AS106" s="28" t="s">
        <v>166</v>
      </c>
      <c r="AT106" s="51" t="s">
        <v>145</v>
      </c>
      <c r="AU106" s="52">
        <f>(SUM(AN4:AR4)/5)</f>
        <v>5.2876860650551152E-2</v>
      </c>
    </row>
    <row r="107" spans="1:47" ht="20" customHeight="1" x14ac:dyDescent="0.25">
      <c r="A107" s="62" t="s">
        <v>164</v>
      </c>
      <c r="B107" s="1" t="s">
        <v>91</v>
      </c>
      <c r="C107" s="1" t="s">
        <v>91</v>
      </c>
      <c r="D107" s="1" t="s">
        <v>91</v>
      </c>
      <c r="E107" s="1" t="s">
        <v>91</v>
      </c>
      <c r="F107" s="1">
        <v>-300000</v>
      </c>
      <c r="G107" s="1">
        <v>-101400000</v>
      </c>
      <c r="H107" s="1">
        <v>-10500000</v>
      </c>
      <c r="I107" s="1">
        <v>-5100000</v>
      </c>
      <c r="J107" s="1">
        <v>70100000</v>
      </c>
      <c r="K107" s="1">
        <v>144000000</v>
      </c>
      <c r="L107" s="1">
        <v>131700000</v>
      </c>
      <c r="M107" s="1">
        <v>100000000</v>
      </c>
      <c r="N107" s="1" t="s">
        <v>91</v>
      </c>
      <c r="O107" s="1">
        <v>-691700000</v>
      </c>
      <c r="P107" s="1">
        <v>-72700000</v>
      </c>
      <c r="Q107" s="1">
        <v>125882000</v>
      </c>
      <c r="R107" s="1">
        <v>103602000</v>
      </c>
      <c r="S107" s="1">
        <v>51680000</v>
      </c>
      <c r="T107" s="1">
        <v>170583000</v>
      </c>
      <c r="U107" s="1">
        <v>214525000</v>
      </c>
      <c r="V107" s="1">
        <v>227368000</v>
      </c>
      <c r="W107" s="1">
        <v>328857000</v>
      </c>
      <c r="X107" s="1">
        <v>1308000000</v>
      </c>
      <c r="Y107" s="1">
        <v>1155800000</v>
      </c>
      <c r="Z107" s="1">
        <v>1451700000</v>
      </c>
      <c r="AA107" s="1">
        <v>1232300000</v>
      </c>
      <c r="AB107" s="1">
        <v>1424500000</v>
      </c>
      <c r="AC107" s="1">
        <v>1724400000</v>
      </c>
      <c r="AD107" s="1">
        <v>1728300000</v>
      </c>
      <c r="AE107" s="1">
        <v>2192000000</v>
      </c>
      <c r="AF107" s="1">
        <v>2394000000</v>
      </c>
      <c r="AG107" s="1">
        <v>2711900000</v>
      </c>
      <c r="AH107" s="1">
        <v>3497000000</v>
      </c>
      <c r="AI107" s="1">
        <v>3785000000</v>
      </c>
      <c r="AJ107" s="1">
        <v>4047000000</v>
      </c>
      <c r="AK107" s="1">
        <v>6815000000</v>
      </c>
      <c r="AL107" s="1">
        <v>6789000000</v>
      </c>
      <c r="AM107" s="1">
        <v>6911000000</v>
      </c>
      <c r="AN107" s="28"/>
      <c r="AO107" s="28"/>
      <c r="AP107" s="28"/>
      <c r="AQ107" s="28"/>
      <c r="AR107" s="64">
        <f>AR106*(1+AU107)/(AU108-AU107)</f>
        <v>324701023140.06256</v>
      </c>
      <c r="AS107" s="29" t="s">
        <v>146</v>
      </c>
      <c r="AT107" s="53" t="s">
        <v>147</v>
      </c>
      <c r="AU107" s="54">
        <v>2.5000000000000001E-2</v>
      </c>
    </row>
    <row r="108" spans="1:47" ht="19" x14ac:dyDescent="0.25">
      <c r="AN108" s="64">
        <f t="shared" ref="AN108:AQ108" si="13">AN107+AN106</f>
        <v>8600000000</v>
      </c>
      <c r="AO108" s="64">
        <f t="shared" si="13"/>
        <v>9236000000</v>
      </c>
      <c r="AP108" s="64">
        <f t="shared" si="13"/>
        <v>10288000000</v>
      </c>
      <c r="AQ108" s="64">
        <f t="shared" si="13"/>
        <v>11494000000</v>
      </c>
      <c r="AR108" s="64">
        <f>AR107+AR106</f>
        <v>337674023140.06256</v>
      </c>
      <c r="AS108" s="29" t="s">
        <v>143</v>
      </c>
      <c r="AT108" s="55" t="s">
        <v>148</v>
      </c>
      <c r="AU108" s="52">
        <f>AU105</f>
        <v>6.5952519556010405E-2</v>
      </c>
    </row>
    <row r="109" spans="1:47" ht="19" x14ac:dyDescent="0.25">
      <c r="AN109" s="65" t="s">
        <v>149</v>
      </c>
      <c r="AO109" s="65"/>
    </row>
    <row r="110" spans="1:47" ht="20" x14ac:dyDescent="0.25">
      <c r="AN110" s="56" t="s">
        <v>150</v>
      </c>
      <c r="AO110" s="47">
        <f>NPV(AU108,AN108,AO108,AP108,AQ108,AR108)</f>
        <v>278955711045.72998</v>
      </c>
    </row>
    <row r="111" spans="1:47" ht="20" x14ac:dyDescent="0.25">
      <c r="AN111" s="56" t="s">
        <v>151</v>
      </c>
      <c r="AO111" s="47">
        <f>AM40</f>
        <v>8524000000</v>
      </c>
    </row>
    <row r="112" spans="1:47" ht="20" x14ac:dyDescent="0.25">
      <c r="AN112" s="56" t="s">
        <v>139</v>
      </c>
      <c r="AO112" s="47">
        <f>AU99</f>
        <v>34488000000</v>
      </c>
    </row>
    <row r="113" spans="40:41" ht="20" x14ac:dyDescent="0.25">
      <c r="AN113" s="56" t="s">
        <v>152</v>
      </c>
      <c r="AO113" s="47">
        <f>AO110+AO111-AO112</f>
        <v>252991711045.72998</v>
      </c>
    </row>
    <row r="114" spans="40:41" ht="20" x14ac:dyDescent="0.25">
      <c r="AN114" s="56" t="s">
        <v>153</v>
      </c>
      <c r="AO114" s="56">
        <f>AM34*(1+(5*AS16))</f>
        <v>390145330.64733309</v>
      </c>
    </row>
    <row r="115" spans="40:41" ht="20" x14ac:dyDescent="0.25">
      <c r="AN115" s="57" t="s">
        <v>154</v>
      </c>
      <c r="AO115" s="58">
        <f>AO113/AO114</f>
        <v>648.45505295671126</v>
      </c>
    </row>
    <row r="116" spans="40:41" ht="20" x14ac:dyDescent="0.25">
      <c r="AN116" s="56" t="s">
        <v>155</v>
      </c>
      <c r="AO116" s="59" cm="1">
        <f t="array" ref="AO116">_FV(A1,"Price")</f>
        <v>516.85</v>
      </c>
    </row>
    <row r="117" spans="40:41" ht="20" x14ac:dyDescent="0.25">
      <c r="AN117" s="57" t="s">
        <v>156</v>
      </c>
      <c r="AO117" s="60">
        <f>AO115/AO116-1</f>
        <v>0.25462910507247982</v>
      </c>
    </row>
    <row r="118" spans="40:41" ht="20" x14ac:dyDescent="0.25">
      <c r="AN118" s="57" t="s">
        <v>157</v>
      </c>
      <c r="AO118" s="61" t="str">
        <f>IF(AO115&gt;AO116,"BUY","SELL")</f>
        <v>BUY</v>
      </c>
    </row>
  </sheetData>
  <mergeCells count="6">
    <mergeCell ref="AN109:AO109"/>
    <mergeCell ref="AT83:AU83"/>
    <mergeCell ref="AT84:AU84"/>
    <mergeCell ref="AT93:AU93"/>
    <mergeCell ref="AT98:AU98"/>
    <mergeCell ref="AT104:AU104"/>
  </mergeCells>
  <hyperlinks>
    <hyperlink ref="A1" r:id="rId1" tooltip="https://roic.ai/company/TMO" display="ROIC.AI | TM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97745/000009774595000027/0000097745-95-000027-index.html" xr:uid="{00000000-0004-0000-0000-00001C000000}"/>
    <hyperlink ref="K74" r:id="rId21" tooltip="https://www.sec.gov/Archives/edgar/data/97745/000009774595000027/0000097745-95-000027-index.html"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www.sec.gov/Archives/edgar/data/97745/000009774502000016/0000097745-02-000016-index.htm" xr:uid="{00000000-0004-0000-0000-000031000000}"/>
    <hyperlink ref="R74" r:id="rId35" tooltip="https://www.sec.gov/Archives/edgar/data/97745/000009774502000016/0000097745-02-000016-index.htm" xr:uid="{00000000-0004-0000-0000-000032000000}"/>
    <hyperlink ref="S36" r:id="rId36" tooltip="https://sec.gov" xr:uid="{00000000-0004-0000-0000-000034000000}"/>
    <hyperlink ref="S74" r:id="rId37" tooltip="https://sec.gov" xr:uid="{00000000-0004-0000-0000-000035000000}"/>
    <hyperlink ref="T36" r:id="rId38" tooltip="https://www.sec.gov/Archives/edgar/data/97745/000009774504000036/0000097745-04-000036-index.htm" xr:uid="{00000000-0004-0000-0000-000037000000}"/>
    <hyperlink ref="T74" r:id="rId39" tooltip="https://www.sec.gov/Archives/edgar/data/97745/000009774504000036/0000097745-04-000036-index.htm" xr:uid="{00000000-0004-0000-0000-000038000000}"/>
    <hyperlink ref="U36" r:id="rId40" tooltip="https://sec.gov" xr:uid="{00000000-0004-0000-0000-00003A000000}"/>
    <hyperlink ref="U74" r:id="rId41" tooltip="https://sec.gov" xr:uid="{00000000-0004-0000-0000-00003B000000}"/>
    <hyperlink ref="V36" r:id="rId42" tooltip="https://sec.gov" xr:uid="{00000000-0004-0000-0000-00003D000000}"/>
    <hyperlink ref="V74" r:id="rId43" tooltip="https://sec.gov" xr:uid="{00000000-0004-0000-0000-00003E000000}"/>
    <hyperlink ref="W36" r:id="rId44" tooltip="https://www.sec.gov/Archives/edgar/data/97745/000009774507000053/tmok2006.htm" xr:uid="{00000000-0004-0000-0000-000040000000}"/>
    <hyperlink ref="W74" r:id="rId45" tooltip="https://www.sec.gov/Archives/edgar/data/97745/000009774507000053/tmok2006.htm" xr:uid="{00000000-0004-0000-0000-000041000000}"/>
    <hyperlink ref="X36" r:id="rId46" tooltip="https://www.sec.gov/Archives/edgar/data/97745/000009774508000043/tmok2007.htm" xr:uid="{00000000-0004-0000-0000-000043000000}"/>
    <hyperlink ref="X74" r:id="rId47" tooltip="https://www.sec.gov/Archives/edgar/data/97745/000009774508000043/tmok2007.htm" xr:uid="{00000000-0004-0000-0000-000044000000}"/>
    <hyperlink ref="Y36" r:id="rId48" tooltip="https://www.sec.gov/Archives/edgar/data/97745/000009774509000011/0000097745-09-000011-index.html" xr:uid="{00000000-0004-0000-0000-000046000000}"/>
    <hyperlink ref="Y74" r:id="rId49" tooltip="https://www.sec.gov/Archives/edgar/data/97745/000009774509000011/0000097745-09-000011-index.html" xr:uid="{00000000-0004-0000-0000-000047000000}"/>
    <hyperlink ref="Z36" r:id="rId50" tooltip="https://sec.gov" xr:uid="{00000000-0004-0000-0000-000049000000}"/>
    <hyperlink ref="Z74" r:id="rId51" tooltip="https://sec.gov" xr:uid="{00000000-0004-0000-0000-00004A000000}"/>
    <hyperlink ref="AA36" r:id="rId52" tooltip="https://www.sec.gov/Archives/edgar/data/97745/000009774511000013/tmok2010.htm" xr:uid="{00000000-0004-0000-0000-00004C000000}"/>
    <hyperlink ref="AA74" r:id="rId53" tooltip="https://www.sec.gov/Archives/edgar/data/97745/000009774511000013/tmok2010.htm" xr:uid="{00000000-0004-0000-0000-00004D000000}"/>
    <hyperlink ref="AB36" r:id="rId54" tooltip="https://www.sec.gov/Archives/edgar/data/97745/000009774512000010/0000097745-12-000010-index.html" xr:uid="{00000000-0004-0000-0000-00004F000000}"/>
    <hyperlink ref="AB74" r:id="rId55" tooltip="https://www.sec.gov/Archives/edgar/data/97745/000009774512000010/0000097745-12-000010-index.html" xr:uid="{00000000-0004-0000-0000-000050000000}"/>
    <hyperlink ref="AC36" r:id="rId56" tooltip="https://www.sec.gov/Archives/edgar/data/97745/000009774513000007/0000097745-13-000007-index.html" xr:uid="{00000000-0004-0000-0000-000052000000}"/>
    <hyperlink ref="AC74" r:id="rId57" tooltip="https://www.sec.gov/Archives/edgar/data/97745/000009774513000007/0000097745-13-000007-index.html" xr:uid="{00000000-0004-0000-0000-000053000000}"/>
    <hyperlink ref="AD36" r:id="rId58" tooltip="https://www.sec.gov/Archives/edgar/data/97745/000009774514000014/tmok2013.htm" xr:uid="{00000000-0004-0000-0000-000055000000}"/>
    <hyperlink ref="AD74" r:id="rId59" tooltip="https://www.sec.gov/Archives/edgar/data/97745/000009774514000014/tmok2013.htm" xr:uid="{00000000-0004-0000-0000-000056000000}"/>
    <hyperlink ref="AE36" r:id="rId60" tooltip="https://www.sec.gov/Archives/edgar/data/97745/000009774515000007/tmok2014.htm" xr:uid="{00000000-0004-0000-0000-000058000000}"/>
    <hyperlink ref="AE74" r:id="rId61" tooltip="https://www.sec.gov/Archives/edgar/data/97745/000009774515000007/tmok2014.htm" xr:uid="{00000000-0004-0000-0000-000059000000}"/>
    <hyperlink ref="AF36" r:id="rId62" tooltip="https://www.sec.gov/Archives/edgar/data/97745/000009774516000043/0000097745-16-000043-index.html" xr:uid="{00000000-0004-0000-0000-00005B000000}"/>
    <hyperlink ref="AF74" r:id="rId63" tooltip="https://www.sec.gov/Archives/edgar/data/97745/000009774516000043/0000097745-16-000043-index.html" xr:uid="{00000000-0004-0000-0000-00005C000000}"/>
    <hyperlink ref="AG36" r:id="rId64" tooltip="https://www.sec.gov/Archives/edgar/data/97745/000009774517000007/0000097745-17-000007-index.html" xr:uid="{00000000-0004-0000-0000-00005E000000}"/>
    <hyperlink ref="AG74" r:id="rId65" tooltip="https://www.sec.gov/Archives/edgar/data/97745/000009774517000007/0000097745-17-000007-index.html" xr:uid="{00000000-0004-0000-0000-00005F000000}"/>
    <hyperlink ref="AH36" r:id="rId66" tooltip="https://www.sec.gov/Archives/edgar/data/97745/000009774518000006/0000097745-18-000006-index.html" xr:uid="{00000000-0004-0000-0000-000061000000}"/>
    <hyperlink ref="AH74" r:id="rId67" tooltip="https://www.sec.gov/Archives/edgar/data/97745/000009774518000006/0000097745-18-000006-index.html" xr:uid="{00000000-0004-0000-0000-000062000000}"/>
    <hyperlink ref="AI36" r:id="rId68" tooltip="https://www.sec.gov/Archives/edgar/data/97745/000009774519000007/0000097745-19-000007-index.html" xr:uid="{00000000-0004-0000-0000-000064000000}"/>
    <hyperlink ref="AI74" r:id="rId69" tooltip="https://www.sec.gov/Archives/edgar/data/97745/000009774519000007/0000097745-19-000007-index.html" xr:uid="{00000000-0004-0000-0000-000065000000}"/>
    <hyperlink ref="AJ36" r:id="rId70" tooltip="https://www.sec.gov/Archives/edgar/data/97745/000009774520000009/0000097745-20-000009-index.html" xr:uid="{00000000-0004-0000-0000-000067000000}"/>
    <hyperlink ref="AJ74" r:id="rId71" tooltip="https://www.sec.gov/Archives/edgar/data/97745/000009774520000009/0000097745-20-000009-index.html" xr:uid="{00000000-0004-0000-0000-000068000000}"/>
    <hyperlink ref="AK36" r:id="rId72" tooltip="https://www.sec.gov/Archives/edgar/data/97745/000009774521000011/0000097745-21-000011-index.htm" xr:uid="{00000000-0004-0000-0000-00006A000000}"/>
    <hyperlink ref="AK74" r:id="rId73" tooltip="https://www.sec.gov/Archives/edgar/data/97745/000009774521000011/0000097745-21-000011-index.htm" xr:uid="{00000000-0004-0000-0000-00006B000000}"/>
    <hyperlink ref="AL36" r:id="rId74" tooltip="https://www.sec.gov/Archives/edgar/data/97745/000009774522000011/0000097745-22-000011-index.htm" xr:uid="{00000000-0004-0000-0000-00006D000000}"/>
    <hyperlink ref="AL74" r:id="rId75" tooltip="https://www.sec.gov/Archives/edgar/data/97745/000009774522000011/0000097745-22-000011-index.htm" xr:uid="{00000000-0004-0000-0000-00006E000000}"/>
    <hyperlink ref="AM36" r:id="rId76" tooltip="https://www.sec.gov/Archives/edgar/data/97745/000009774523000008/0000097745-23-000008-index.htm" xr:uid="{00000000-0004-0000-0000-000070000000}"/>
    <hyperlink ref="AM74" r:id="rId77" tooltip="https://www.sec.gov/Archives/edgar/data/97745/000009774523000008/0000097745-23-000008-index.htm" xr:uid="{00000000-0004-0000-0000-000071000000}"/>
    <hyperlink ref="AN1" r:id="rId78" display="https://finbox.com/NYSE:TMO/explorer/revenue_proj" xr:uid="{9AF5E342-0683-CB46-958F-18D6C80F203E}"/>
    <hyperlink ref="AS106" r:id="rId79" xr:uid="{4EE294B5-BD66-0746-9484-A028F0D533EE}"/>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2023-03-14T07:03:46Z</dcterms:created>
  <dcterms:modified xsi:type="dcterms:W3CDTF">2023-07-11T08:25:38Z</dcterms:modified>
</cp:coreProperties>
</file>