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Growth Stocks/"/>
    </mc:Choice>
  </mc:AlternateContent>
  <xr:revisionPtr revIDLastSave="0" documentId="13_ncr:1_{494EAB09-ADF3-AC46-8C21-48BF33E84D2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O16" i="1"/>
  <c r="N16" i="1"/>
  <c r="P13" i="1"/>
  <c r="O13" i="1"/>
  <c r="N13" i="1"/>
  <c r="M13" i="1"/>
  <c r="P7" i="1"/>
  <c r="O7" i="1"/>
  <c r="N7" i="1"/>
  <c r="M7" i="1"/>
  <c r="I111" i="1" l="1"/>
  <c r="O96" i="1"/>
  <c r="O89" i="1"/>
  <c r="O88" i="1"/>
  <c r="O90" i="1" s="1"/>
  <c r="O86" i="1"/>
  <c r="O85" i="1"/>
  <c r="O84" i="1"/>
  <c r="L4" i="1"/>
  <c r="K4" i="1"/>
  <c r="J4" i="1"/>
  <c r="I4" i="1"/>
  <c r="H4" i="1"/>
  <c r="O106" i="1" s="1"/>
  <c r="G105" i="1"/>
  <c r="F105" i="1"/>
  <c r="E105" i="1"/>
  <c r="D105" i="1"/>
  <c r="C105" i="1"/>
  <c r="G89" i="1"/>
  <c r="F89" i="1"/>
  <c r="E89" i="1"/>
  <c r="D89" i="1"/>
  <c r="C89" i="1"/>
  <c r="B89" i="1"/>
  <c r="G80" i="1"/>
  <c r="F80" i="1"/>
  <c r="E80" i="1"/>
  <c r="D80" i="1"/>
  <c r="C80" i="1"/>
  <c r="B80" i="1"/>
  <c r="G35" i="1"/>
  <c r="F35" i="1"/>
  <c r="E35" i="1"/>
  <c r="D35" i="1"/>
  <c r="C35" i="1"/>
  <c r="G29" i="1"/>
  <c r="F29" i="1"/>
  <c r="E29" i="1"/>
  <c r="D29" i="1"/>
  <c r="C29" i="1"/>
  <c r="G20" i="1"/>
  <c r="F20" i="1"/>
  <c r="E20" i="1"/>
  <c r="D20" i="1"/>
  <c r="C20" i="1"/>
  <c r="G13" i="1"/>
  <c r="F13" i="1"/>
  <c r="E13" i="1"/>
  <c r="D13" i="1"/>
  <c r="C13" i="1"/>
  <c r="B13" i="1"/>
  <c r="G9" i="1"/>
  <c r="F9" i="1"/>
  <c r="E9" i="1"/>
  <c r="D9" i="1"/>
  <c r="C9" i="1"/>
  <c r="B9" i="1"/>
  <c r="G4" i="1"/>
  <c r="F4" i="1"/>
  <c r="E4" i="1"/>
  <c r="D4" i="1"/>
  <c r="C4" i="1"/>
  <c r="O98" i="1" l="1"/>
  <c r="I112" i="1" s="1"/>
  <c r="M16" i="1"/>
  <c r="N10" i="1"/>
  <c r="P4" i="1"/>
  <c r="H106" i="1"/>
  <c r="I106" i="1" s="1"/>
  <c r="O4" i="1"/>
  <c r="M10" i="1"/>
  <c r="P10" i="1"/>
  <c r="N4" i="1"/>
  <c r="O87" i="1"/>
  <c r="O91" i="1" s="1"/>
  <c r="M4" i="1"/>
  <c r="O10" i="1"/>
  <c r="O102" i="1" l="1"/>
  <c r="O101" i="1" s="1"/>
  <c r="H108" i="1"/>
  <c r="J106" i="1"/>
  <c r="I108" i="1"/>
  <c r="O99" i="1" l="1"/>
  <c r="O104" i="1" s="1"/>
  <c r="O108" i="1" s="1"/>
  <c r="K106" i="1"/>
  <c r="J108" i="1"/>
  <c r="K108" i="1" l="1"/>
  <c r="L106" i="1"/>
  <c r="L107" i="1" s="1"/>
  <c r="L108" i="1" s="1"/>
  <c r="I110" i="1" l="1"/>
  <c r="I113" i="1" s="1"/>
  <c r="I115" i="1" s="1"/>
  <c r="I118" i="1" s="1"/>
  <c r="I117" i="1" l="1"/>
</calcChain>
</file>

<file path=xl/sharedStrings.xml><?xml version="1.0" encoding="utf-8"?>
<sst xmlns="http://schemas.openxmlformats.org/spreadsheetml/2006/main" count="312" uniqueCount="161">
  <si>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</si>
  <si>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</si>
  <si>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</si>
  <si>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</si>
  <si>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</si>
  <si>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</si>
  <si>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</si>
  <si>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</si>
  <si>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</si>
  <si>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</si>
  <si>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</si>
  <si>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</si>
  <si>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</si>
  <si>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</si>
  <si>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</si>
  <si>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</si>
  <si>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</si>
  <si>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</si>
  <si>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</si>
  <si>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</si>
  <si>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</si>
  <si>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</si>
  <si>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</si>
  <si>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</si>
  <si>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</si>
  <si>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</si>
  <si>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</si>
  <si>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</si>
  <si>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</si>
  <si>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</si>
  <si>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</si>
  <si>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</si>
  <si>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</si>
  <si>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</si>
  <si>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</si>
  <si>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</si>
  <si>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</si>
  <si>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</si>
  <si>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</si>
  <si>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</si>
  <si>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</si>
  <si>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</si>
  <si>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</si>
  <si>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</si>
  <si>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</si>
  <si>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</si>
  <si>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</si>
  <si>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</si>
  <si>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</si>
  <si>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</si>
  <si>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</si>
  <si>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</si>
  <si>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</si>
  <si>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</si>
  <si>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</si>
  <si>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</si>
  <si>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</si>
  <si>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</si>
  <si>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</si>
  <si>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</si>
  <si>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</si>
  <si>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</si>
  <si>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</si>
  <si>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</si>
  <si>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</si>
  <si>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</si>
  <si>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</si>
  <si>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</si>
  <si>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</si>
  <si>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</si>
  <si>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</si>
  <si>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</si>
  <si>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</si>
  <si>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</si>
  <si>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</si>
  <si>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</si>
  <si>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</si>
  <si>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</si>
  <si>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</si>
  <si>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</si>
  <si>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</si>
  <si>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</si>
  <si>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</si>
  <si>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</si>
  <si>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</si>
  <si>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</si>
  <si>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</si>
  <si>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</si>
  <si>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</si>
  <si>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</si>
  <si>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</si>
  <si>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</si>
  <si>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</si>
  <si>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</si>
  <si>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</si>
  <si>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</si>
  <si>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</si>
  <si>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</si>
  <si>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</si>
  <si>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</si>
  <si>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</si>
  <si>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</si>
  <si>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Interest Expense</t>
  </si>
  <si>
    <t>Net Income Growth YoY</t>
  </si>
  <si>
    <t>Risk Free Rate</t>
  </si>
  <si>
    <t>Share Dilution YoY</t>
  </si>
  <si>
    <t>Weight of Debt</t>
  </si>
  <si>
    <t>SBC as % of Revenue</t>
  </si>
  <si>
    <t>CAPEX as % of Revenue</t>
  </si>
  <si>
    <t>FCF Growth YoY</t>
  </si>
  <si>
    <t>Assumptions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</si>
  <si>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</si>
  <si>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</si>
  <si>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</si>
  <si>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</si>
  <si>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</si>
  <si>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</si>
  <si>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</si>
  <si>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</si>
  <si>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</si>
  <si>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</si>
  <si>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</si>
  <si>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</si>
  <si>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</si>
  <si>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Weighted Average Cost of Capital</t>
  </si>
  <si>
    <t>Cost of Debt Calculation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</si>
  <si>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</si>
  <si>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</si>
  <si>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</si>
  <si>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</si>
  <si>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</si>
  <si>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</si>
  <si>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Cost of Equity Calculation</t>
  </si>
  <si>
    <t>Beta</t>
  </si>
  <si>
    <t>Market Return</t>
  </si>
  <si>
    <t>Cost of Equity</t>
  </si>
  <si>
    <t>Weight of Debt + Equity Calculation</t>
  </si>
  <si>
    <t>Total Debt</t>
  </si>
  <si>
    <t>Market Cap</t>
  </si>
  <si>
    <t>Weight of Equity</t>
  </si>
  <si>
    <t>Total</t>
  </si>
  <si>
    <t>WACC Calculation</t>
  </si>
  <si>
    <t>WACC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</si>
  <si>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</si>
  <si>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</si>
  <si>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</si>
  <si>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</si>
  <si>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</si>
  <si>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</si>
  <si>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</si>
  <si>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</si>
  <si>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</si>
  <si>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</si>
  <si>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</si>
  <si>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</si>
  <si>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</si>
  <si>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</si>
  <si>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Crowdstrike</t>
  </si>
  <si>
    <t>P/S</t>
  </si>
  <si>
    <t>P/E</t>
  </si>
  <si>
    <t>P/FCF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</si>
</sst>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4C6E7"/>
        <bgColor rgb="FF000000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4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6" xfId="0" applyNumberFormat="1" applyFont="1" applyBorder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9" fontId="11" fillId="0" borderId="7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1" fillId="0" borderId="9" xfId="0" applyFont="1" applyBorder="1" applyAlignment="1">
      <alignment horizontal="left" vertical="center" wrapText="1"/>
    </xf>
    <xf numFmtId="164" fontId="11" fillId="0" borderId="10" xfId="0" applyNumberFormat="1" applyFont="1" applyBorder="1"/>
    <xf numFmtId="10" fontId="11" fillId="0" borderId="10" xfId="0" applyNumberFormat="1" applyFont="1" applyBorder="1"/>
    <xf numFmtId="10" fontId="1" fillId="0" borderId="0" xfId="0" applyNumberFormat="1" applyFont="1"/>
    <xf numFmtId="0" fontId="12" fillId="0" borderId="9" xfId="0" applyFont="1" applyBorder="1" applyAlignment="1">
      <alignment horizontal="left" vertical="center" wrapText="1"/>
    </xf>
    <xf numFmtId="10" fontId="12" fillId="0" borderId="10" xfId="0" applyNumberFormat="1" applyFont="1" applyBorder="1"/>
    <xf numFmtId="0" fontId="13" fillId="0" borderId="4" xfId="0" applyFont="1" applyBorder="1"/>
    <xf numFmtId="164" fontId="10" fillId="0" borderId="0" xfId="0" applyNumberFormat="1" applyFont="1"/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 wrapText="1"/>
    </xf>
    <xf numFmtId="10" fontId="12" fillId="0" borderId="8" xfId="0" applyNumberFormat="1" applyFont="1" applyBorder="1"/>
    <xf numFmtId="39" fontId="11" fillId="0" borderId="10" xfId="0" applyNumberFormat="1" applyFont="1" applyBorder="1"/>
    <xf numFmtId="164" fontId="1" fillId="0" borderId="10" xfId="0" applyNumberFormat="1" applyFont="1" applyBorder="1"/>
    <xf numFmtId="164" fontId="12" fillId="0" borderId="8" xfId="0" applyNumberFormat="1" applyFont="1" applyBorder="1"/>
    <xf numFmtId="0" fontId="12" fillId="3" borderId="7" xfId="0" applyFont="1" applyFill="1" applyBorder="1" applyAlignment="1">
      <alignment horizontal="left" vertical="center" wrapText="1"/>
    </xf>
    <xf numFmtId="10" fontId="12" fillId="3" borderId="8" xfId="0" applyNumberFormat="1" applyFont="1" applyFill="1" applyBorder="1"/>
    <xf numFmtId="0" fontId="0" fillId="0" borderId="0" xfId="0" applyAlignment="1">
      <alignment vertical="center"/>
    </xf>
    <xf numFmtId="0" fontId="0" fillId="5" borderId="0" xfId="0" applyFill="1"/>
    <xf numFmtId="9" fontId="16" fillId="5" borderId="9" xfId="0" applyNumberFormat="1" applyFont="1" applyFill="1" applyBorder="1" applyAlignment="1">
      <alignment wrapText="1"/>
    </xf>
    <xf numFmtId="10" fontId="1" fillId="5" borderId="10" xfId="0" applyNumberFormat="1" applyFont="1" applyFill="1" applyBorder="1" applyAlignment="1">
      <alignment horizontal="right" vertical="center"/>
    </xf>
    <xf numFmtId="0" fontId="0" fillId="5" borderId="0" xfId="0" applyFill="1" applyAlignment="1">
      <alignment horizontal="left"/>
    </xf>
    <xf numFmtId="0" fontId="16" fillId="6" borderId="9" xfId="0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0" fontId="16" fillId="5" borderId="7" xfId="0" applyFont="1" applyFill="1" applyBorder="1"/>
    <xf numFmtId="10" fontId="1" fillId="5" borderId="8" xfId="0" applyNumberFormat="1" applyFont="1" applyFill="1" applyBorder="1" applyAlignment="1">
      <alignment horizontal="right" vertical="center"/>
    </xf>
    <xf numFmtId="37" fontId="1" fillId="0" borderId="0" xfId="0" applyNumberFormat="1" applyFont="1"/>
    <xf numFmtId="164" fontId="10" fillId="5" borderId="0" xfId="0" applyNumberFormat="1" applyFont="1" applyFill="1"/>
    <xf numFmtId="164" fontId="1" fillId="5" borderId="0" xfId="0" applyNumberFormat="1" applyFont="1" applyFill="1"/>
    <xf numFmtId="164" fontId="1" fillId="5" borderId="9" xfId="0" applyNumberFormat="1" applyFont="1" applyFill="1" applyBorder="1" applyAlignment="1">
      <alignment wrapText="1"/>
    </xf>
    <xf numFmtId="164" fontId="1" fillId="5" borderId="10" xfId="0" applyNumberFormat="1" applyFont="1" applyFill="1" applyBorder="1"/>
    <xf numFmtId="164" fontId="1" fillId="6" borderId="9" xfId="0" applyNumberFormat="1" applyFont="1" applyFill="1" applyBorder="1" applyAlignment="1">
      <alignment wrapText="1"/>
    </xf>
    <xf numFmtId="164" fontId="1" fillId="6" borderId="10" xfId="0" applyNumberFormat="1" applyFont="1" applyFill="1" applyBorder="1"/>
    <xf numFmtId="164" fontId="1" fillId="3" borderId="9" xfId="0" applyNumberFormat="1" applyFont="1" applyFill="1" applyBorder="1" applyAlignment="1">
      <alignment wrapText="1"/>
    </xf>
    <xf numFmtId="167" fontId="12" fillId="3" borderId="10" xfId="0" applyNumberFormat="1" applyFont="1" applyFill="1" applyBorder="1"/>
    <xf numFmtId="167" fontId="1" fillId="6" borderId="10" xfId="0" applyNumberFormat="1" applyFont="1" applyFill="1" applyBorder="1"/>
    <xf numFmtId="164" fontId="1" fillId="3" borderId="7" xfId="0" applyNumberFormat="1" applyFont="1" applyFill="1" applyBorder="1" applyAlignment="1">
      <alignment wrapText="1"/>
    </xf>
    <xf numFmtId="9" fontId="12" fillId="3" borderId="8" xfId="1" applyFont="1" applyFill="1" applyBorder="1"/>
    <xf numFmtId="0" fontId="12" fillId="3" borderId="8" xfId="0" applyFont="1" applyFill="1" applyBorder="1" applyAlignment="1">
      <alignment horizontal="right"/>
    </xf>
    <xf numFmtId="0" fontId="12" fillId="3" borderId="13" xfId="0" applyFont="1" applyFill="1" applyBorder="1" applyAlignment="1">
      <alignment horizontal="center" vertical="center" wrapText="1"/>
    </xf>
    <xf numFmtId="9" fontId="11" fillId="0" borderId="13" xfId="0" applyNumberFormat="1" applyFont="1" applyBorder="1" applyAlignment="1">
      <alignment horizontal="center"/>
    </xf>
    <xf numFmtId="0" fontId="12" fillId="7" borderId="6" xfId="0" applyFont="1" applyFill="1" applyBorder="1" applyAlignment="1">
      <alignment horizontal="center" vertical="center" wrapText="1"/>
    </xf>
    <xf numFmtId="2" fontId="11" fillId="0" borderId="7" xfId="0" applyNumberFormat="1" applyFont="1" applyBorder="1" applyAlignment="1">
      <alignment horizontal="center"/>
    </xf>
    <xf numFmtId="2" fontId="11" fillId="0" borderId="14" xfId="0" applyNumberFormat="1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9" fontId="1" fillId="3" borderId="12" xfId="0" applyNumberFormat="1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CRWD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47087857847977E-2"/>
          <c:y val="0.14371731594775142"/>
          <c:w val="0.84732477788746308"/>
          <c:h val="0.707972957461949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1'!$B$3:$G$3</c:f>
              <c:numCache>
                <c:formatCode>#,###,,;\(#,###,,\);\ \-\ \-</c:formatCode>
                <c:ptCount val="6"/>
                <c:pt idx="0">
                  <c:v>52745000</c:v>
                </c:pt>
                <c:pt idx="1">
                  <c:v>118752000</c:v>
                </c:pt>
                <c:pt idx="2">
                  <c:v>249824000</c:v>
                </c:pt>
                <c:pt idx="3">
                  <c:v>481413000</c:v>
                </c:pt>
                <c:pt idx="4">
                  <c:v>874438000</c:v>
                </c:pt>
                <c:pt idx="5">
                  <c:v>1451594000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0-5345-A780-6CBEB9443200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1'!$B$19:$G$19</c:f>
              <c:numCache>
                <c:formatCode>#,###,,;\(#,###,,\);\ \-\ \-</c:formatCode>
                <c:ptCount val="6"/>
                <c:pt idx="0">
                  <c:v>-87617000</c:v>
                </c:pt>
                <c:pt idx="1">
                  <c:v>-125174000</c:v>
                </c:pt>
                <c:pt idx="2">
                  <c:v>-122884000</c:v>
                </c:pt>
                <c:pt idx="3">
                  <c:v>-115827000</c:v>
                </c:pt>
                <c:pt idx="4">
                  <c:v>-46167000</c:v>
                </c:pt>
                <c:pt idx="5">
                  <c:v>-116444000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0-5345-A780-6CBEB9443200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1'!$B$106:$G$106</c:f>
              <c:numCache>
                <c:formatCode>#,###,,;\(#,###,,\);\ \-\ \-</c:formatCode>
                <c:ptCount val="6"/>
                <c:pt idx="0">
                  <c:v>-64645000</c:v>
                </c:pt>
                <c:pt idx="1">
                  <c:v>-88521000</c:v>
                </c:pt>
                <c:pt idx="2">
                  <c:v>-65613000</c:v>
                </c:pt>
                <c:pt idx="3">
                  <c:v>12456000</c:v>
                </c:pt>
                <c:pt idx="4">
                  <c:v>292723000</c:v>
                </c:pt>
                <c:pt idx="5">
                  <c:v>441775000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50-5345-A780-6CBEB944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2522159"/>
        <c:axId val="662578431"/>
      </c:barChart>
      <c:catAx>
        <c:axId val="66252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78431"/>
        <c:crosses val="autoZero"/>
        <c:auto val="1"/>
        <c:lblAlgn val="ctr"/>
        <c:lblOffset val="100"/>
        <c:noMultiLvlLbl val="0"/>
      </c:catAx>
      <c:valAx>
        <c:axId val="6625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2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70542009001098"/>
          <c:y val="0.89942127132067684"/>
          <c:w val="0.45248649446953387"/>
          <c:h val="5.9762402148711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108</xdr:row>
      <xdr:rowOff>31750</xdr:rowOff>
    </xdr:from>
    <xdr:to>
      <xdr:col>15</xdr:col>
      <xdr:colOff>31750</xdr:colOff>
      <xdr:row>132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D0EAE-ED45-31EC-6BD1-4EC35019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535527/000153552720000006/0001535527-20-000006-index.html" TargetMode="External"/><Relationship Id="rId13" Type="http://schemas.openxmlformats.org/officeDocument/2006/relationships/hyperlink" Target="https://www.sec.gov/Archives/edgar/data/1535527/000153552722000006/0001535527-22-000006-index.htm" TargetMode="External"/><Relationship Id="rId3" Type="http://schemas.openxmlformats.org/officeDocument/2006/relationships/hyperlink" Target="https://sec.gov/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535527/000153552722000006/0001535527-22-000006-index.htm" TargetMode="External"/><Relationship Id="rId2" Type="http://schemas.openxmlformats.org/officeDocument/2006/relationships/hyperlink" Target="https://sec.gov/" TargetMode="External"/><Relationship Id="rId1" Type="http://schemas.openxmlformats.org/officeDocument/2006/relationships/hyperlink" Target="https://roic.ai/company/CRWD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535527/000153552721000007/0001535527-21-000007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www.sec.gov/Archives/edgar/data/1535527/000153552721000007/0001535527-21-000007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535527/000153552720000006/0001535527-20-000006-index.html" TargetMode="External"/><Relationship Id="rId14" Type="http://schemas.openxmlformats.org/officeDocument/2006/relationships/hyperlink" Target="https://finbox.com/NASDAQGS:CRWD/explorer/revenue_pro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zoomScale="40" zoomScaleNormal="40" workbookViewId="0">
      <pane xSplit="1" ySplit="1" topLeftCell="B79" activePane="bottomRight" state="frozen"/>
      <selection pane="topRight"/>
      <selection pane="bottomLeft"/>
      <selection pane="bottomRight" activeCell="S143" sqref="S143"/>
    </sheetView>
  </sheetViews>
  <sheetFormatPr baseColWidth="10" defaultRowHeight="16" x14ac:dyDescent="0.2"/>
  <cols>
    <col min="1" max="1" width="50" customWidth="1"/>
    <col min="2" max="7" width="15" customWidth="1"/>
    <col min="8" max="12" width="19" customWidth="1"/>
    <col min="13" max="16" width="21" customWidth="1"/>
  </cols>
  <sheetData>
    <row r="1" spans="1:38" ht="22" thickBot="1" x14ac:dyDescent="0.3">
      <c r="A1" s="3" t="s">
        <v>157</v>
      </c>
      <c r="B1" s="8">
        <v>2017</v>
      </c>
      <c r="C1" s="8">
        <v>2018</v>
      </c>
      <c r="D1" s="8">
        <v>2019</v>
      </c>
      <c r="E1" s="8">
        <v>2020</v>
      </c>
      <c r="F1" s="8">
        <v>2021</v>
      </c>
      <c r="G1" s="8">
        <v>2022</v>
      </c>
      <c r="H1" s="28">
        <v>2023</v>
      </c>
      <c r="I1" s="28">
        <v>2024</v>
      </c>
      <c r="J1" s="28">
        <v>2025</v>
      </c>
      <c r="K1" s="28">
        <v>2026</v>
      </c>
      <c r="L1" s="28">
        <v>2027</v>
      </c>
    </row>
    <row r="2" spans="1:3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/>
      <c r="L2" s="9"/>
      <c r="M2" s="9"/>
      <c r="N2" s="9"/>
      <c r="O2" s="9"/>
      <c r="P2" s="9"/>
    </row>
    <row r="3" spans="1:38" ht="40" x14ac:dyDescent="0.25">
      <c r="A3" s="5" t="s">
        <v>1</v>
      </c>
      <c r="B3" s="1">
        <v>52745000</v>
      </c>
      <c r="C3" s="1">
        <v>118752000</v>
      </c>
      <c r="D3" s="1">
        <v>249824000</v>
      </c>
      <c r="E3" s="1">
        <v>481413000</v>
      </c>
      <c r="F3" s="1">
        <v>874438000</v>
      </c>
      <c r="G3" s="1">
        <v>1451594000</v>
      </c>
      <c r="H3" s="29">
        <v>2290000000</v>
      </c>
      <c r="I3" s="29">
        <v>2957000000</v>
      </c>
      <c r="J3" s="29">
        <v>3806000000</v>
      </c>
      <c r="K3" s="29">
        <v>4868000000</v>
      </c>
      <c r="L3" s="29">
        <v>6020000000</v>
      </c>
      <c r="M3" s="61" t="s">
        <v>111</v>
      </c>
      <c r="N3" s="61" t="s">
        <v>112</v>
      </c>
      <c r="O3" s="61" t="s">
        <v>113</v>
      </c>
      <c r="P3" s="19" t="s">
        <v>114</v>
      </c>
      <c r="Q3" s="16"/>
      <c r="R3" s="16"/>
    </row>
    <row r="4" spans="1:38" ht="19" x14ac:dyDescent="0.25">
      <c r="A4" s="14" t="s">
        <v>94</v>
      </c>
      <c r="B4" s="1"/>
      <c r="C4" s="15">
        <f>(C3/B3)-1</f>
        <v>1.25143615508579</v>
      </c>
      <c r="D4" s="15">
        <f>(D3/C3)-1</f>
        <v>1.103745621126381</v>
      </c>
      <c r="E4" s="15">
        <f>(E3/D3)-1</f>
        <v>0.92700861406430124</v>
      </c>
      <c r="F4" s="15">
        <f t="shared" ref="F4:L4" si="0">(F3/E3)-1</f>
        <v>0.81639880933834363</v>
      </c>
      <c r="G4" s="15">
        <f t="shared" si="0"/>
        <v>0.66003078548736438</v>
      </c>
      <c r="H4" s="16">
        <f t="shared" si="0"/>
        <v>0.57757609910209062</v>
      </c>
      <c r="I4" s="16">
        <f t="shared" si="0"/>
        <v>0.29126637554585155</v>
      </c>
      <c r="J4" s="16">
        <f t="shared" si="0"/>
        <v>0.28711531958065617</v>
      </c>
      <c r="K4" s="16">
        <f t="shared" si="0"/>
        <v>0.27903310562270089</v>
      </c>
      <c r="L4" s="16">
        <f t="shared" si="0"/>
        <v>0.23664749383730488</v>
      </c>
      <c r="M4" s="62">
        <f>(G4+F4+E4)/3</f>
        <v>0.80114606963000312</v>
      </c>
      <c r="N4" s="62">
        <f>(G20+F20+E20)/3</f>
        <v>0.28779739161510814</v>
      </c>
      <c r="O4" s="62">
        <f>(G29+F29+E29)/3</f>
        <v>0.39139338345003249</v>
      </c>
      <c r="P4" s="17">
        <f>(G105+F105+E105)/3</f>
        <v>7.2733042778086556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I4" s="18"/>
      <c r="AJ4" s="18"/>
      <c r="AK4" s="18"/>
      <c r="AL4" s="18"/>
    </row>
    <row r="5" spans="1:38" ht="19" x14ac:dyDescent="0.25">
      <c r="A5" s="5" t="s">
        <v>2</v>
      </c>
      <c r="B5" s="1">
        <v>34006000</v>
      </c>
      <c r="C5" s="1">
        <v>54486000</v>
      </c>
      <c r="D5" s="1">
        <v>87238000</v>
      </c>
      <c r="E5" s="1">
        <v>141627000</v>
      </c>
      <c r="F5" s="1">
        <v>229545000</v>
      </c>
      <c r="G5" s="1">
        <v>383221000</v>
      </c>
    </row>
    <row r="6" spans="1:38" ht="20" x14ac:dyDescent="0.25">
      <c r="A6" s="6" t="s">
        <v>3</v>
      </c>
      <c r="B6" s="10">
        <v>18739000</v>
      </c>
      <c r="C6" s="10">
        <v>64266000</v>
      </c>
      <c r="D6" s="10">
        <v>162586000</v>
      </c>
      <c r="E6" s="10">
        <v>339786000</v>
      </c>
      <c r="F6" s="10">
        <v>644893000</v>
      </c>
      <c r="G6" s="10">
        <v>1068373000</v>
      </c>
      <c r="M6" s="61" t="s">
        <v>115</v>
      </c>
      <c r="N6" s="61" t="s">
        <v>116</v>
      </c>
      <c r="O6" s="61" t="s">
        <v>117</v>
      </c>
      <c r="P6" s="19" t="s">
        <v>118</v>
      </c>
    </row>
    <row r="7" spans="1:38" ht="19" x14ac:dyDescent="0.25">
      <c r="A7" s="5" t="s">
        <v>4</v>
      </c>
      <c r="B7" s="2">
        <v>0.3553</v>
      </c>
      <c r="C7" s="2">
        <v>0.54120000000000001</v>
      </c>
      <c r="D7" s="2">
        <v>0.65080000000000005</v>
      </c>
      <c r="E7" s="2">
        <v>0.70579999999999998</v>
      </c>
      <c r="F7" s="2">
        <v>0.73750000000000004</v>
      </c>
      <c r="G7" s="2">
        <v>0.73599999999999999</v>
      </c>
      <c r="M7" s="62">
        <f>G7</f>
        <v>0.73599999999999999</v>
      </c>
      <c r="N7" s="62">
        <f>G21</f>
        <v>-8.0199999999999994E-2</v>
      </c>
      <c r="O7" s="62">
        <f>G30</f>
        <v>-0.16009999999999999</v>
      </c>
      <c r="P7" s="17">
        <f>G106/G3</f>
        <v>0.30433785204402886</v>
      </c>
    </row>
    <row r="8" spans="1:38" ht="19" x14ac:dyDescent="0.25">
      <c r="A8" s="5" t="s">
        <v>5</v>
      </c>
      <c r="B8" s="1">
        <v>39145000</v>
      </c>
      <c r="C8" s="1">
        <v>58887000</v>
      </c>
      <c r="D8" s="1">
        <v>84551000</v>
      </c>
      <c r="E8" s="1">
        <v>130188000</v>
      </c>
      <c r="F8" s="1">
        <v>214670000</v>
      </c>
      <c r="G8" s="1">
        <v>371283000</v>
      </c>
    </row>
    <row r="9" spans="1:38" ht="19" customHeight="1" x14ac:dyDescent="0.25">
      <c r="A9" s="14" t="s">
        <v>95</v>
      </c>
      <c r="B9" s="15">
        <f>B8/B3</f>
        <v>0.74215565456441368</v>
      </c>
      <c r="C9" s="15">
        <f t="shared" ref="C9:G9" si="1">C8/C3</f>
        <v>0.49588217461600648</v>
      </c>
      <c r="D9" s="15">
        <f t="shared" si="1"/>
        <v>0.33844226335340077</v>
      </c>
      <c r="E9" s="15">
        <f t="shared" si="1"/>
        <v>0.27042892485246556</v>
      </c>
      <c r="F9" s="15">
        <f t="shared" si="1"/>
        <v>0.24549482067339251</v>
      </c>
      <c r="G9" s="15">
        <f t="shared" si="1"/>
        <v>0.25577606410607923</v>
      </c>
      <c r="H9" s="15"/>
      <c r="I9" s="15"/>
      <c r="M9" s="61" t="s">
        <v>96</v>
      </c>
      <c r="N9" s="19" t="s">
        <v>97</v>
      </c>
      <c r="O9" s="19" t="s">
        <v>98</v>
      </c>
      <c r="P9" s="19" t="s">
        <v>99</v>
      </c>
    </row>
    <row r="10" spans="1:38" ht="19" x14ac:dyDescent="0.25">
      <c r="A10" s="5" t="s">
        <v>6</v>
      </c>
      <c r="B10" s="1">
        <v>16402000</v>
      </c>
      <c r="C10" s="1">
        <v>32542000</v>
      </c>
      <c r="D10" s="1">
        <v>42217000</v>
      </c>
      <c r="E10" s="1">
        <v>89068000</v>
      </c>
      <c r="F10" s="1">
        <v>121436000</v>
      </c>
      <c r="G10" s="1">
        <v>223092000</v>
      </c>
      <c r="M10" s="62">
        <f>(G9+F9+E9)/3</f>
        <v>0.25723326987731249</v>
      </c>
      <c r="N10" s="62">
        <f>(G13+F13+E13)/3</f>
        <v>0.63834313909178275</v>
      </c>
      <c r="O10" s="62">
        <f>(G80+F80+E80)/3</f>
        <v>0.18358173302802008</v>
      </c>
      <c r="P10" s="17">
        <f>(G89+F89+E89)/3</f>
        <v>0.10140811316236893</v>
      </c>
    </row>
    <row r="11" spans="1:38" ht="19" x14ac:dyDescent="0.25">
      <c r="A11" s="5" t="s">
        <v>7</v>
      </c>
      <c r="B11" s="1">
        <v>53748000</v>
      </c>
      <c r="C11" s="1">
        <v>104277000</v>
      </c>
      <c r="D11" s="1">
        <v>172682000</v>
      </c>
      <c r="E11" s="1">
        <v>266595000</v>
      </c>
      <c r="F11" s="1">
        <v>401316000</v>
      </c>
      <c r="G11" s="1">
        <v>616546000</v>
      </c>
    </row>
    <row r="12" spans="1:38" ht="20" x14ac:dyDescent="0.25">
      <c r="A12" s="5" t="s">
        <v>8</v>
      </c>
      <c r="B12" s="1">
        <v>70150000</v>
      </c>
      <c r="C12" s="1">
        <v>136819000</v>
      </c>
      <c r="D12" s="1">
        <v>214899000</v>
      </c>
      <c r="E12" s="1">
        <v>355663000</v>
      </c>
      <c r="F12" s="1">
        <v>522752000</v>
      </c>
      <c r="G12" s="1">
        <v>839638000</v>
      </c>
      <c r="M12" s="61" t="s">
        <v>119</v>
      </c>
      <c r="N12" s="61" t="s">
        <v>120</v>
      </c>
      <c r="O12" s="61" t="s">
        <v>121</v>
      </c>
      <c r="P12" s="19" t="s">
        <v>122</v>
      </c>
    </row>
    <row r="13" spans="1:38" ht="19" x14ac:dyDescent="0.25">
      <c r="A13" s="14" t="s">
        <v>100</v>
      </c>
      <c r="B13" s="15">
        <f>B12/B3</f>
        <v>1.3299838847284102</v>
      </c>
      <c r="C13" s="15">
        <f t="shared" ref="C13:G13" si="2">C12/C3</f>
        <v>1.1521405955268123</v>
      </c>
      <c r="D13" s="15">
        <f t="shared" si="2"/>
        <v>0.86020158191366725</v>
      </c>
      <c r="E13" s="15">
        <f t="shared" si="2"/>
        <v>0.73878977094511367</v>
      </c>
      <c r="F13" s="15">
        <f t="shared" si="2"/>
        <v>0.59781482506478445</v>
      </c>
      <c r="G13" s="15">
        <f t="shared" si="2"/>
        <v>0.57842482126545025</v>
      </c>
      <c r="H13" s="15"/>
      <c r="I13" s="15"/>
      <c r="M13" s="62">
        <f>G28/G72</f>
        <v>-0.22394792814098877</v>
      </c>
      <c r="N13" s="17">
        <f>G28/G54</f>
        <v>-6.422153996497329E-2</v>
      </c>
      <c r="O13" s="62">
        <f>(G28-G98)/G73</f>
        <v>-6.422153996497329E-2</v>
      </c>
      <c r="P13" s="21">
        <f>(G61+G56)/G72</f>
        <v>0.74661131044106688</v>
      </c>
    </row>
    <row r="14" spans="1:38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</row>
    <row r="15" spans="1:38" ht="20" x14ac:dyDescent="0.25">
      <c r="A15" s="5" t="s">
        <v>10</v>
      </c>
      <c r="B15" s="1">
        <v>109295000</v>
      </c>
      <c r="C15" s="1">
        <v>195706000</v>
      </c>
      <c r="D15" s="1">
        <v>299450000</v>
      </c>
      <c r="E15" s="1">
        <v>485851000</v>
      </c>
      <c r="F15" s="1">
        <v>737422000</v>
      </c>
      <c r="G15" s="1">
        <v>1210921000</v>
      </c>
      <c r="M15" s="61" t="s">
        <v>123</v>
      </c>
      <c r="N15" s="19" t="s">
        <v>158</v>
      </c>
      <c r="O15" s="19" t="s">
        <v>159</v>
      </c>
      <c r="P15" s="63" t="s">
        <v>160</v>
      </c>
    </row>
    <row r="16" spans="1:38" ht="19" x14ac:dyDescent="0.25">
      <c r="A16" s="5" t="s">
        <v>11</v>
      </c>
      <c r="B16" s="1">
        <v>143301000</v>
      </c>
      <c r="C16" s="1">
        <v>250192000</v>
      </c>
      <c r="D16" s="1">
        <v>386688000</v>
      </c>
      <c r="E16" s="1">
        <v>627478000</v>
      </c>
      <c r="F16" s="1">
        <v>966967000</v>
      </c>
      <c r="G16" s="1">
        <v>1594142000</v>
      </c>
      <c r="M16" s="20">
        <f>(SUM(C35:G35)/5)</f>
        <v>7.5729906868409996E-2</v>
      </c>
      <c r="N16" s="64">
        <f>O100/G3</f>
        <v>19.978037936227349</v>
      </c>
      <c r="O16" s="64">
        <f>O100/G25</f>
        <v>-181.22394905732301</v>
      </c>
      <c r="P16" s="65">
        <f>O100/G106</f>
        <v>65.644275932318493</v>
      </c>
    </row>
    <row r="17" spans="1:16" ht="19" x14ac:dyDescent="0.25">
      <c r="A17" s="5" t="s">
        <v>12</v>
      </c>
      <c r="B17" s="1">
        <v>615000</v>
      </c>
      <c r="C17" s="1">
        <v>1648000</v>
      </c>
      <c r="D17" s="1">
        <v>428000</v>
      </c>
      <c r="E17" s="1">
        <v>442000</v>
      </c>
      <c r="F17" s="1">
        <v>1559000</v>
      </c>
      <c r="G17" s="1">
        <v>-25231000</v>
      </c>
    </row>
    <row r="18" spans="1:16" ht="19" x14ac:dyDescent="0.25">
      <c r="A18" s="5" t="s">
        <v>13</v>
      </c>
      <c r="B18" s="1">
        <v>3021000</v>
      </c>
      <c r="C18" s="1">
        <v>7739000</v>
      </c>
      <c r="D18" s="1">
        <v>15398000</v>
      </c>
      <c r="E18" s="1">
        <v>23513000</v>
      </c>
      <c r="F18" s="1">
        <v>40143000</v>
      </c>
      <c r="G18" s="1">
        <v>68810000</v>
      </c>
    </row>
    <row r="19" spans="1:16" ht="19" x14ac:dyDescent="0.25">
      <c r="A19" s="6" t="s">
        <v>14</v>
      </c>
      <c r="B19" s="10">
        <v>-87617000</v>
      </c>
      <c r="C19" s="10">
        <v>-125174000</v>
      </c>
      <c r="D19" s="10">
        <v>-122884000</v>
      </c>
      <c r="E19" s="10">
        <v>-115827000</v>
      </c>
      <c r="F19" s="10">
        <v>-46167000</v>
      </c>
      <c r="G19" s="10">
        <v>-116444000</v>
      </c>
    </row>
    <row r="20" spans="1:16" ht="19" customHeight="1" x14ac:dyDescent="0.25">
      <c r="A20" s="14" t="s">
        <v>101</v>
      </c>
      <c r="B20" s="1"/>
      <c r="C20" s="15">
        <f>(C19/B19)-1</f>
        <v>0.42864969126995911</v>
      </c>
      <c r="D20" s="15">
        <f>(D19/C19)-1</f>
        <v>-1.8294534008659991E-2</v>
      </c>
      <c r="E20" s="15">
        <f>(E19/D19)-1</f>
        <v>-5.7428143615116722E-2</v>
      </c>
      <c r="F20" s="15">
        <f t="shared" ref="F20:G20" si="3">(F19/E19)-1</f>
        <v>-0.6014141780413893</v>
      </c>
      <c r="G20" s="15">
        <f t="shared" si="3"/>
        <v>1.5222344965018304</v>
      </c>
      <c r="H20" s="15"/>
      <c r="I20" s="15"/>
      <c r="P20" s="15"/>
    </row>
    <row r="21" spans="1:16" ht="19" x14ac:dyDescent="0.25">
      <c r="A21" s="5" t="s">
        <v>15</v>
      </c>
      <c r="B21" s="2">
        <v>-1.6611</v>
      </c>
      <c r="C21" s="2">
        <v>-1.0541</v>
      </c>
      <c r="D21" s="2">
        <v>-0.4919</v>
      </c>
      <c r="E21" s="2">
        <v>-0.24060000000000001</v>
      </c>
      <c r="F21" s="2">
        <v>-5.28E-2</v>
      </c>
      <c r="G21" s="2">
        <v>-8.0199999999999994E-2</v>
      </c>
    </row>
    <row r="22" spans="1:16" ht="19" x14ac:dyDescent="0.25">
      <c r="A22" s="6" t="s">
        <v>16</v>
      </c>
      <c r="B22" s="10">
        <v>-90556000</v>
      </c>
      <c r="C22" s="10">
        <v>-131440000</v>
      </c>
      <c r="D22" s="10">
        <v>-136864000</v>
      </c>
      <c r="E22" s="10">
        <v>-146065000</v>
      </c>
      <c r="F22" s="10">
        <v>-92529000</v>
      </c>
      <c r="G22" s="10">
        <v>-142548000</v>
      </c>
    </row>
    <row r="23" spans="1:16" ht="19" x14ac:dyDescent="0.25">
      <c r="A23" s="5" t="s">
        <v>17</v>
      </c>
      <c r="B23" s="2">
        <v>-1.7169000000000001</v>
      </c>
      <c r="C23" s="2">
        <v>-1.1068</v>
      </c>
      <c r="D23" s="2">
        <v>-0.54779999999999995</v>
      </c>
      <c r="E23" s="2">
        <v>-0.3034</v>
      </c>
      <c r="F23" s="2">
        <v>-0.10580000000000001</v>
      </c>
      <c r="G23" s="2">
        <v>-9.8199999999999996E-2</v>
      </c>
    </row>
    <row r="24" spans="1:16" ht="19" x14ac:dyDescent="0.25">
      <c r="A24" s="5" t="s">
        <v>18</v>
      </c>
      <c r="B24" s="1">
        <v>-697000</v>
      </c>
      <c r="C24" s="1">
        <v>-3121000</v>
      </c>
      <c r="D24" s="1">
        <v>-1846000</v>
      </c>
      <c r="E24" s="1">
        <v>6283000</v>
      </c>
      <c r="F24" s="1">
        <v>4660000</v>
      </c>
      <c r="G24" s="1">
        <v>-17475000</v>
      </c>
    </row>
    <row r="25" spans="1:16" ht="19" x14ac:dyDescent="0.25">
      <c r="A25" s="6" t="s">
        <v>19</v>
      </c>
      <c r="B25" s="10">
        <v>-91253000</v>
      </c>
      <c r="C25" s="10">
        <v>-134561000</v>
      </c>
      <c r="D25" s="10">
        <v>-138710000</v>
      </c>
      <c r="E25" s="10">
        <v>-139782000</v>
      </c>
      <c r="F25" s="10">
        <v>-87869000</v>
      </c>
      <c r="G25" s="10">
        <v>-160023000</v>
      </c>
    </row>
    <row r="26" spans="1:16" ht="19" x14ac:dyDescent="0.25">
      <c r="A26" s="5" t="s">
        <v>20</v>
      </c>
      <c r="B26" s="2">
        <v>-1.7301</v>
      </c>
      <c r="C26" s="2">
        <v>-1.1331</v>
      </c>
      <c r="D26" s="2">
        <v>-0.55520000000000003</v>
      </c>
      <c r="E26" s="2">
        <v>-0.29039999999999999</v>
      </c>
      <c r="F26" s="2">
        <v>-0.10050000000000001</v>
      </c>
      <c r="G26" s="2">
        <v>-0.11020000000000001</v>
      </c>
    </row>
    <row r="27" spans="1:16" ht="19" x14ac:dyDescent="0.25">
      <c r="A27" s="5" t="s">
        <v>21</v>
      </c>
      <c r="B27" s="1">
        <v>87000</v>
      </c>
      <c r="C27" s="1">
        <v>929000</v>
      </c>
      <c r="D27" s="1">
        <v>1367000</v>
      </c>
      <c r="E27" s="1">
        <v>1997000</v>
      </c>
      <c r="F27" s="1">
        <v>4760000</v>
      </c>
      <c r="G27" s="1">
        <v>72355000</v>
      </c>
    </row>
    <row r="28" spans="1:16" ht="20" thickBot="1" x14ac:dyDescent="0.3">
      <c r="A28" s="7" t="s">
        <v>22</v>
      </c>
      <c r="B28" s="11">
        <v>-91340000</v>
      </c>
      <c r="C28" s="11">
        <v>-135490000</v>
      </c>
      <c r="D28" s="11">
        <v>-140077000</v>
      </c>
      <c r="E28" s="11">
        <v>-141779000</v>
      </c>
      <c r="F28" s="11">
        <v>-92629000</v>
      </c>
      <c r="G28" s="11">
        <v>-232378000</v>
      </c>
    </row>
    <row r="29" spans="1:16" ht="20" customHeight="1" thickTop="1" x14ac:dyDescent="0.25">
      <c r="A29" s="14" t="s">
        <v>103</v>
      </c>
      <c r="B29" s="1"/>
      <c r="C29" s="15">
        <f>(C28/B28)-1</f>
        <v>0.4833588789139478</v>
      </c>
      <c r="D29" s="15">
        <f>(D28/C28)-1</f>
        <v>3.3854897040372034E-2</v>
      </c>
      <c r="E29" s="15">
        <f>(E28/D28)-1</f>
        <v>1.2150460104085603E-2</v>
      </c>
      <c r="F29" s="15">
        <f t="shared" ref="F29:G29" si="4">(F28/E28)-1</f>
        <v>-0.34666629049436093</v>
      </c>
      <c r="G29" s="15">
        <f t="shared" si="4"/>
        <v>1.5086959807403728</v>
      </c>
      <c r="H29" s="15"/>
      <c r="I29" s="15"/>
    </row>
    <row r="30" spans="1:16" ht="19" x14ac:dyDescent="0.25">
      <c r="A30" s="5" t="s">
        <v>23</v>
      </c>
      <c r="B30" s="2">
        <v>-1.7317</v>
      </c>
      <c r="C30" s="2">
        <v>-1.1409</v>
      </c>
      <c r="D30" s="2">
        <v>-0.56069999999999998</v>
      </c>
      <c r="E30" s="2">
        <v>-0.29449999999999998</v>
      </c>
      <c r="F30" s="2">
        <v>-0.10589999999999999</v>
      </c>
      <c r="G30" s="2">
        <v>-0.16009999999999999</v>
      </c>
    </row>
    <row r="31" spans="1:16" ht="19" x14ac:dyDescent="0.25">
      <c r="A31" s="5" t="s">
        <v>24</v>
      </c>
      <c r="B31" s="12">
        <v>-0.63</v>
      </c>
      <c r="C31" s="12">
        <v>-0.83</v>
      </c>
      <c r="D31" s="12">
        <v>-0.8</v>
      </c>
      <c r="E31" s="12">
        <v>-0.96</v>
      </c>
      <c r="F31" s="12">
        <v>-0.43</v>
      </c>
      <c r="G31" s="12">
        <v>-1.03</v>
      </c>
      <c r="P31" s="15"/>
    </row>
    <row r="32" spans="1:16" ht="19" x14ac:dyDescent="0.25">
      <c r="A32" s="5" t="s">
        <v>25</v>
      </c>
      <c r="B32" s="12">
        <v>-0.63</v>
      </c>
      <c r="C32" s="12">
        <v>-0.83</v>
      </c>
      <c r="D32" s="12">
        <v>-0.8</v>
      </c>
      <c r="E32" s="12">
        <v>-0.96</v>
      </c>
      <c r="F32" s="12">
        <v>-0.43</v>
      </c>
      <c r="G32" s="12">
        <v>-1.03</v>
      </c>
    </row>
    <row r="33" spans="1:16" ht="19" customHeight="1" x14ac:dyDescent="0.25">
      <c r="A33" s="5" t="s">
        <v>26</v>
      </c>
      <c r="B33" s="1">
        <v>171202000</v>
      </c>
      <c r="C33" s="1">
        <v>171202000</v>
      </c>
      <c r="D33" s="1">
        <v>171202000</v>
      </c>
      <c r="E33" s="1">
        <v>148062000</v>
      </c>
      <c r="F33" s="1">
        <v>217756000</v>
      </c>
      <c r="G33" s="1">
        <v>227142000</v>
      </c>
    </row>
    <row r="34" spans="1:16" ht="19" x14ac:dyDescent="0.25">
      <c r="A34" s="5" t="s">
        <v>27</v>
      </c>
      <c r="B34" s="1">
        <v>171202000</v>
      </c>
      <c r="C34" s="1">
        <v>171202000</v>
      </c>
      <c r="D34" s="1">
        <v>171202000</v>
      </c>
      <c r="E34" s="1">
        <v>148062000</v>
      </c>
      <c r="F34" s="1">
        <v>217756000</v>
      </c>
      <c r="G34" s="1">
        <v>227142000</v>
      </c>
    </row>
    <row r="35" spans="1:16" ht="20" customHeight="1" x14ac:dyDescent="0.25">
      <c r="A35" s="14" t="s">
        <v>105</v>
      </c>
      <c r="B35" s="1"/>
      <c r="C35" s="25">
        <f>(C34-B34)/B34</f>
        <v>0</v>
      </c>
      <c r="D35" s="25">
        <f t="shared" ref="D35:G35" si="5">(D34-C34)/C34</f>
        <v>0</v>
      </c>
      <c r="E35" s="25">
        <f t="shared" si="5"/>
        <v>-0.13516197240686439</v>
      </c>
      <c r="F35" s="25">
        <f t="shared" si="5"/>
        <v>0.47070821682808556</v>
      </c>
      <c r="G35" s="25">
        <f t="shared" si="5"/>
        <v>4.3103289920828819E-2</v>
      </c>
    </row>
    <row r="36" spans="1:16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</row>
    <row r="37" spans="1:16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</row>
    <row r="38" spans="1:16" ht="19" x14ac:dyDescent="0.25">
      <c r="A38" s="5" t="s">
        <v>30</v>
      </c>
      <c r="B38" s="1" t="s">
        <v>92</v>
      </c>
      <c r="C38" s="1">
        <v>63179000</v>
      </c>
      <c r="D38" s="1">
        <v>88408000</v>
      </c>
      <c r="E38" s="1">
        <v>264798000</v>
      </c>
      <c r="F38" s="1">
        <v>1918608000</v>
      </c>
      <c r="G38" s="1">
        <v>1996633000</v>
      </c>
    </row>
    <row r="39" spans="1:16" ht="19" customHeight="1" x14ac:dyDescent="0.25">
      <c r="A39" s="5" t="s">
        <v>31</v>
      </c>
      <c r="B39" s="1" t="s">
        <v>92</v>
      </c>
      <c r="C39" s="1">
        <v>2593000</v>
      </c>
      <c r="D39" s="1">
        <v>103247000</v>
      </c>
      <c r="E39" s="1">
        <v>647266000</v>
      </c>
      <c r="F39" s="1" t="s">
        <v>92</v>
      </c>
      <c r="G39" s="1" t="s">
        <v>92</v>
      </c>
    </row>
    <row r="40" spans="1:16" ht="19" x14ac:dyDescent="0.25">
      <c r="A40" s="5" t="s">
        <v>32</v>
      </c>
      <c r="B40" s="1" t="s">
        <v>92</v>
      </c>
      <c r="C40" s="1">
        <v>65772000</v>
      </c>
      <c r="D40" s="1">
        <v>191655000</v>
      </c>
      <c r="E40" s="1">
        <v>912064000</v>
      </c>
      <c r="F40" s="1">
        <v>1918608000</v>
      </c>
      <c r="G40" s="1">
        <v>1996633000</v>
      </c>
      <c r="P40" s="15"/>
    </row>
    <row r="41" spans="1:16" ht="19" x14ac:dyDescent="0.25">
      <c r="A41" s="5" t="s">
        <v>33</v>
      </c>
      <c r="B41" s="1" t="s">
        <v>92</v>
      </c>
      <c r="C41" s="1">
        <v>59812000</v>
      </c>
      <c r="D41" s="1">
        <v>92476000</v>
      </c>
      <c r="E41" s="1">
        <v>164987000</v>
      </c>
      <c r="F41" s="1">
        <v>239199000</v>
      </c>
      <c r="G41" s="1">
        <v>368145000</v>
      </c>
    </row>
    <row r="42" spans="1:16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</row>
    <row r="43" spans="1:16" ht="19" x14ac:dyDescent="0.25">
      <c r="A43" s="5" t="s">
        <v>35</v>
      </c>
      <c r="B43" s="1" t="s">
        <v>92</v>
      </c>
      <c r="C43" s="1">
        <v>28027000</v>
      </c>
      <c r="D43" s="1">
        <v>47257000</v>
      </c>
      <c r="E43" s="1">
        <v>94585000</v>
      </c>
      <c r="F43" s="1">
        <v>134467000</v>
      </c>
      <c r="G43" s="1">
        <v>206174000</v>
      </c>
    </row>
    <row r="44" spans="1:16" ht="20" customHeight="1" x14ac:dyDescent="0.25">
      <c r="A44" s="6" t="s">
        <v>36</v>
      </c>
      <c r="B44" s="10" t="s">
        <v>92</v>
      </c>
      <c r="C44" s="10">
        <v>153611000</v>
      </c>
      <c r="D44" s="10">
        <v>331388000</v>
      </c>
      <c r="E44" s="10">
        <v>1171636000</v>
      </c>
      <c r="F44" s="10">
        <v>2292274000</v>
      </c>
      <c r="G44" s="10">
        <v>2570952000</v>
      </c>
    </row>
    <row r="45" spans="1:16" ht="19" x14ac:dyDescent="0.25">
      <c r="A45" s="5" t="s">
        <v>37</v>
      </c>
      <c r="B45" s="1" t="s">
        <v>92</v>
      </c>
      <c r="C45" s="1">
        <v>40754000</v>
      </c>
      <c r="D45" s="1">
        <v>73735000</v>
      </c>
      <c r="E45" s="1">
        <v>136078000</v>
      </c>
      <c r="F45" s="1">
        <v>203498000</v>
      </c>
      <c r="G45" s="1">
        <v>292312000</v>
      </c>
    </row>
    <row r="46" spans="1:16" ht="19" x14ac:dyDescent="0.25">
      <c r="A46" s="5" t="s">
        <v>38</v>
      </c>
      <c r="B46" s="1" t="s">
        <v>92</v>
      </c>
      <c r="C46" s="1">
        <v>8421000</v>
      </c>
      <c r="D46" s="1">
        <v>7947000</v>
      </c>
      <c r="E46" s="1">
        <v>7722000</v>
      </c>
      <c r="F46" s="1">
        <v>83566000</v>
      </c>
      <c r="G46" s="1">
        <v>416445000</v>
      </c>
    </row>
    <row r="47" spans="1:16" ht="19" x14ac:dyDescent="0.25">
      <c r="A47" s="5" t="s">
        <v>39</v>
      </c>
      <c r="B47" s="1" t="s">
        <v>92</v>
      </c>
      <c r="C47" s="1">
        <v>1736000</v>
      </c>
      <c r="D47" s="1">
        <v>1048000</v>
      </c>
      <c r="E47" s="1">
        <v>527000</v>
      </c>
      <c r="F47" s="1">
        <v>15677000</v>
      </c>
      <c r="G47" s="1">
        <v>97336000</v>
      </c>
    </row>
    <row r="48" spans="1:16" ht="19" x14ac:dyDescent="0.25">
      <c r="A48" s="5" t="s">
        <v>40</v>
      </c>
      <c r="B48" s="1" t="s">
        <v>92</v>
      </c>
      <c r="C48" s="1">
        <v>10157000</v>
      </c>
      <c r="D48" s="1">
        <v>8995000</v>
      </c>
      <c r="E48" s="1">
        <v>8249000</v>
      </c>
      <c r="F48" s="1">
        <v>99243000</v>
      </c>
      <c r="G48" s="1">
        <v>513781000</v>
      </c>
    </row>
    <row r="49" spans="1:7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>
        <v>1000000</v>
      </c>
      <c r="F49" s="1">
        <v>2500000</v>
      </c>
      <c r="G49" s="1">
        <v>23632000</v>
      </c>
    </row>
    <row r="50" spans="1:7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</row>
    <row r="51" spans="1:7" ht="19" x14ac:dyDescent="0.25">
      <c r="A51" s="5" t="s">
        <v>43</v>
      </c>
      <c r="B51" s="1" t="s">
        <v>92</v>
      </c>
      <c r="C51" s="1">
        <v>13181000</v>
      </c>
      <c r="D51" s="1">
        <v>19101000</v>
      </c>
      <c r="E51" s="1">
        <v>87943000</v>
      </c>
      <c r="F51" s="1">
        <v>135018000</v>
      </c>
      <c r="G51" s="1">
        <v>217704000</v>
      </c>
    </row>
    <row r="52" spans="1:7" ht="19" x14ac:dyDescent="0.25">
      <c r="A52" s="5" t="s">
        <v>44</v>
      </c>
      <c r="B52" s="1" t="s">
        <v>92</v>
      </c>
      <c r="C52" s="1">
        <v>64092000</v>
      </c>
      <c r="D52" s="1">
        <v>101831000</v>
      </c>
      <c r="E52" s="1">
        <v>233270000</v>
      </c>
      <c r="F52" s="1">
        <v>440259000</v>
      </c>
      <c r="G52" s="1">
        <v>1047429000</v>
      </c>
    </row>
    <row r="53" spans="1:7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</row>
    <row r="54" spans="1:7" ht="20" thickBot="1" x14ac:dyDescent="0.3">
      <c r="A54" s="7" t="s">
        <v>46</v>
      </c>
      <c r="B54" s="11" t="s">
        <v>92</v>
      </c>
      <c r="C54" s="11">
        <v>217703000</v>
      </c>
      <c r="D54" s="11">
        <v>433219000</v>
      </c>
      <c r="E54" s="11">
        <v>1404906000</v>
      </c>
      <c r="F54" s="11">
        <v>2732533000</v>
      </c>
      <c r="G54" s="11">
        <v>3618381000</v>
      </c>
    </row>
    <row r="55" spans="1:7" ht="20" thickTop="1" x14ac:dyDescent="0.25">
      <c r="A55" s="5" t="s">
        <v>47</v>
      </c>
      <c r="B55" s="1" t="s">
        <v>92</v>
      </c>
      <c r="C55" s="1">
        <v>12261000</v>
      </c>
      <c r="D55" s="1">
        <v>6855000</v>
      </c>
      <c r="E55" s="1">
        <v>1345000</v>
      </c>
      <c r="F55" s="1">
        <v>12065000</v>
      </c>
      <c r="G55" s="1">
        <v>47634000</v>
      </c>
    </row>
    <row r="56" spans="1:7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>
        <v>8977000</v>
      </c>
      <c r="G56" s="1">
        <v>9820000</v>
      </c>
    </row>
    <row r="57" spans="1:7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</row>
    <row r="58" spans="1:7" ht="19" x14ac:dyDescent="0.25">
      <c r="A58" s="5" t="s">
        <v>50</v>
      </c>
      <c r="B58" s="1" t="s">
        <v>92</v>
      </c>
      <c r="C58" s="1">
        <v>109003000</v>
      </c>
      <c r="D58" s="1">
        <v>218700000</v>
      </c>
      <c r="E58" s="1">
        <v>412985000</v>
      </c>
      <c r="F58" s="1">
        <v>701988000</v>
      </c>
      <c r="G58" s="1">
        <v>1136502000</v>
      </c>
    </row>
    <row r="59" spans="1:7" ht="19" x14ac:dyDescent="0.25">
      <c r="A59" s="5" t="s">
        <v>51</v>
      </c>
      <c r="B59" s="1" t="s">
        <v>92</v>
      </c>
      <c r="C59" s="1">
        <v>44626000</v>
      </c>
      <c r="D59" s="1">
        <v>55865000</v>
      </c>
      <c r="E59" s="1">
        <v>78766000</v>
      </c>
      <c r="F59" s="1">
        <v>140523000</v>
      </c>
      <c r="G59" s="1">
        <v>212874000</v>
      </c>
    </row>
    <row r="60" spans="1:7" ht="19" x14ac:dyDescent="0.25">
      <c r="A60" s="6" t="s">
        <v>52</v>
      </c>
      <c r="B60" s="10" t="s">
        <v>92</v>
      </c>
      <c r="C60" s="10">
        <v>165890000</v>
      </c>
      <c r="D60" s="10">
        <v>281420000</v>
      </c>
      <c r="E60" s="10">
        <v>493096000</v>
      </c>
      <c r="F60" s="10">
        <v>863553000</v>
      </c>
      <c r="G60" s="10">
        <v>1406830000</v>
      </c>
    </row>
    <row r="61" spans="1:7" ht="19" x14ac:dyDescent="0.25">
      <c r="A61" s="5" t="s">
        <v>53</v>
      </c>
      <c r="B61" s="1" t="s">
        <v>92</v>
      </c>
      <c r="C61" s="1">
        <v>15971000</v>
      </c>
      <c r="D61" s="1" t="s">
        <v>92</v>
      </c>
      <c r="E61" s="1" t="s">
        <v>92</v>
      </c>
      <c r="F61" s="1">
        <v>770015000</v>
      </c>
      <c r="G61" s="1">
        <v>764896000</v>
      </c>
    </row>
    <row r="62" spans="1:7" ht="19" x14ac:dyDescent="0.25">
      <c r="A62" s="5" t="s">
        <v>50</v>
      </c>
      <c r="B62" s="1" t="s">
        <v>92</v>
      </c>
      <c r="C62" s="1">
        <v>49947000</v>
      </c>
      <c r="D62" s="1">
        <v>71367000</v>
      </c>
      <c r="E62" s="1">
        <v>158183000</v>
      </c>
      <c r="F62" s="1">
        <v>209907000</v>
      </c>
      <c r="G62" s="1">
        <v>392819000</v>
      </c>
    </row>
    <row r="63" spans="1:7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</row>
    <row r="64" spans="1:7" ht="19" x14ac:dyDescent="0.25">
      <c r="A64" s="5" t="s">
        <v>55</v>
      </c>
      <c r="B64" s="1" t="s">
        <v>92</v>
      </c>
      <c r="C64" s="1">
        <v>355369000</v>
      </c>
      <c r="D64" s="1">
        <v>5776000</v>
      </c>
      <c r="E64" s="1">
        <v>11020000</v>
      </c>
      <c r="F64" s="1">
        <v>17184000</v>
      </c>
      <c r="G64" s="1">
        <v>16193000</v>
      </c>
    </row>
    <row r="65" spans="1:16" ht="19" x14ac:dyDescent="0.25">
      <c r="A65" s="5" t="s">
        <v>56</v>
      </c>
      <c r="B65" s="1" t="s">
        <v>92</v>
      </c>
      <c r="C65" s="1">
        <v>421287000</v>
      </c>
      <c r="D65" s="1">
        <v>77143000</v>
      </c>
      <c r="E65" s="1">
        <v>169203000</v>
      </c>
      <c r="F65" s="1">
        <v>997106000</v>
      </c>
      <c r="G65" s="1">
        <v>1173908000</v>
      </c>
    </row>
    <row r="66" spans="1:16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</row>
    <row r="67" spans="1:16" ht="19" x14ac:dyDescent="0.25">
      <c r="A67" s="6" t="s">
        <v>58</v>
      </c>
      <c r="B67" s="10" t="s">
        <v>92</v>
      </c>
      <c r="C67" s="10">
        <v>587177000</v>
      </c>
      <c r="D67" s="10">
        <v>358563000</v>
      </c>
      <c r="E67" s="10">
        <v>662299000</v>
      </c>
      <c r="F67" s="10">
        <v>1860659000</v>
      </c>
      <c r="G67" s="10">
        <v>2580738000</v>
      </c>
    </row>
    <row r="68" spans="1:16" ht="19" x14ac:dyDescent="0.25">
      <c r="A68" s="5" t="s">
        <v>59</v>
      </c>
      <c r="B68" s="1" t="s">
        <v>92</v>
      </c>
      <c r="C68" s="1">
        <v>22000</v>
      </c>
      <c r="D68" s="1">
        <v>90000</v>
      </c>
      <c r="E68" s="1">
        <v>106000</v>
      </c>
      <c r="F68" s="1">
        <v>112000</v>
      </c>
      <c r="G68" s="1">
        <v>115000</v>
      </c>
    </row>
    <row r="69" spans="1:16" ht="19" x14ac:dyDescent="0.25">
      <c r="A69" s="5" t="s">
        <v>60</v>
      </c>
      <c r="B69" s="1" t="s">
        <v>92</v>
      </c>
      <c r="C69" s="1">
        <v>-378948000</v>
      </c>
      <c r="D69" s="1">
        <v>-529488000</v>
      </c>
      <c r="E69" s="1">
        <v>-637487000</v>
      </c>
      <c r="F69" s="1">
        <v>-730116000</v>
      </c>
      <c r="G69" s="1">
        <v>-964918000</v>
      </c>
    </row>
    <row r="70" spans="1:16" ht="19" x14ac:dyDescent="0.25">
      <c r="A70" s="5" t="s">
        <v>61</v>
      </c>
      <c r="B70" s="1" t="s">
        <v>92</v>
      </c>
      <c r="C70" s="1">
        <v>970000</v>
      </c>
      <c r="D70" s="1">
        <v>98000</v>
      </c>
      <c r="E70" s="1">
        <v>1009000</v>
      </c>
      <c r="F70" s="1">
        <v>2319000</v>
      </c>
      <c r="G70" s="1">
        <v>-1240000</v>
      </c>
    </row>
    <row r="71" spans="1:16" ht="19" x14ac:dyDescent="0.25">
      <c r="A71" s="5" t="s">
        <v>62</v>
      </c>
      <c r="B71" s="1" t="s">
        <v>92</v>
      </c>
      <c r="C71" s="1">
        <v>8482000</v>
      </c>
      <c r="D71" s="1">
        <v>603956000</v>
      </c>
      <c r="E71" s="1">
        <v>1378479000</v>
      </c>
      <c r="F71" s="1">
        <v>1598259000</v>
      </c>
      <c r="G71" s="1">
        <v>2003686000</v>
      </c>
    </row>
    <row r="72" spans="1:16" ht="19" x14ac:dyDescent="0.25">
      <c r="A72" s="6" t="s">
        <v>63</v>
      </c>
      <c r="B72" s="10" t="s">
        <v>92</v>
      </c>
      <c r="C72" s="10">
        <v>-369474000</v>
      </c>
      <c r="D72" s="10">
        <v>74656000</v>
      </c>
      <c r="E72" s="10">
        <v>742107000</v>
      </c>
      <c r="F72" s="10">
        <v>870574000</v>
      </c>
      <c r="G72" s="10">
        <v>1037643000</v>
      </c>
      <c r="M72" s="39"/>
    </row>
    <row r="73" spans="1:16" ht="20" thickBot="1" x14ac:dyDescent="0.3">
      <c r="A73" s="7" t="s">
        <v>64</v>
      </c>
      <c r="B73" s="11" t="s">
        <v>92</v>
      </c>
      <c r="C73" s="11">
        <v>217703000</v>
      </c>
      <c r="D73" s="11">
        <v>433219000</v>
      </c>
      <c r="E73" s="11">
        <v>1404406000</v>
      </c>
      <c r="F73" s="11">
        <v>2731233000</v>
      </c>
      <c r="G73" s="11">
        <v>3618381000</v>
      </c>
    </row>
    <row r="74" spans="1:16" ht="20" thickTop="1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</row>
    <row r="75" spans="1:16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</row>
    <row r="76" spans="1:16" ht="19" x14ac:dyDescent="0.25">
      <c r="A76" s="5" t="s">
        <v>66</v>
      </c>
      <c r="B76" s="1">
        <v>-91340000</v>
      </c>
      <c r="C76" s="1">
        <v>-135490000</v>
      </c>
      <c r="D76" s="1">
        <v>-140077000</v>
      </c>
      <c r="E76" s="1">
        <v>-141779000</v>
      </c>
      <c r="F76" s="1">
        <v>-92629000</v>
      </c>
      <c r="G76" s="1">
        <v>-232378000</v>
      </c>
    </row>
    <row r="77" spans="1:16" ht="19" x14ac:dyDescent="0.25">
      <c r="A77" s="5" t="s">
        <v>13</v>
      </c>
      <c r="B77" s="1">
        <v>3021000</v>
      </c>
      <c r="C77" s="1">
        <v>7739000</v>
      </c>
      <c r="D77" s="1">
        <v>15398000</v>
      </c>
      <c r="E77" s="1">
        <v>23513000</v>
      </c>
      <c r="F77" s="1">
        <v>40143000</v>
      </c>
      <c r="G77" s="1">
        <v>68810000</v>
      </c>
    </row>
    <row r="78" spans="1:16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>
        <v>-13956000</v>
      </c>
    </row>
    <row r="79" spans="1:16" ht="19" x14ac:dyDescent="0.25">
      <c r="A79" s="5" t="s">
        <v>68</v>
      </c>
      <c r="B79" s="1">
        <v>1994000</v>
      </c>
      <c r="C79" s="1">
        <v>12343000</v>
      </c>
      <c r="D79" s="1">
        <v>20505000</v>
      </c>
      <c r="E79" s="1">
        <v>79940000</v>
      </c>
      <c r="F79" s="1">
        <v>149675000</v>
      </c>
      <c r="G79" s="1">
        <v>309952000</v>
      </c>
    </row>
    <row r="80" spans="1:16" ht="19" x14ac:dyDescent="0.25">
      <c r="A80" s="14" t="s">
        <v>107</v>
      </c>
      <c r="B80" s="15">
        <f t="shared" ref="B80:G80" si="6">B79/B3</f>
        <v>3.780453123518817E-2</v>
      </c>
      <c r="C80" s="15">
        <f t="shared" si="6"/>
        <v>0.10393930207491242</v>
      </c>
      <c r="D80" s="15">
        <f t="shared" si="6"/>
        <v>8.2077782759062384E-2</v>
      </c>
      <c r="E80" s="15">
        <f t="shared" si="6"/>
        <v>0.16605284859361921</v>
      </c>
      <c r="F80" s="15">
        <f t="shared" si="6"/>
        <v>0.17116708102804315</v>
      </c>
      <c r="G80" s="15">
        <f t="shared" si="6"/>
        <v>0.21352526946239789</v>
      </c>
      <c r="H80" s="15"/>
      <c r="I80" s="15"/>
      <c r="M80" s="15"/>
      <c r="N80" s="15"/>
      <c r="O80" s="15"/>
      <c r="P80" s="15"/>
    </row>
    <row r="81" spans="1:16" ht="19" x14ac:dyDescent="0.25">
      <c r="A81" s="5" t="s">
        <v>69</v>
      </c>
      <c r="B81" s="1">
        <v>29080000</v>
      </c>
      <c r="C81" s="1">
        <v>42461000</v>
      </c>
      <c r="D81" s="1">
        <v>49300000</v>
      </c>
      <c r="E81" s="1">
        <v>97471000</v>
      </c>
      <c r="F81" s="1">
        <v>185611000</v>
      </c>
      <c r="G81" s="1">
        <v>321723000</v>
      </c>
    </row>
    <row r="82" spans="1:16" ht="21" x14ac:dyDescent="0.25">
      <c r="A82" s="5" t="s">
        <v>70</v>
      </c>
      <c r="B82" s="1">
        <v>-8464000</v>
      </c>
      <c r="C82" s="1">
        <v>-35268000</v>
      </c>
      <c r="D82" s="1">
        <v>-33413000</v>
      </c>
      <c r="E82" s="1">
        <v>-73067000</v>
      </c>
      <c r="F82" s="1">
        <v>-72478000</v>
      </c>
      <c r="G82" s="1">
        <v>-125354000</v>
      </c>
      <c r="N82" s="70" t="s">
        <v>124</v>
      </c>
      <c r="O82" s="71"/>
    </row>
    <row r="83" spans="1:16" ht="19" customHeight="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N83" s="72" t="s">
        <v>125</v>
      </c>
      <c r="O83" s="73"/>
    </row>
    <row r="84" spans="1:16" ht="20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>
        <v>11325000</v>
      </c>
      <c r="G84" s="1">
        <v>33248000</v>
      </c>
      <c r="N84" s="22" t="s">
        <v>102</v>
      </c>
      <c r="O84" s="23">
        <f>G17</f>
        <v>-25231000</v>
      </c>
    </row>
    <row r="85" spans="1:16" ht="20" x14ac:dyDescent="0.25">
      <c r="A85" s="5" t="s">
        <v>71</v>
      </c>
      <c r="B85" s="1">
        <v>27984000</v>
      </c>
      <c r="C85" s="1">
        <v>57703000</v>
      </c>
      <c r="D85" s="1">
        <v>83680000</v>
      </c>
      <c r="E85" s="1">
        <v>193876000</v>
      </c>
      <c r="F85" s="1">
        <v>187828000</v>
      </c>
      <c r="G85" s="1">
        <v>382100000</v>
      </c>
      <c r="N85" s="22" t="s">
        <v>126</v>
      </c>
      <c r="O85" s="23">
        <f>G56</f>
        <v>9820000</v>
      </c>
    </row>
    <row r="86" spans="1:16" ht="19" customHeight="1" x14ac:dyDescent="0.25">
      <c r="A86" s="5" t="s">
        <v>72</v>
      </c>
      <c r="B86" s="1">
        <v>5247000</v>
      </c>
      <c r="C86" s="1">
        <v>14181000</v>
      </c>
      <c r="D86" s="1">
        <v>31906000</v>
      </c>
      <c r="E86" s="1">
        <v>40798000</v>
      </c>
      <c r="F86" s="1">
        <v>73766000</v>
      </c>
      <c r="G86" s="1">
        <v>120633000</v>
      </c>
      <c r="N86" s="22" t="s">
        <v>127</v>
      </c>
      <c r="O86" s="23">
        <f>G61</f>
        <v>764896000</v>
      </c>
    </row>
    <row r="87" spans="1:16" ht="20" x14ac:dyDescent="0.25">
      <c r="A87" s="6" t="s">
        <v>73</v>
      </c>
      <c r="B87" s="10">
        <v>-51998000</v>
      </c>
      <c r="C87" s="10">
        <v>-58766000</v>
      </c>
      <c r="D87" s="10">
        <v>-22968000</v>
      </c>
      <c r="E87" s="10">
        <v>99943000</v>
      </c>
      <c r="F87" s="10">
        <v>356566000</v>
      </c>
      <c r="G87" s="10">
        <v>574784000</v>
      </c>
      <c r="N87" s="26" t="s">
        <v>128</v>
      </c>
      <c r="O87" s="27">
        <f>O84/(O85+O86)</f>
        <v>-3.2568063651712373E-2</v>
      </c>
    </row>
    <row r="88" spans="1:16" ht="20" x14ac:dyDescent="0.25">
      <c r="A88" s="5" t="s">
        <v>74</v>
      </c>
      <c r="B88" s="1">
        <v>-6591000</v>
      </c>
      <c r="C88" s="1">
        <v>-22906000</v>
      </c>
      <c r="D88" s="1">
        <v>-35851000</v>
      </c>
      <c r="E88" s="1">
        <v>-80198000</v>
      </c>
      <c r="F88" s="1">
        <v>-52799000</v>
      </c>
      <c r="G88" s="1">
        <v>-112143000</v>
      </c>
      <c r="N88" s="22" t="s">
        <v>129</v>
      </c>
      <c r="O88" s="23">
        <f>G27</f>
        <v>72355000</v>
      </c>
    </row>
    <row r="89" spans="1:16" ht="20" x14ac:dyDescent="0.25">
      <c r="A89" s="14" t="s">
        <v>108</v>
      </c>
      <c r="B89" s="15">
        <f t="shared" ref="B89:G89" si="7">(-1*B88)/B3</f>
        <v>0.12495971182102569</v>
      </c>
      <c r="C89" s="15">
        <f t="shared" si="7"/>
        <v>0.19288938291565616</v>
      </c>
      <c r="D89" s="15">
        <f t="shared" si="7"/>
        <v>0.14350502753938774</v>
      </c>
      <c r="E89" s="15">
        <f t="shared" si="7"/>
        <v>0.16658877097211749</v>
      </c>
      <c r="F89" s="15">
        <f t="shared" si="7"/>
        <v>6.038049581559813E-2</v>
      </c>
      <c r="G89" s="15">
        <f t="shared" si="7"/>
        <v>7.725507269939115E-2</v>
      </c>
      <c r="H89" s="15"/>
      <c r="I89" s="15"/>
      <c r="N89" s="22" t="s">
        <v>19</v>
      </c>
      <c r="O89" s="23">
        <f>G25</f>
        <v>-160023000</v>
      </c>
      <c r="P89" s="15"/>
    </row>
    <row r="90" spans="1:16" ht="20" x14ac:dyDescent="0.25">
      <c r="A90" s="5" t="s">
        <v>75</v>
      </c>
      <c r="B90" s="1" t="s">
        <v>92</v>
      </c>
      <c r="C90" s="1">
        <v>-6471000</v>
      </c>
      <c r="D90" s="1" t="s">
        <v>92</v>
      </c>
      <c r="E90" s="1" t="s">
        <v>92</v>
      </c>
      <c r="F90" s="1">
        <v>-85517000</v>
      </c>
      <c r="G90" s="1">
        <v>-414518000</v>
      </c>
      <c r="N90" s="26" t="s">
        <v>130</v>
      </c>
      <c r="O90" s="27">
        <f>O88/O89</f>
        <v>-0.4521537528980209</v>
      </c>
    </row>
    <row r="91" spans="1:16" ht="20" x14ac:dyDescent="0.25">
      <c r="A91" s="5" t="s">
        <v>76</v>
      </c>
      <c r="B91" s="1">
        <v>-12072000</v>
      </c>
      <c r="C91" s="1">
        <v>-9559000</v>
      </c>
      <c r="D91" s="1">
        <v>-199335000</v>
      </c>
      <c r="E91" s="1">
        <v>-780701000</v>
      </c>
      <c r="F91" s="1">
        <v>-86404000</v>
      </c>
      <c r="G91" s="1">
        <v>-16309000</v>
      </c>
      <c r="N91" s="32" t="s">
        <v>131</v>
      </c>
      <c r="O91" s="33">
        <f>O87*(1-O90)</f>
        <v>-4.7293835856455746E-2</v>
      </c>
    </row>
    <row r="92" spans="1:16" ht="40" x14ac:dyDescent="0.25">
      <c r="A92" s="5" t="s">
        <v>77</v>
      </c>
      <c r="B92" s="1">
        <v>12865000</v>
      </c>
      <c r="C92" s="1">
        <v>17455000</v>
      </c>
      <c r="D92" s="1">
        <v>99950000</v>
      </c>
      <c r="E92" s="1">
        <v>238557000</v>
      </c>
      <c r="F92" s="1">
        <v>731191000</v>
      </c>
      <c r="G92" s="1" t="s">
        <v>92</v>
      </c>
      <c r="N92" s="30" t="s">
        <v>132</v>
      </c>
      <c r="O92" s="31"/>
    </row>
    <row r="93" spans="1:16" ht="20" x14ac:dyDescent="0.25">
      <c r="A93" s="5" t="s">
        <v>78</v>
      </c>
      <c r="B93" s="1">
        <v>-6056000</v>
      </c>
      <c r="C93" s="1">
        <v>-6849000</v>
      </c>
      <c r="D93" s="1">
        <v>-6794000</v>
      </c>
      <c r="E93" s="1">
        <v>-7289000</v>
      </c>
      <c r="F93" s="1">
        <v>-11044000</v>
      </c>
      <c r="G93" s="1">
        <v>-21546000</v>
      </c>
      <c r="N93" s="22" t="s">
        <v>104</v>
      </c>
      <c r="O93" s="24">
        <v>4.095E-2</v>
      </c>
    </row>
    <row r="94" spans="1:16" ht="20" x14ac:dyDescent="0.25">
      <c r="A94" s="6" t="s">
        <v>79</v>
      </c>
      <c r="B94" s="10">
        <v>-11854000</v>
      </c>
      <c r="C94" s="10">
        <v>-28330000</v>
      </c>
      <c r="D94" s="10">
        <v>-142030000</v>
      </c>
      <c r="E94" s="10">
        <v>-629631000</v>
      </c>
      <c r="F94" s="10">
        <v>495427000</v>
      </c>
      <c r="G94" s="10">
        <v>-564516000</v>
      </c>
      <c r="N94" s="22" t="s">
        <v>133</v>
      </c>
      <c r="O94" s="34">
        <v>1.06</v>
      </c>
    </row>
    <row r="95" spans="1:16" ht="20" x14ac:dyDescent="0.25">
      <c r="A95" s="5" t="s">
        <v>80</v>
      </c>
      <c r="B95" s="1">
        <v>-2400000</v>
      </c>
      <c r="C95" s="1">
        <v>-19324000</v>
      </c>
      <c r="D95" s="1">
        <v>-26158000</v>
      </c>
      <c r="E95" s="1" t="s">
        <v>92</v>
      </c>
      <c r="F95" s="1" t="s">
        <v>92</v>
      </c>
      <c r="G95" s="1">
        <v>-219000</v>
      </c>
      <c r="N95" s="22" t="s">
        <v>134</v>
      </c>
      <c r="O95" s="24">
        <v>8.4000000000000005E-2</v>
      </c>
    </row>
    <row r="96" spans="1:16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>
        <v>665092000</v>
      </c>
      <c r="F96" s="1" t="s">
        <v>92</v>
      </c>
      <c r="G96" s="1">
        <v>15899000</v>
      </c>
      <c r="N96" s="32" t="s">
        <v>135</v>
      </c>
      <c r="O96" s="33">
        <f>(O93)+((O94)*(O95-O93))</f>
        <v>8.6583000000000007E-2</v>
      </c>
    </row>
    <row r="97" spans="1:16" ht="4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 t="s">
        <v>92</v>
      </c>
      <c r="N97" s="30" t="s">
        <v>136</v>
      </c>
      <c r="O97" s="31"/>
    </row>
    <row r="98" spans="1:16" ht="20" x14ac:dyDescent="0.25">
      <c r="A98" s="5" t="s">
        <v>83</v>
      </c>
      <c r="B98" s="48">
        <v>0</v>
      </c>
      <c r="C98" s="48">
        <v>0</v>
      </c>
      <c r="D98" s="48">
        <v>0</v>
      </c>
      <c r="E98" s="48">
        <v>0</v>
      </c>
      <c r="F98" s="48">
        <v>0</v>
      </c>
      <c r="G98" s="48">
        <v>0</v>
      </c>
      <c r="N98" s="22" t="s">
        <v>137</v>
      </c>
      <c r="O98" s="23">
        <f>O85+O86</f>
        <v>774716000</v>
      </c>
    </row>
    <row r="99" spans="1:16" ht="20" x14ac:dyDescent="0.25">
      <c r="A99" s="5" t="s">
        <v>84</v>
      </c>
      <c r="B99" s="1">
        <v>19860000</v>
      </c>
      <c r="C99" s="1">
        <v>146155000</v>
      </c>
      <c r="D99" s="1">
        <v>216547000</v>
      </c>
      <c r="E99" s="1">
        <v>41052000</v>
      </c>
      <c r="F99" s="1">
        <v>800135000</v>
      </c>
      <c r="G99" s="1">
        <v>56851000</v>
      </c>
      <c r="N99" s="26" t="s">
        <v>106</v>
      </c>
      <c r="O99" s="27">
        <f>O98/O102</f>
        <v>2.601925741290026E-2</v>
      </c>
    </row>
    <row r="100" spans="1:16" ht="20" x14ac:dyDescent="0.25">
      <c r="A100" s="6" t="s">
        <v>85</v>
      </c>
      <c r="B100" s="10">
        <v>17460000</v>
      </c>
      <c r="C100" s="10">
        <v>126831000</v>
      </c>
      <c r="D100" s="10">
        <v>190389000</v>
      </c>
      <c r="E100" s="10">
        <v>706144000</v>
      </c>
      <c r="F100" s="10">
        <v>800135000</v>
      </c>
      <c r="G100" s="10">
        <v>72531000</v>
      </c>
      <c r="N100" s="22" t="s">
        <v>138</v>
      </c>
      <c r="O100" s="35">
        <v>29000000000</v>
      </c>
    </row>
    <row r="101" spans="1:16" ht="20" x14ac:dyDescent="0.25">
      <c r="A101" s="5" t="s">
        <v>86</v>
      </c>
      <c r="B101" s="1" t="s">
        <v>92</v>
      </c>
      <c r="C101" s="1">
        <v>618000</v>
      </c>
      <c r="D101" s="1">
        <v>-162000</v>
      </c>
      <c r="E101" s="1">
        <v>-66000</v>
      </c>
      <c r="F101" s="1">
        <v>1682000</v>
      </c>
      <c r="G101" s="1">
        <v>-4774000</v>
      </c>
      <c r="N101" s="26" t="s">
        <v>139</v>
      </c>
      <c r="O101" s="27">
        <f>O100/O102</f>
        <v>0.97398074258709977</v>
      </c>
    </row>
    <row r="102" spans="1:16" ht="20" x14ac:dyDescent="0.25">
      <c r="A102" s="6" t="s">
        <v>87</v>
      </c>
      <c r="B102" s="10">
        <v>-46392000</v>
      </c>
      <c r="C102" s="10">
        <v>40353000</v>
      </c>
      <c r="D102" s="10">
        <v>25229000</v>
      </c>
      <c r="E102" s="10">
        <v>176390000</v>
      </c>
      <c r="F102" s="10">
        <v>1653810000</v>
      </c>
      <c r="G102" s="10">
        <v>78025000</v>
      </c>
      <c r="N102" s="32" t="s">
        <v>140</v>
      </c>
      <c r="O102" s="36">
        <f>O98+O100</f>
        <v>29774716000</v>
      </c>
    </row>
    <row r="103" spans="1:16" ht="20" x14ac:dyDescent="0.25">
      <c r="A103" s="5" t="s">
        <v>88</v>
      </c>
      <c r="B103" s="1">
        <v>69218000</v>
      </c>
      <c r="C103" s="1">
        <v>22826000</v>
      </c>
      <c r="D103" s="1">
        <v>63179000</v>
      </c>
      <c r="E103" s="1">
        <v>88408000</v>
      </c>
      <c r="F103" s="1">
        <v>264798000</v>
      </c>
      <c r="G103" s="1">
        <v>1918608000</v>
      </c>
      <c r="N103" s="30" t="s">
        <v>141</v>
      </c>
      <c r="O103" s="31"/>
    </row>
    <row r="104" spans="1:16" ht="21" thickBot="1" x14ac:dyDescent="0.3">
      <c r="A104" s="7" t="s">
        <v>89</v>
      </c>
      <c r="B104" s="11">
        <v>22826000</v>
      </c>
      <c r="C104" s="11">
        <v>63179000</v>
      </c>
      <c r="D104" s="11">
        <v>88408000</v>
      </c>
      <c r="E104" s="11">
        <v>264798000</v>
      </c>
      <c r="F104" s="11">
        <v>1918608000</v>
      </c>
      <c r="G104" s="11">
        <v>1996633000</v>
      </c>
      <c r="N104" s="37" t="s">
        <v>142</v>
      </c>
      <c r="O104" s="38">
        <f>(O99*O91)+(O101*O96)</f>
        <v>8.3099624146226292E-2</v>
      </c>
    </row>
    <row r="105" spans="1:16" ht="20" thickTop="1" x14ac:dyDescent="0.25">
      <c r="A105" s="14" t="s">
        <v>109</v>
      </c>
      <c r="B105" s="1"/>
      <c r="C105" s="15">
        <f>(C106/B106)-1</f>
        <v>0.36934024286487732</v>
      </c>
      <c r="D105" s="15">
        <f>(D106/C106)-1</f>
        <v>-0.25878605076761452</v>
      </c>
      <c r="E105" s="15">
        <f>(E106/D106)-1</f>
        <v>-1.1898404279639705</v>
      </c>
      <c r="F105" s="15">
        <f>(F106/E106)-1</f>
        <v>22.500561978163134</v>
      </c>
      <c r="G105" s="15">
        <f>(G106/F106)-1</f>
        <v>0.50919128322680485</v>
      </c>
      <c r="H105" s="15"/>
      <c r="I105" s="15"/>
      <c r="J105" s="15"/>
      <c r="K105" s="15"/>
      <c r="L105" s="15"/>
      <c r="M105" s="15"/>
      <c r="N105" s="68" t="s">
        <v>110</v>
      </c>
      <c r="O105" s="69"/>
      <c r="P105" s="15"/>
    </row>
    <row r="106" spans="1:16" ht="19" x14ac:dyDescent="0.25">
      <c r="A106" s="5" t="s">
        <v>90</v>
      </c>
      <c r="B106" s="1">
        <v>-64645000</v>
      </c>
      <c r="C106" s="1">
        <v>-88521000</v>
      </c>
      <c r="D106" s="1">
        <v>-65613000</v>
      </c>
      <c r="E106" s="1">
        <v>12456000</v>
      </c>
      <c r="F106" s="1">
        <v>292723000</v>
      </c>
      <c r="G106" s="1">
        <v>441775000</v>
      </c>
      <c r="H106" s="49">
        <f>G106*(1+$O$106)</f>
        <v>589472610.2743566</v>
      </c>
      <c r="I106" s="49">
        <f>H106*(1+$O$106)</f>
        <v>786549619.74684739</v>
      </c>
      <c r="J106" s="49">
        <f>I106*(1+$O$106)</f>
        <v>1049514928.3288478</v>
      </c>
      <c r="K106" s="49">
        <f>J106*(1+$O$106)</f>
        <v>1400396818.1176169</v>
      </c>
      <c r="L106" s="49">
        <f>K106*(1+$O$106)</f>
        <v>1868588235.6305699</v>
      </c>
      <c r="M106" s="40" t="s">
        <v>143</v>
      </c>
      <c r="N106" s="41" t="s">
        <v>144</v>
      </c>
      <c r="O106" s="42">
        <f>(SUM(H4:L4)/5)</f>
        <v>0.33432767873772085</v>
      </c>
    </row>
    <row r="107" spans="1:16" ht="19" x14ac:dyDescent="0.25">
      <c r="A107" s="5"/>
      <c r="B107" s="13"/>
      <c r="C107" s="13"/>
      <c r="D107" s="13"/>
      <c r="E107" s="13"/>
      <c r="F107" s="13"/>
      <c r="G107" s="13"/>
      <c r="H107" s="40"/>
      <c r="I107" s="40"/>
      <c r="J107" s="40"/>
      <c r="K107" s="40"/>
      <c r="L107" s="50">
        <f>L106*(1+O107)/(O108-O107)</f>
        <v>32965840479.464401</v>
      </c>
      <c r="M107" s="43" t="s">
        <v>145</v>
      </c>
      <c r="N107" s="44" t="s">
        <v>146</v>
      </c>
      <c r="O107" s="45">
        <v>2.5000000000000001E-2</v>
      </c>
    </row>
    <row r="108" spans="1:16" ht="19" x14ac:dyDescent="0.25">
      <c r="H108" s="50">
        <f t="shared" ref="H108:J108" si="8">H107+H106</f>
        <v>589472610.2743566</v>
      </c>
      <c r="I108" s="50">
        <f t="shared" si="8"/>
        <v>786549619.74684739</v>
      </c>
      <c r="J108" s="50">
        <f t="shared" si="8"/>
        <v>1049514928.3288478</v>
      </c>
      <c r="K108" s="50">
        <f>K107+K106</f>
        <v>1400396818.1176169</v>
      </c>
      <c r="L108" s="50">
        <f>L107+L106</f>
        <v>34834428715.094971</v>
      </c>
      <c r="M108" s="43" t="s">
        <v>140</v>
      </c>
      <c r="N108" s="46" t="s">
        <v>147</v>
      </c>
      <c r="O108" s="47">
        <f>O104</f>
        <v>8.3099624146226292E-2</v>
      </c>
    </row>
    <row r="109" spans="1:16" ht="19" x14ac:dyDescent="0.25">
      <c r="H109" s="66" t="s">
        <v>148</v>
      </c>
      <c r="I109" s="67"/>
    </row>
    <row r="110" spans="1:16" ht="20" x14ac:dyDescent="0.25">
      <c r="H110" s="51" t="s">
        <v>149</v>
      </c>
      <c r="I110" s="52">
        <f>NPV(O108,H108,I108,J108,K108,L108)</f>
        <v>26428766718.939957</v>
      </c>
    </row>
    <row r="111" spans="1:16" ht="20" x14ac:dyDescent="0.25">
      <c r="H111" s="51" t="s">
        <v>150</v>
      </c>
      <c r="I111" s="52">
        <f>G40</f>
        <v>1996633000</v>
      </c>
    </row>
    <row r="112" spans="1:16" ht="20" x14ac:dyDescent="0.25">
      <c r="H112" s="51" t="s">
        <v>137</v>
      </c>
      <c r="I112" s="52">
        <f>O98</f>
        <v>774716000</v>
      </c>
    </row>
    <row r="113" spans="8:9" ht="20" x14ac:dyDescent="0.25">
      <c r="H113" s="51" t="s">
        <v>151</v>
      </c>
      <c r="I113" s="52">
        <f>I110+I111-I112</f>
        <v>27650683718.939957</v>
      </c>
    </row>
    <row r="114" spans="8:9" ht="20" x14ac:dyDescent="0.25">
      <c r="H114" s="53" t="s">
        <v>152</v>
      </c>
      <c r="I114" s="54">
        <v>218280000</v>
      </c>
    </row>
    <row r="115" spans="8:9" ht="20" x14ac:dyDescent="0.25">
      <c r="H115" s="55" t="s">
        <v>153</v>
      </c>
      <c r="I115" s="56">
        <f>I113/I114</f>
        <v>126.67529649505202</v>
      </c>
    </row>
    <row r="116" spans="8:9" ht="20" x14ac:dyDescent="0.25">
      <c r="H116" s="53" t="s">
        <v>154</v>
      </c>
      <c r="I116" s="57">
        <v>124.93</v>
      </c>
    </row>
    <row r="117" spans="8:9" ht="20" x14ac:dyDescent="0.25">
      <c r="H117" s="58" t="s">
        <v>155</v>
      </c>
      <c r="I117" s="59">
        <f>I115/I116-1</f>
        <v>1.3970195269767283E-2</v>
      </c>
    </row>
    <row r="118" spans="8:9" ht="20" x14ac:dyDescent="0.25">
      <c r="H118" s="58" t="s">
        <v>156</v>
      </c>
      <c r="I118" s="60" t="str">
        <f>IF(I115&gt;I116,"BUY","SELL")</f>
        <v>BUY</v>
      </c>
    </row>
  </sheetData>
  <mergeCells count="4">
    <mergeCell ref="H109:I109"/>
    <mergeCell ref="N105:O105"/>
    <mergeCell ref="N82:O82"/>
    <mergeCell ref="N83:O83"/>
  </mergeCells>
  <hyperlinks>
    <hyperlink ref="A1" r:id="rId1" tooltip="https://roic.ai/company/CRWD" display="ROIC.AI | CRWD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www.sec.gov/Archives/edgar/data/1535527/000153552720000006/0001535527-20-000006-index.html" xr:uid="{00000000-0004-0000-0000-00000A000000}"/>
    <hyperlink ref="E74" r:id="rId9" tooltip="https://www.sec.gov/Archives/edgar/data/1535527/000153552720000006/0001535527-20-000006-index.html" xr:uid="{00000000-0004-0000-0000-00000B000000}"/>
    <hyperlink ref="F36" r:id="rId10" tooltip="https://www.sec.gov/Archives/edgar/data/1535527/000153552721000007/0001535527-21-000007-index.htm" xr:uid="{00000000-0004-0000-0000-00000D000000}"/>
    <hyperlink ref="F74" r:id="rId11" tooltip="https://www.sec.gov/Archives/edgar/data/1535527/000153552721000007/0001535527-21-000007-index.htm" xr:uid="{00000000-0004-0000-0000-00000E000000}"/>
    <hyperlink ref="G36" r:id="rId12" tooltip="https://www.sec.gov/Archives/edgar/data/1535527/000153552722000006/0001535527-22-000006-index.htm" xr:uid="{00000000-0004-0000-0000-000010000000}"/>
    <hyperlink ref="G74" r:id="rId13" tooltip="https://www.sec.gov/Archives/edgar/data/1535527/000153552722000006/0001535527-22-000006-index.htm" xr:uid="{00000000-0004-0000-0000-000011000000}"/>
    <hyperlink ref="H1" r:id="rId14" display="https://finbox.com/NASDAQGS:CRWD/explorer/revenue_proj" xr:uid="{6392E823-401A-E146-8E1E-52CD472DB84C}"/>
  </hyperlinks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2023-01-13T21:03:52Z</dcterms:created>
  <dcterms:modified xsi:type="dcterms:W3CDTF">2023-03-10T00:00:22Z</dcterms:modified>
</cp:coreProperties>
</file>