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638A06F1-BC55-794F-8EDE-868A87E98A2F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Q16" i="1"/>
  <c r="P16" i="1"/>
  <c r="R13" i="1"/>
  <c r="Q13" i="1"/>
  <c r="P13" i="1"/>
  <c r="O13" i="1"/>
  <c r="O16" i="1"/>
  <c r="R10" i="1"/>
  <c r="Q10" i="1"/>
  <c r="P10" i="1"/>
  <c r="O10" i="1"/>
  <c r="Q4" i="1"/>
  <c r="P4" i="1"/>
  <c r="O4" i="1"/>
  <c r="R7" i="1"/>
  <c r="Q7" i="1"/>
  <c r="P7" i="1"/>
  <c r="O7" i="1"/>
  <c r="R4" i="1"/>
  <c r="I21" i="1"/>
  <c r="I20" i="1"/>
  <c r="I29" i="1"/>
  <c r="I105" i="1"/>
  <c r="I80" i="1"/>
  <c r="I89" i="1"/>
  <c r="I54" i="1"/>
  <c r="I48" i="1"/>
  <c r="H40" i="1"/>
  <c r="I40" i="1"/>
  <c r="I35" i="1"/>
  <c r="I23" i="1"/>
  <c r="I16" i="1"/>
  <c r="I12" i="1"/>
  <c r="I13" i="1"/>
  <c r="N4" i="1"/>
  <c r="I9" i="1"/>
  <c r="I5" i="1"/>
  <c r="I7" i="1"/>
  <c r="M4" i="1" l="1"/>
  <c r="L4" i="1"/>
  <c r="K4" i="1"/>
  <c r="J4" i="1"/>
  <c r="I4" i="1"/>
  <c r="Y105" i="1"/>
  <c r="H105" i="1"/>
  <c r="G105" i="1"/>
  <c r="F105" i="1"/>
  <c r="E105" i="1"/>
  <c r="D105" i="1"/>
  <c r="C105" i="1"/>
  <c r="Y89" i="1"/>
  <c r="H89" i="1"/>
  <c r="G89" i="1"/>
  <c r="F89" i="1"/>
  <c r="E89" i="1"/>
  <c r="D89" i="1"/>
  <c r="C89" i="1"/>
  <c r="B89" i="1"/>
  <c r="H80" i="1"/>
  <c r="G80" i="1"/>
  <c r="F80" i="1"/>
  <c r="E80" i="1"/>
  <c r="D80" i="1"/>
  <c r="C80" i="1"/>
  <c r="B80" i="1"/>
  <c r="H35" i="1"/>
  <c r="G35" i="1"/>
  <c r="F35" i="1"/>
  <c r="E35" i="1"/>
  <c r="D35" i="1"/>
  <c r="C35" i="1"/>
  <c r="H29" i="1"/>
  <c r="G29" i="1"/>
  <c r="F29" i="1"/>
  <c r="E29" i="1"/>
  <c r="D29" i="1"/>
  <c r="C29" i="1"/>
  <c r="H20" i="1"/>
  <c r="G20" i="1"/>
  <c r="F20" i="1"/>
  <c r="E20" i="1"/>
  <c r="D20" i="1"/>
  <c r="C20" i="1"/>
  <c r="H13" i="1"/>
  <c r="G13" i="1"/>
  <c r="F13" i="1"/>
  <c r="E13" i="1"/>
  <c r="D13" i="1"/>
  <c r="C13" i="1"/>
  <c r="B13" i="1"/>
  <c r="H9" i="1"/>
  <c r="G9" i="1"/>
  <c r="F9" i="1"/>
  <c r="E9" i="1"/>
  <c r="D9" i="1"/>
  <c r="C9" i="1"/>
  <c r="B9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<sst xmlns="http://schemas.openxmlformats.org/spreadsheetml/2006/main" count="266" uniqueCount="127">
  <si>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</si>
  <si>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</si>
  <si>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</si>
  <si>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</si>
  <si>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</si>
  <si>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</si>
  <si>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</si>
  <si>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</si>
  <si>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</si>
  <si>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</si>
  <si>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</si>
  <si>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</si>
  <si>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</si>
  <si>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</si>
  <si>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</si>
  <si>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</si>
  <si>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</si>
  <si>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</si>
  <si>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</si>
  <si>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</si>
  <si>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</si>
  <si>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</si>
  <si>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</si>
  <si>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</si>
  <si>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</si>
  <si>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</si>
  <si>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</si>
  <si>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</si>
  <si>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</si>
  <si>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</si>
  <si>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</si>
  <si>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</si>
  <si>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</si>
  <si>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</si>
  <si>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</si>
  <si>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</si>
  <si>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</si>
  <si>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</si>
  <si>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</si>
  <si>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</si>
  <si>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</si>
  <si>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</si>
  <si>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</si>
  <si>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</si>
  <si>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</si>
  <si>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</si>
  <si>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</si>
  <si>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</si>
  <si>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</si>
  <si>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</si>
  <si>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</si>
  <si>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</si>
  <si>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</si>
  <si>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</si>
  <si>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</si>
  <si>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</si>
  <si>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</si>
  <si>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</si>
  <si>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</si>
  <si>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</si>
  <si>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</si>
  <si>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</si>
  <si>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</si>
  <si>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</si>
  <si>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</si>
  <si>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</si>
  <si>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</si>
  <si>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</si>
  <si>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</si>
  <si>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</si>
  <si>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</si>
  <si>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</si>
  <si>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</si>
  <si>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</si>
  <si>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</si>
  <si>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</si>
  <si>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</si>
  <si>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</si>
  <si>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</si>
  <si>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</si>
  <si>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</si>
  <si>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</si>
  <si>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</si>
  <si>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</si>
  <si>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</si>
  <si>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</si>
  <si>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</si>
  <si>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</si>
  <si>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</si>
  <si>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</si>
  <si>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</si>
  <si>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</si>
  <si>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</si>
  <si>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</si>
  <si>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MongoDB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</si>
  <si>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</si>
  <si>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</si>
  <si>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</si>
  <si>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</si>
  <si>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</si>
  <si>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</si>
  <si>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</si>
  <si>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</si>
  <si>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</si>
  <si>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</si>
  <si>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</si>
  <si>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</si>
  <si>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</si>
  <si>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</si>
  <si>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</si>
  <si>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</si>
  <si>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</si>
  <si>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</si>
  <si>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</si>
  <si>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</si>
  <si>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</si>
  <si>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</si>
  <si>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</si>
  <si>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</si>
  <si>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</si>
  <si>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</si>
  <si>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</si>
  <si>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</si>
  <si>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</si>
  <si>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</si>
  <si>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</si>
  <si>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Market Cap (03/2023)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</si>
</sst>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4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sz val="12"/>
      <color rgb="FF000000"/>
      <name val="Times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0" xfId="0" applyFont="1" applyAlignment="1">
      <alignment indent="1"/>
    </xf>
    <xf numFmtId="9" fontId="1" fillId="0" borderId="0" xfId="0" applyNumberFormat="1" applyFont="1"/>
    <xf numFmtId="9" fontId="9" fillId="0" borderId="0" xfId="0" applyNumberFormat="1" applyFont="1"/>
    <xf numFmtId="9" fontId="10" fillId="0" borderId="5" xfId="0" applyNumberFormat="1" applyFont="1" applyBorder="1" applyAlignment="1">
      <alignment horizontal="center"/>
    </xf>
    <xf numFmtId="9" fontId="10" fillId="0" borderId="6" xfId="0" applyNumberFormat="1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2" fontId="10" fillId="0" borderId="6" xfId="0" applyNumberFormat="1" applyFont="1" applyBorder="1" applyAlignment="1">
      <alignment horizontal="center"/>
    </xf>
    <xf numFmtId="10" fontId="1" fillId="0" borderId="0" xfId="0" applyNumberFormat="1" applyFont="1"/>
    <xf numFmtId="0" fontId="10" fillId="0" borderId="9" xfId="0" applyFont="1" applyBorder="1" applyAlignment="1">
      <alignment horizontal="left" vertical="center" wrapText="1"/>
    </xf>
    <xf numFmtId="164" fontId="10" fillId="0" borderId="10" xfId="0" applyNumberFormat="1" applyFont="1" applyBorder="1"/>
    <xf numFmtId="0" fontId="11" fillId="4" borderId="11" xfId="0" applyFont="1" applyFill="1" applyBorder="1" applyAlignment="1">
      <alignment horizontal="left" vertical="center" wrapText="1"/>
    </xf>
    <xf numFmtId="10" fontId="11" fillId="4" borderId="6" xfId="0" applyNumberFormat="1" applyFont="1" applyFill="1" applyBorder="1"/>
    <xf numFmtId="0" fontId="12" fillId="0" borderId="4" xfId="0" applyFont="1" applyBorder="1"/>
    <xf numFmtId="164" fontId="9" fillId="0" borderId="0" xfId="0" applyNumberFormat="1" applyFont="1"/>
    <xf numFmtId="9" fontId="10" fillId="0" borderId="11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441816/000144181619000067/0001441816-19-000067-index.html" TargetMode="External"/><Relationship Id="rId13" Type="http://schemas.openxmlformats.org/officeDocument/2006/relationships/hyperlink" Target="https://www.sec.gov/Archives/edgar/data/1441816/000144181621000051/0001441816-21-000051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441816/000144181618000028/0001441816-18-000028-index.html" TargetMode="External"/><Relationship Id="rId12" Type="http://schemas.openxmlformats.org/officeDocument/2006/relationships/hyperlink" Target="https://www.sec.gov/Archives/edgar/data/1441816/000144181621000051/0001441816-21-000051-index.htm" TargetMode="External"/><Relationship Id="rId17" Type="http://schemas.openxmlformats.org/officeDocument/2006/relationships/hyperlink" Target="https://www.sec.gov/Archives/edgar/data/1441816/000144181623000023/mdb-013123xex991xrelease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finbox.com/NASDAQGM:MDB/explorer/revenue_proj" TargetMode="External"/><Relationship Id="rId1" Type="http://schemas.openxmlformats.org/officeDocument/2006/relationships/hyperlink" Target="https://roic.ai/company/MDB" TargetMode="External"/><Relationship Id="rId6" Type="http://schemas.openxmlformats.org/officeDocument/2006/relationships/hyperlink" Target="https://www.sec.gov/Archives/edgar/data/1441816/000144181618000028/0001441816-18-000028-index.html" TargetMode="External"/><Relationship Id="rId11" Type="http://schemas.openxmlformats.org/officeDocument/2006/relationships/hyperlink" Target="https://www.sec.gov/Archives/edgar/data/1441816/000144181620000067/0001441816-20-000067-index.html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41816/000144181622000059/0001441816-22-000059-index.htm" TargetMode="External"/><Relationship Id="rId10" Type="http://schemas.openxmlformats.org/officeDocument/2006/relationships/hyperlink" Target="https://www.sec.gov/Archives/edgar/data/1441816/000144181620000067/0001441816-20-000067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441816/000144181619000067/0001441816-19-000067-index.html" TargetMode="External"/><Relationship Id="rId14" Type="http://schemas.openxmlformats.org/officeDocument/2006/relationships/hyperlink" Target="https://www.sec.gov/Archives/edgar/data/1441816/000144181622000059/0001441816-22-00005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abSelected="1" zoomScale="80" zoomScaleNormal="80" workbookViewId="0">
      <pane xSplit="1" ySplit="1" topLeftCell="H2" activePane="bottomRight" state="frozen"/>
      <selection pane="topRight"/>
      <selection pane="bottomLeft"/>
      <selection pane="bottomRight" activeCell="N30" sqref="N30"/>
    </sheetView>
  </sheetViews>
  <sheetFormatPr baseColWidth="10" defaultRowHeight="16"/>
  <cols>
    <col min="1" max="1" width="50" customWidth="1"/>
    <col min="2" max="9" width="15" customWidth="1"/>
    <col min="10" max="17" width="21.5" customWidth="1"/>
    <col min="18" max="18" width="21" customWidth="1"/>
  </cols>
  <sheetData>
    <row r="1" spans="1:38" ht="22" thickBot="1">
      <c r="A1" s="3" t="s">
        <v>94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28">
        <v>2023</v>
      </c>
      <c r="J1" s="28">
        <v>2024</v>
      </c>
      <c r="K1" s="28">
        <v>2025</v>
      </c>
      <c r="L1" s="28">
        <v>2026</v>
      </c>
      <c r="M1" s="28">
        <v>2027</v>
      </c>
      <c r="N1" s="28">
        <v>2028</v>
      </c>
    </row>
    <row r="2" spans="1:38" ht="21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/>
      <c r="M2" s="9"/>
      <c r="N2" s="9"/>
      <c r="O2" s="9"/>
      <c r="P2" s="9"/>
      <c r="Q2" s="9"/>
      <c r="R2" s="9"/>
    </row>
    <row r="3" spans="1:38" ht="40">
      <c r="A3" s="5" t="s">
        <v>1</v>
      </c>
      <c r="B3" s="1">
        <v>65271000</v>
      </c>
      <c r="C3" s="1">
        <v>101358000</v>
      </c>
      <c r="D3" s="1">
        <v>154519000</v>
      </c>
      <c r="E3" s="1">
        <v>267016000</v>
      </c>
      <c r="F3" s="1">
        <v>421720000</v>
      </c>
      <c r="G3" s="1">
        <v>590380000</v>
      </c>
      <c r="H3" s="1">
        <v>873782000</v>
      </c>
      <c r="I3" s="1">
        <v>1284000000</v>
      </c>
      <c r="J3" s="29">
        <v>1490000000</v>
      </c>
      <c r="K3" s="29">
        <v>2002000000</v>
      </c>
      <c r="L3" s="29">
        <v>2641000000</v>
      </c>
      <c r="M3" s="29">
        <v>3360000000</v>
      </c>
      <c r="N3" s="29">
        <v>3360000000</v>
      </c>
      <c r="O3" s="20" t="s">
        <v>110</v>
      </c>
      <c r="P3" s="21" t="s">
        <v>111</v>
      </c>
      <c r="Q3" s="21" t="s">
        <v>112</v>
      </c>
      <c r="R3" s="21" t="s">
        <v>113</v>
      </c>
    </row>
    <row r="4" spans="1:38" ht="19">
      <c r="A4" s="14" t="s">
        <v>95</v>
      </c>
      <c r="B4" s="1"/>
      <c r="C4" s="15">
        <f>(C3/B3)-1</f>
        <v>0.55287953302385429</v>
      </c>
      <c r="D4" s="15">
        <f>(D3/C3)-1</f>
        <v>0.52448746028927173</v>
      </c>
      <c r="E4" s="15">
        <f>(E3/D3)-1</f>
        <v>0.72804638911719599</v>
      </c>
      <c r="F4" s="15">
        <f t="shared" ref="F4:N4" si="0">(F3/E3)-1</f>
        <v>0.57938101087575267</v>
      </c>
      <c r="G4" s="15">
        <f t="shared" si="0"/>
        <v>0.39993360523570143</v>
      </c>
      <c r="H4" s="16">
        <f t="shared" si="0"/>
        <v>0.48003319895660423</v>
      </c>
      <c r="I4" s="16">
        <f t="shared" si="0"/>
        <v>0.46947407934702245</v>
      </c>
      <c r="J4" s="16">
        <f t="shared" si="0"/>
        <v>0.16043613707165116</v>
      </c>
      <c r="K4" s="16">
        <f t="shared" si="0"/>
        <v>0.34362416107382554</v>
      </c>
      <c r="L4" s="16">
        <f t="shared" si="0"/>
        <v>0.3191808191808192</v>
      </c>
      <c r="M4" s="16">
        <f t="shared" si="0"/>
        <v>0.27224536160545254</v>
      </c>
      <c r="N4" s="16">
        <f t="shared" si="0"/>
        <v>0</v>
      </c>
      <c r="O4" s="17">
        <f>(I4+H4+G4)/3</f>
        <v>0.44981362784644269</v>
      </c>
      <c r="P4" s="17">
        <f>(I20+H20+G20)/3</f>
        <v>-8.910322427350148E-2</v>
      </c>
      <c r="Q4" s="17">
        <f>(I29+H29+G29)/3</f>
        <v>0.26532531940550536</v>
      </c>
      <c r="R4" s="17">
        <f>(I105+H105+G105)/3</f>
        <v>5.7252470286254047</v>
      </c>
      <c r="AA4" s="16"/>
      <c r="AB4" s="16"/>
      <c r="AC4" s="16"/>
      <c r="AD4" s="16"/>
      <c r="AE4" s="16"/>
      <c r="AF4" s="16"/>
      <c r="AI4" s="19"/>
      <c r="AJ4" s="19"/>
      <c r="AK4" s="19"/>
      <c r="AL4" s="19"/>
    </row>
    <row r="5" spans="1:38" ht="19">
      <c r="A5" s="5" t="s">
        <v>2</v>
      </c>
      <c r="B5" s="1">
        <v>20861000</v>
      </c>
      <c r="C5" s="1">
        <v>29867000</v>
      </c>
      <c r="D5" s="1">
        <v>42859000</v>
      </c>
      <c r="E5" s="1">
        <v>73568000</v>
      </c>
      <c r="F5" s="1">
        <v>125356000</v>
      </c>
      <c r="G5" s="1">
        <v>177076000</v>
      </c>
      <c r="H5" s="1">
        <v>259492000</v>
      </c>
      <c r="I5" s="1">
        <f>I3-I6</f>
        <v>349300000</v>
      </c>
    </row>
    <row r="6" spans="1:38" ht="20" customHeight="1">
      <c r="A6" s="6" t="s">
        <v>3</v>
      </c>
      <c r="B6" s="10">
        <v>44410000</v>
      </c>
      <c r="C6" s="10">
        <v>71491000</v>
      </c>
      <c r="D6" s="10">
        <v>111660000</v>
      </c>
      <c r="E6" s="10">
        <v>193448000</v>
      </c>
      <c r="F6" s="10">
        <v>296364000</v>
      </c>
      <c r="G6" s="10">
        <v>413304000</v>
      </c>
      <c r="H6" s="10">
        <v>614290000</v>
      </c>
      <c r="I6" s="10">
        <v>934700000</v>
      </c>
      <c r="O6" s="20" t="s">
        <v>114</v>
      </c>
      <c r="P6" s="21" t="s">
        <v>115</v>
      </c>
      <c r="Q6" s="21" t="s">
        <v>116</v>
      </c>
      <c r="R6" s="21" t="s">
        <v>117</v>
      </c>
    </row>
    <row r="7" spans="1:38" ht="19">
      <c r="A7" s="5" t="s">
        <v>4</v>
      </c>
      <c r="B7" s="2">
        <v>0.6804</v>
      </c>
      <c r="C7" s="2">
        <v>0.70530000000000004</v>
      </c>
      <c r="D7" s="2">
        <v>0.72260000000000002</v>
      </c>
      <c r="E7" s="2">
        <v>0.72450000000000003</v>
      </c>
      <c r="F7" s="2">
        <v>0.70279999999999998</v>
      </c>
      <c r="G7" s="2">
        <v>0.70009999999999994</v>
      </c>
      <c r="H7" s="2">
        <v>0.70299999999999996</v>
      </c>
      <c r="I7" s="2">
        <f>I6/I3</f>
        <v>0.72795950155763245</v>
      </c>
      <c r="O7" s="17">
        <f>I7</f>
        <v>0.72795950155763245</v>
      </c>
      <c r="P7" s="18">
        <f>I21</f>
        <v>3.9648753894080999E-2</v>
      </c>
      <c r="Q7" s="18">
        <f>I30</f>
        <v>-0.35120000000000001</v>
      </c>
      <c r="R7" s="18">
        <f>I106/I3</f>
        <v>-1.5742990654205608E-2</v>
      </c>
    </row>
    <row r="8" spans="1:38" ht="19">
      <c r="A8" s="5" t="s">
        <v>5</v>
      </c>
      <c r="B8" s="1">
        <v>43465000</v>
      </c>
      <c r="C8" s="1">
        <v>51772000</v>
      </c>
      <c r="D8" s="1">
        <v>62202000</v>
      </c>
      <c r="E8" s="1">
        <v>89854000</v>
      </c>
      <c r="F8" s="1">
        <v>149033000</v>
      </c>
      <c r="G8" s="1">
        <v>205161000</v>
      </c>
      <c r="H8" s="1">
        <v>308820000</v>
      </c>
      <c r="I8" s="1">
        <v>421692000</v>
      </c>
      <c r="J8" s="33"/>
    </row>
    <row r="9" spans="1:38" ht="19" customHeight="1">
      <c r="A9" s="14" t="s">
        <v>96</v>
      </c>
      <c r="B9" s="15">
        <f>B8/B3</f>
        <v>0.6659159504220864</v>
      </c>
      <c r="C9" s="15">
        <f t="shared" ref="C9:I9" si="1">C8/C3</f>
        <v>0.51078355926517882</v>
      </c>
      <c r="D9" s="15">
        <f t="shared" si="1"/>
        <v>0.40255243691714288</v>
      </c>
      <c r="E9" s="15">
        <f t="shared" si="1"/>
        <v>0.33651166971267638</v>
      </c>
      <c r="F9" s="15">
        <f t="shared" si="1"/>
        <v>0.35339324670397421</v>
      </c>
      <c r="G9" s="15">
        <f t="shared" si="1"/>
        <v>0.34750669060605033</v>
      </c>
      <c r="H9" s="15">
        <f t="shared" si="1"/>
        <v>0.353429116186875</v>
      </c>
      <c r="I9" s="15">
        <f t="shared" si="1"/>
        <v>0.32842056074766357</v>
      </c>
      <c r="O9" s="20" t="s">
        <v>97</v>
      </c>
      <c r="P9" s="21" t="s">
        <v>98</v>
      </c>
      <c r="Q9" s="21" t="s">
        <v>99</v>
      </c>
      <c r="R9" s="21" t="s">
        <v>100</v>
      </c>
    </row>
    <row r="10" spans="1:38" ht="19">
      <c r="A10" s="5" t="s">
        <v>6</v>
      </c>
      <c r="B10" s="1">
        <v>17070000</v>
      </c>
      <c r="C10" s="1">
        <v>27082000</v>
      </c>
      <c r="D10" s="1">
        <v>36775000</v>
      </c>
      <c r="E10" s="1">
        <v>53063000</v>
      </c>
      <c r="F10" s="1">
        <v>71304000</v>
      </c>
      <c r="G10" s="1">
        <v>92347000</v>
      </c>
      <c r="H10" s="1">
        <v>122944000</v>
      </c>
      <c r="I10" s="1">
        <v>160498000</v>
      </c>
      <c r="O10" s="17">
        <f>I9</f>
        <v>0.32842056074766357</v>
      </c>
      <c r="P10" s="18">
        <f>I13</f>
        <v>0.66954750778816197</v>
      </c>
      <c r="Q10" s="18">
        <f>I80</f>
        <v>0.29708255451713395</v>
      </c>
      <c r="R10" s="18">
        <f>I89</f>
        <v>5.6417445482866042E-3</v>
      </c>
    </row>
    <row r="11" spans="1:38" ht="19">
      <c r="A11" s="5" t="s">
        <v>7</v>
      </c>
      <c r="B11" s="1">
        <v>56613000</v>
      </c>
      <c r="C11" s="1">
        <v>78584000</v>
      </c>
      <c r="D11" s="1">
        <v>109950000</v>
      </c>
      <c r="E11" s="1">
        <v>148296000</v>
      </c>
      <c r="F11" s="1">
        <v>223893000</v>
      </c>
      <c r="G11" s="1">
        <v>325100000</v>
      </c>
      <c r="H11" s="1">
        <v>471890000</v>
      </c>
      <c r="I11" s="1">
        <v>699201000</v>
      </c>
    </row>
    <row r="12" spans="1:38" ht="20" customHeight="1">
      <c r="A12" s="5" t="s">
        <v>8</v>
      </c>
      <c r="B12" s="1">
        <v>73683000</v>
      </c>
      <c r="C12" s="1">
        <v>105666000</v>
      </c>
      <c r="D12" s="1">
        <v>146725000</v>
      </c>
      <c r="E12" s="1">
        <v>201359000</v>
      </c>
      <c r="F12" s="1">
        <v>295197000</v>
      </c>
      <c r="G12" s="1">
        <v>417447000</v>
      </c>
      <c r="H12" s="1">
        <v>594834000</v>
      </c>
      <c r="I12" s="1">
        <f>I10+I11</f>
        <v>859699000</v>
      </c>
      <c r="O12" s="20" t="s">
        <v>118</v>
      </c>
      <c r="P12" s="21" t="s">
        <v>119</v>
      </c>
      <c r="Q12" s="21" t="s">
        <v>120</v>
      </c>
      <c r="R12" s="21" t="s">
        <v>121</v>
      </c>
    </row>
    <row r="13" spans="1:38" ht="19">
      <c r="A13" s="14" t="s">
        <v>101</v>
      </c>
      <c r="B13" s="15">
        <f>B12/B3</f>
        <v>1.1288780622328447</v>
      </c>
      <c r="C13" s="15">
        <f t="shared" ref="C13:H13" si="2">C12/C3</f>
        <v>1.0425028118155448</v>
      </c>
      <c r="D13" s="15">
        <f t="shared" si="2"/>
        <v>0.9495596010846562</v>
      </c>
      <c r="E13" s="15">
        <f t="shared" si="2"/>
        <v>0.7541083680378704</v>
      </c>
      <c r="F13" s="15">
        <f t="shared" si="2"/>
        <v>0.69998340130892533</v>
      </c>
      <c r="G13" s="15">
        <f t="shared" si="2"/>
        <v>0.70708187946746159</v>
      </c>
      <c r="H13" s="15">
        <f t="shared" si="2"/>
        <v>0.68075790071207698</v>
      </c>
      <c r="I13" s="15">
        <f t="shared" ref="I13" si="3">I12/I3</f>
        <v>0.66954750778816197</v>
      </c>
      <c r="O13" s="17">
        <f>I28/I72</f>
        <v>-0.46706458888882879</v>
      </c>
      <c r="P13" s="18">
        <f>I28/I54</f>
        <v>-0.12968179717334097</v>
      </c>
      <c r="Q13" s="18">
        <f>I22/(I72+I56+I61)</f>
        <v>-0.17721860019518559</v>
      </c>
      <c r="R13" s="22">
        <f>I67/I72</f>
        <v>2.5008316340053116</v>
      </c>
    </row>
    <row r="14" spans="1:38" ht="19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</row>
    <row r="15" spans="1:38" ht="20" customHeight="1">
      <c r="A15" s="5" t="s">
        <v>10</v>
      </c>
      <c r="B15" s="1">
        <v>117148000</v>
      </c>
      <c r="C15" s="1">
        <v>157438000</v>
      </c>
      <c r="D15" s="1">
        <v>208927000</v>
      </c>
      <c r="E15" s="1">
        <v>291213000</v>
      </c>
      <c r="F15" s="1">
        <v>444230000</v>
      </c>
      <c r="G15" s="1">
        <v>622608000</v>
      </c>
      <c r="H15" s="1">
        <v>903654000</v>
      </c>
      <c r="I15" s="1">
        <v>1281391000</v>
      </c>
      <c r="O15" s="20" t="s">
        <v>122</v>
      </c>
      <c r="P15" s="21" t="s">
        <v>123</v>
      </c>
      <c r="Q15" s="21" t="s">
        <v>124</v>
      </c>
      <c r="R15" s="21" t="s">
        <v>125</v>
      </c>
    </row>
    <row r="16" spans="1:38" ht="19">
      <c r="A16" s="5" t="s">
        <v>11</v>
      </c>
      <c r="B16" s="1">
        <v>138009000</v>
      </c>
      <c r="C16" s="1">
        <v>187305000</v>
      </c>
      <c r="D16" s="1">
        <v>251786000</v>
      </c>
      <c r="E16" s="1">
        <v>364781000</v>
      </c>
      <c r="F16" s="1">
        <v>569586000</v>
      </c>
      <c r="G16" s="1">
        <v>799684000</v>
      </c>
      <c r="H16" s="1">
        <v>1163146000</v>
      </c>
      <c r="I16" s="1">
        <f>I15+I5</f>
        <v>1630691000</v>
      </c>
      <c r="O16" s="30">
        <f>(I35+H35+G35+F35+E35)/5</f>
        <v>0.29651737992603422</v>
      </c>
      <c r="P16" s="31">
        <f>P18/I3</f>
        <v>12.344236760124611</v>
      </c>
      <c r="Q16" s="31">
        <f>P18/I28</f>
        <v>-45.88909026688053</v>
      </c>
      <c r="R16" s="32">
        <f>P18/I106</f>
        <v>-784.11002275650537</v>
      </c>
    </row>
    <row r="17" spans="1:16" ht="19">
      <c r="A17" s="5" t="s">
        <v>12</v>
      </c>
      <c r="B17" s="1">
        <v>24000</v>
      </c>
      <c r="C17" s="1">
        <v>9000</v>
      </c>
      <c r="D17" s="1">
        <v>8000</v>
      </c>
      <c r="E17" s="1">
        <v>10290000</v>
      </c>
      <c r="F17" s="1">
        <v>20983000</v>
      </c>
      <c r="G17" s="1">
        <v>56107000</v>
      </c>
      <c r="H17" s="1">
        <v>0</v>
      </c>
      <c r="I17" s="1">
        <v>0</v>
      </c>
    </row>
    <row r="18" spans="1:16" ht="19">
      <c r="A18" s="5" t="s">
        <v>13</v>
      </c>
      <c r="B18" s="1">
        <v>4062000</v>
      </c>
      <c r="C18" s="1">
        <v>3751000</v>
      </c>
      <c r="D18" s="1">
        <v>3703000</v>
      </c>
      <c r="E18" s="1">
        <v>5792000</v>
      </c>
      <c r="F18" s="1">
        <v>19774000</v>
      </c>
      <c r="G18" s="1">
        <v>24532000</v>
      </c>
      <c r="H18" s="1">
        <v>17645000</v>
      </c>
      <c r="I18" s="1">
        <v>16110000</v>
      </c>
      <c r="O18" t="s">
        <v>126</v>
      </c>
      <c r="P18" s="1">
        <v>15850000000</v>
      </c>
    </row>
    <row r="19" spans="1:16" ht="19">
      <c r="A19" s="6" t="s">
        <v>14</v>
      </c>
      <c r="B19" s="10">
        <v>-68958000</v>
      </c>
      <c r="C19" s="10">
        <v>-82202000</v>
      </c>
      <c r="D19" s="10">
        <v>-91361000</v>
      </c>
      <c r="E19" s="10">
        <v>-86247000</v>
      </c>
      <c r="F19" s="10">
        <v>-135421000</v>
      </c>
      <c r="G19" s="10">
        <v>-182054000</v>
      </c>
      <c r="H19" s="10">
        <v>-285244000</v>
      </c>
      <c r="I19" s="10">
        <v>50909000</v>
      </c>
    </row>
    <row r="20" spans="1:16" ht="19" customHeight="1">
      <c r="A20" s="14" t="s">
        <v>102</v>
      </c>
      <c r="B20" s="1"/>
      <c r="C20" s="15">
        <f>(C19/B19)-1</f>
        <v>0.19205893442385213</v>
      </c>
      <c r="D20" s="15">
        <f>(D19/C19)-1</f>
        <v>0.11142064669959373</v>
      </c>
      <c r="E20" s="15">
        <f>(E19/D19)-1</f>
        <v>-5.5975744573724007E-2</v>
      </c>
      <c r="F20" s="15">
        <f t="shared" ref="F20:I20" si="4">(F19/E19)-1</f>
        <v>0.57015316474775934</v>
      </c>
      <c r="G20" s="15">
        <f t="shared" si="4"/>
        <v>0.3443557498467742</v>
      </c>
      <c r="H20" s="15">
        <f t="shared" si="4"/>
        <v>0.56680984762762687</v>
      </c>
      <c r="I20" s="15">
        <f t="shared" si="4"/>
        <v>-1.1784752702949055</v>
      </c>
    </row>
    <row r="21" spans="1:16" ht="19">
      <c r="A21" s="5" t="s">
        <v>15</v>
      </c>
      <c r="B21" s="2">
        <v>-1.0565</v>
      </c>
      <c r="C21" s="2">
        <v>-0.81100000000000005</v>
      </c>
      <c r="D21" s="2">
        <v>-0.59130000000000005</v>
      </c>
      <c r="E21" s="2">
        <v>-0.32300000000000001</v>
      </c>
      <c r="F21" s="2">
        <v>-0.3211</v>
      </c>
      <c r="G21" s="2">
        <v>-0.30840000000000001</v>
      </c>
      <c r="H21" s="2">
        <v>-0.32640000000000002</v>
      </c>
      <c r="I21" s="2">
        <f>I19/I3</f>
        <v>3.9648753894080999E-2</v>
      </c>
    </row>
    <row r="22" spans="1:16" ht="19">
      <c r="A22" s="6" t="s">
        <v>16</v>
      </c>
      <c r="B22" s="10">
        <v>-72738000</v>
      </c>
      <c r="C22" s="10">
        <v>-85947000</v>
      </c>
      <c r="D22" s="10">
        <v>-97267000</v>
      </c>
      <c r="E22" s="10">
        <v>-97765000</v>
      </c>
      <c r="F22" s="10">
        <v>-147866000</v>
      </c>
      <c r="G22" s="10">
        <v>-209304000</v>
      </c>
      <c r="H22" s="10">
        <v>-289364000</v>
      </c>
      <c r="I22" s="10">
        <v>-346655000</v>
      </c>
    </row>
    <row r="23" spans="1:16" ht="19">
      <c r="A23" s="5" t="s">
        <v>17</v>
      </c>
      <c r="B23" s="2">
        <v>-1.1144000000000001</v>
      </c>
      <c r="C23" s="2">
        <v>-0.84799999999999998</v>
      </c>
      <c r="D23" s="2">
        <v>-0.62949999999999995</v>
      </c>
      <c r="E23" s="2">
        <v>-0.36609999999999998</v>
      </c>
      <c r="F23" s="2">
        <v>-0.35060000000000002</v>
      </c>
      <c r="G23" s="2">
        <v>-0.35449999999999998</v>
      </c>
      <c r="H23" s="2">
        <v>-0.33119999999999999</v>
      </c>
      <c r="I23" s="2">
        <f>I22/I3</f>
        <v>-0.26998052959501556</v>
      </c>
    </row>
    <row r="24" spans="1:16" ht="19">
      <c r="A24" s="5" t="s">
        <v>18</v>
      </c>
      <c r="B24" s="1">
        <v>-306000</v>
      </c>
      <c r="C24" s="1">
        <v>-15000</v>
      </c>
      <c r="D24" s="1">
        <v>2195000</v>
      </c>
      <c r="E24" s="1">
        <v>-4564000</v>
      </c>
      <c r="F24" s="1">
        <v>-28312000</v>
      </c>
      <c r="G24" s="1">
        <v>-53389000</v>
      </c>
      <c r="H24" s="1">
        <v>-13525000</v>
      </c>
      <c r="I24" s="1">
        <v>13401000</v>
      </c>
    </row>
    <row r="25" spans="1:16" ht="19">
      <c r="A25" s="6" t="s">
        <v>19</v>
      </c>
      <c r="B25" s="10">
        <v>-73044000</v>
      </c>
      <c r="C25" s="10">
        <v>-85962000</v>
      </c>
      <c r="D25" s="10">
        <v>-95072000</v>
      </c>
      <c r="E25" s="10">
        <v>-102329000</v>
      </c>
      <c r="F25" s="10">
        <v>-176178000</v>
      </c>
      <c r="G25" s="10">
        <v>-262693000</v>
      </c>
      <c r="H25" s="10">
        <v>-302889000</v>
      </c>
      <c r="I25" s="10">
        <v>-333254000</v>
      </c>
    </row>
    <row r="26" spans="1:16" ht="19">
      <c r="A26" s="5" t="s">
        <v>20</v>
      </c>
      <c r="B26" s="2">
        <v>-1.1191</v>
      </c>
      <c r="C26" s="2">
        <v>-0.84809999999999997</v>
      </c>
      <c r="D26" s="2">
        <v>-0.61529999999999996</v>
      </c>
      <c r="E26" s="2">
        <v>-0.38319999999999999</v>
      </c>
      <c r="F26" s="2">
        <v>-0.4178</v>
      </c>
      <c r="G26" s="2">
        <v>-0.44500000000000001</v>
      </c>
      <c r="H26" s="2">
        <v>-0.34660000000000002</v>
      </c>
      <c r="I26" s="2">
        <v>-0.34660000000000002</v>
      </c>
    </row>
    <row r="27" spans="1:16" ht="19">
      <c r="A27" s="5" t="s">
        <v>21</v>
      </c>
      <c r="B27" s="1">
        <v>442000</v>
      </c>
      <c r="C27" s="1">
        <v>719000</v>
      </c>
      <c r="D27" s="1">
        <v>1287000</v>
      </c>
      <c r="E27" s="1">
        <v>-3318000</v>
      </c>
      <c r="F27" s="1">
        <v>-656000</v>
      </c>
      <c r="G27" s="1">
        <v>4251000</v>
      </c>
      <c r="H27" s="1">
        <v>3977000</v>
      </c>
      <c r="I27" s="1">
        <v>12144000</v>
      </c>
    </row>
    <row r="28" spans="1:16" ht="20" thickBot="1">
      <c r="A28" s="7" t="s">
        <v>22</v>
      </c>
      <c r="B28" s="11">
        <v>-73486000</v>
      </c>
      <c r="C28" s="11">
        <v>-86681000</v>
      </c>
      <c r="D28" s="11">
        <v>-96359000</v>
      </c>
      <c r="E28" s="11">
        <v>-99011000</v>
      </c>
      <c r="F28" s="11">
        <v>-175522000</v>
      </c>
      <c r="G28" s="11">
        <v>-266944000</v>
      </c>
      <c r="H28" s="11">
        <v>-306866000</v>
      </c>
      <c r="I28" s="11">
        <v>-345398000</v>
      </c>
    </row>
    <row r="29" spans="1:16" ht="20" customHeight="1" thickTop="1">
      <c r="A29" s="14" t="s">
        <v>103</v>
      </c>
      <c r="B29" s="1"/>
      <c r="C29" s="15">
        <f>(C28/B28)-1</f>
        <v>0.17955801104972369</v>
      </c>
      <c r="D29" s="15">
        <f>(D28/C28)-1</f>
        <v>0.11165076545032937</v>
      </c>
      <c r="E29" s="15">
        <f>(E28/D28)-1</f>
        <v>2.7522078892475044E-2</v>
      </c>
      <c r="F29" s="15">
        <f t="shared" ref="F29:I29" si="5">(F28/E28)-1</f>
        <v>0.77275252244700088</v>
      </c>
      <c r="G29" s="15">
        <f t="shared" si="5"/>
        <v>0.52085778420938689</v>
      </c>
      <c r="H29" s="15">
        <f t="shared" si="5"/>
        <v>0.14955196595540632</v>
      </c>
      <c r="I29" s="15">
        <f t="shared" si="5"/>
        <v>0.12556620805172281</v>
      </c>
    </row>
    <row r="30" spans="1:16" ht="19">
      <c r="A30" s="5" t="s">
        <v>23</v>
      </c>
      <c r="B30" s="2">
        <v>-1.1258999999999999</v>
      </c>
      <c r="C30" s="2">
        <v>-0.85519999999999996</v>
      </c>
      <c r="D30" s="2">
        <v>-0.62360000000000004</v>
      </c>
      <c r="E30" s="2">
        <v>-0.37080000000000002</v>
      </c>
      <c r="F30" s="2">
        <v>-0.41620000000000001</v>
      </c>
      <c r="G30" s="2">
        <v>-0.45219999999999999</v>
      </c>
      <c r="H30" s="2">
        <v>-0.35120000000000001</v>
      </c>
      <c r="I30" s="2">
        <v>-0.35120000000000001</v>
      </c>
    </row>
    <row r="31" spans="1:16" ht="19">
      <c r="A31" s="5" t="s">
        <v>24</v>
      </c>
      <c r="B31" s="12">
        <v>-1.82</v>
      </c>
      <c r="C31" s="12">
        <v>-2.2799999999999998</v>
      </c>
      <c r="D31" s="12">
        <v>-4.0599999999999996</v>
      </c>
      <c r="E31" s="12">
        <v>-1.9</v>
      </c>
      <c r="F31" s="12">
        <v>-3.14</v>
      </c>
      <c r="G31" s="12">
        <v>-4.53</v>
      </c>
      <c r="H31" s="12">
        <v>-4.62</v>
      </c>
      <c r="I31" s="12">
        <v>-5.03</v>
      </c>
    </row>
    <row r="32" spans="1:16" ht="19">
      <c r="A32" s="5" t="s">
        <v>25</v>
      </c>
      <c r="B32" s="12">
        <v>-1.82</v>
      </c>
      <c r="C32" s="12">
        <v>-2.2799999999999998</v>
      </c>
      <c r="D32" s="12">
        <v>-4.0599999999999996</v>
      </c>
      <c r="E32" s="12">
        <v>-1.9</v>
      </c>
      <c r="F32" s="12">
        <v>-3.14</v>
      </c>
      <c r="G32" s="12">
        <v>-4.53</v>
      </c>
      <c r="H32" s="12">
        <v>-4.62</v>
      </c>
      <c r="I32" s="12">
        <v>-5.03</v>
      </c>
    </row>
    <row r="33" spans="1:9" ht="19">
      <c r="A33" s="5" t="s">
        <v>26</v>
      </c>
      <c r="B33" s="1">
        <v>40296208</v>
      </c>
      <c r="C33" s="1">
        <v>38068020</v>
      </c>
      <c r="D33" s="1">
        <v>23718391</v>
      </c>
      <c r="E33" s="1">
        <v>52034596</v>
      </c>
      <c r="F33" s="1">
        <v>55939032</v>
      </c>
      <c r="G33" s="1">
        <v>58984604</v>
      </c>
      <c r="H33" s="1">
        <v>66386379</v>
      </c>
      <c r="I33" s="1">
        <v>68628267</v>
      </c>
    </row>
    <row r="34" spans="1:9" ht="19">
      <c r="A34" s="5" t="s">
        <v>27</v>
      </c>
      <c r="B34" s="1">
        <v>40296208</v>
      </c>
      <c r="C34" s="1">
        <v>38068020</v>
      </c>
      <c r="D34" s="1">
        <v>23718391</v>
      </c>
      <c r="E34" s="1">
        <v>52034596</v>
      </c>
      <c r="F34" s="1">
        <v>55939032</v>
      </c>
      <c r="G34" s="1">
        <v>58984604</v>
      </c>
      <c r="H34" s="1">
        <v>66386379</v>
      </c>
      <c r="I34" s="1">
        <v>68628267</v>
      </c>
    </row>
    <row r="35" spans="1:9" ht="20" customHeight="1">
      <c r="A35" s="14" t="s">
        <v>104</v>
      </c>
      <c r="B35" s="1"/>
      <c r="C35" s="23">
        <f>(C34-B34)/B34</f>
        <v>-5.5295227779249105E-2</v>
      </c>
      <c r="D35" s="23">
        <f t="shared" ref="D35:I35" si="6">(D34-C34)/C34</f>
        <v>-0.3769470805153512</v>
      </c>
      <c r="E35" s="23">
        <f t="shared" si="6"/>
        <v>1.1938501646254167</v>
      </c>
      <c r="F35" s="23">
        <f t="shared" si="6"/>
        <v>7.5035386072758212E-2</v>
      </c>
      <c r="G35" s="23">
        <f t="shared" si="6"/>
        <v>5.4444488778425768E-2</v>
      </c>
      <c r="H35" s="23">
        <f t="shared" si="6"/>
        <v>0.12548655917059306</v>
      </c>
      <c r="I35" s="23">
        <f t="shared" si="6"/>
        <v>3.3770300982977244E-2</v>
      </c>
    </row>
    <row r="36" spans="1:9" ht="19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</row>
    <row r="37" spans="1:9" ht="21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/>
    </row>
    <row r="38" spans="1:9" ht="19">
      <c r="A38" s="5" t="s">
        <v>30</v>
      </c>
      <c r="B38" s="1">
        <v>33205000</v>
      </c>
      <c r="C38" s="1">
        <v>69305000</v>
      </c>
      <c r="D38" s="1">
        <v>61902000</v>
      </c>
      <c r="E38" s="1">
        <v>147831000</v>
      </c>
      <c r="F38" s="1">
        <v>706192000</v>
      </c>
      <c r="G38" s="1">
        <v>429697000</v>
      </c>
      <c r="H38" s="1">
        <v>473904000</v>
      </c>
      <c r="I38" s="1">
        <v>455826000</v>
      </c>
    </row>
    <row r="39" spans="1:9" ht="19">
      <c r="A39" s="5" t="s">
        <v>31</v>
      </c>
      <c r="B39" s="1">
        <v>79954000</v>
      </c>
      <c r="C39" s="1">
        <v>47195000</v>
      </c>
      <c r="D39" s="1">
        <v>217072000</v>
      </c>
      <c r="E39" s="1">
        <v>318139000</v>
      </c>
      <c r="F39" s="1">
        <v>280326000</v>
      </c>
      <c r="G39" s="1">
        <v>528045000</v>
      </c>
      <c r="H39" s="1">
        <v>1352019000</v>
      </c>
      <c r="I39" s="1">
        <v>1380804000</v>
      </c>
    </row>
    <row r="40" spans="1:9" ht="19">
      <c r="A40" s="5" t="s">
        <v>32</v>
      </c>
      <c r="B40" s="1">
        <v>113159000</v>
      </c>
      <c r="C40" s="1">
        <v>116500000</v>
      </c>
      <c r="D40" s="1">
        <v>278974000</v>
      </c>
      <c r="E40" s="1">
        <v>465970000</v>
      </c>
      <c r="F40" s="1">
        <v>986518000</v>
      </c>
      <c r="G40" s="1">
        <v>957742000</v>
      </c>
      <c r="H40" s="1">
        <f>H38+H39</f>
        <v>1825923000</v>
      </c>
      <c r="I40" s="1">
        <f>I38+I39</f>
        <v>1836630000</v>
      </c>
    </row>
    <row r="41" spans="1:9" ht="19">
      <c r="A41" s="5" t="s">
        <v>33</v>
      </c>
      <c r="B41" s="1">
        <v>22432000</v>
      </c>
      <c r="C41" s="1">
        <v>31340000</v>
      </c>
      <c r="D41" s="1">
        <v>46872000</v>
      </c>
      <c r="E41" s="1">
        <v>72808000</v>
      </c>
      <c r="F41" s="1">
        <v>85554000</v>
      </c>
      <c r="G41" s="1">
        <v>135176000</v>
      </c>
      <c r="H41" s="1">
        <v>195383000</v>
      </c>
      <c r="I41" s="1">
        <v>285192000</v>
      </c>
    </row>
    <row r="42" spans="1:9" ht="19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</row>
    <row r="43" spans="1:9" ht="19">
      <c r="A43" s="5" t="s">
        <v>35</v>
      </c>
      <c r="B43" s="1">
        <v>8436000</v>
      </c>
      <c r="C43" s="1">
        <v>10612000</v>
      </c>
      <c r="D43" s="1">
        <v>17704000</v>
      </c>
      <c r="E43" s="1">
        <v>27458000</v>
      </c>
      <c r="F43" s="1">
        <v>41124000</v>
      </c>
      <c r="G43" s="1">
        <v>48969000</v>
      </c>
      <c r="H43" s="1">
        <v>1448115000</v>
      </c>
      <c r="I43" s="1">
        <v>1448115000</v>
      </c>
    </row>
    <row r="44" spans="1:9" ht="19">
      <c r="A44" s="6" t="s">
        <v>36</v>
      </c>
      <c r="B44" s="10">
        <v>144027000</v>
      </c>
      <c r="C44" s="10">
        <v>158452000</v>
      </c>
      <c r="D44" s="10">
        <v>343550000</v>
      </c>
      <c r="E44" s="10">
        <v>566236000</v>
      </c>
      <c r="F44" s="10">
        <v>1113196000</v>
      </c>
      <c r="G44" s="10">
        <v>1141887000</v>
      </c>
      <c r="H44" s="10">
        <v>2117402000</v>
      </c>
      <c r="I44" s="10">
        <v>2236584000</v>
      </c>
    </row>
    <row r="45" spans="1:9" ht="19">
      <c r="A45" s="5" t="s">
        <v>37</v>
      </c>
      <c r="B45" s="1">
        <v>6031000</v>
      </c>
      <c r="C45" s="1">
        <v>4877000</v>
      </c>
      <c r="D45" s="1">
        <v>59557000</v>
      </c>
      <c r="E45" s="1">
        <v>73664000</v>
      </c>
      <c r="F45" s="1">
        <v>69463000</v>
      </c>
      <c r="G45" s="1">
        <v>96951000</v>
      </c>
      <c r="H45" s="1">
        <v>104370000</v>
      </c>
      <c r="I45" s="1">
        <v>104370000</v>
      </c>
    </row>
    <row r="46" spans="1:9" ht="19">
      <c r="A46" s="5" t="s">
        <v>38</v>
      </c>
      <c r="B46" s="1">
        <v>1700000</v>
      </c>
      <c r="C46" s="1">
        <v>1700000</v>
      </c>
      <c r="D46" s="1">
        <v>1700000</v>
      </c>
      <c r="E46" s="1">
        <v>41878000</v>
      </c>
      <c r="F46" s="1">
        <v>55830000</v>
      </c>
      <c r="G46" s="1">
        <v>55830000</v>
      </c>
      <c r="H46" s="1">
        <v>57775000</v>
      </c>
      <c r="I46" s="1">
        <v>57775000</v>
      </c>
    </row>
    <row r="47" spans="1:9" ht="19">
      <c r="A47" s="5" t="s">
        <v>39</v>
      </c>
      <c r="B47" s="1">
        <v>3394000</v>
      </c>
      <c r="C47" s="1">
        <v>2511000</v>
      </c>
      <c r="D47" s="1">
        <v>1627000</v>
      </c>
      <c r="E47" s="1">
        <v>15894000</v>
      </c>
      <c r="F47" s="1">
        <v>34779000</v>
      </c>
      <c r="G47" s="1">
        <v>26275000</v>
      </c>
      <c r="H47" s="1">
        <v>20608000</v>
      </c>
      <c r="I47" s="1">
        <v>11428000</v>
      </c>
    </row>
    <row r="48" spans="1:9" ht="19">
      <c r="A48" s="5" t="s">
        <v>40</v>
      </c>
      <c r="B48" s="1">
        <v>5094000</v>
      </c>
      <c r="C48" s="1">
        <v>4211000</v>
      </c>
      <c r="D48" s="1">
        <v>3327000</v>
      </c>
      <c r="E48" s="1">
        <v>57772000</v>
      </c>
      <c r="F48" s="1">
        <v>90609000</v>
      </c>
      <c r="G48" s="1">
        <v>82105000</v>
      </c>
      <c r="H48" s="1">
        <v>78383000</v>
      </c>
      <c r="I48" s="1">
        <f>I46+I47</f>
        <v>69203000</v>
      </c>
    </row>
    <row r="49" spans="1:9" ht="19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</row>
    <row r="50" spans="1:9" ht="19">
      <c r="A50" s="5" t="s">
        <v>42</v>
      </c>
      <c r="B50" s="1">
        <v>68000</v>
      </c>
      <c r="C50" s="1">
        <v>114000</v>
      </c>
      <c r="D50" s="1">
        <v>326000</v>
      </c>
      <c r="E50" s="1">
        <v>1193000</v>
      </c>
      <c r="F50" s="1">
        <v>615000</v>
      </c>
      <c r="G50" s="1">
        <v>997000</v>
      </c>
      <c r="H50" s="1">
        <v>1939000</v>
      </c>
      <c r="I50" s="1">
        <v>2564000</v>
      </c>
    </row>
    <row r="51" spans="1:9" ht="19">
      <c r="A51" s="5" t="s">
        <v>43</v>
      </c>
      <c r="B51" s="1">
        <v>1593000</v>
      </c>
      <c r="C51" s="1">
        <v>6778000</v>
      </c>
      <c r="D51" s="1">
        <v>8436000</v>
      </c>
      <c r="E51" s="1">
        <v>34611000</v>
      </c>
      <c r="F51" s="1">
        <v>54684000</v>
      </c>
      <c r="G51" s="1">
        <v>85555000</v>
      </c>
      <c r="H51" s="1">
        <v>147494000</v>
      </c>
      <c r="I51" s="1">
        <v>181503000</v>
      </c>
    </row>
    <row r="52" spans="1:9" ht="19">
      <c r="A52" s="5" t="s">
        <v>44</v>
      </c>
      <c r="B52" s="1">
        <v>12786000</v>
      </c>
      <c r="C52" s="1">
        <v>15980000</v>
      </c>
      <c r="D52" s="1">
        <v>71646000</v>
      </c>
      <c r="E52" s="1">
        <v>167240000</v>
      </c>
      <c r="F52" s="1">
        <v>215371000</v>
      </c>
      <c r="G52" s="1">
        <v>265608000</v>
      </c>
      <c r="H52" s="1">
        <v>332186000</v>
      </c>
      <c r="I52" s="1">
        <v>332186000</v>
      </c>
    </row>
    <row r="53" spans="1:9" ht="19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</row>
    <row r="54" spans="1:9" ht="20" thickBot="1">
      <c r="A54" s="7" t="s">
        <v>46</v>
      </c>
      <c r="B54" s="11">
        <v>156813000</v>
      </c>
      <c r="C54" s="11">
        <v>174432000</v>
      </c>
      <c r="D54" s="11">
        <v>415196000</v>
      </c>
      <c r="E54" s="11">
        <v>733476000</v>
      </c>
      <c r="F54" s="11">
        <v>1328567000</v>
      </c>
      <c r="G54" s="11">
        <v>1407495000</v>
      </c>
      <c r="H54" s="11">
        <v>2449588000</v>
      </c>
      <c r="I54" s="11">
        <f>I44+I45+I46+I47+I48+I50+I51</f>
        <v>2663427000</v>
      </c>
    </row>
    <row r="55" spans="1:9" ht="20" thickTop="1">
      <c r="A55" s="5" t="s">
        <v>47</v>
      </c>
      <c r="B55" s="1">
        <v>1514000</v>
      </c>
      <c r="C55" s="1">
        <v>2841000</v>
      </c>
      <c r="D55" s="1">
        <v>2261000</v>
      </c>
      <c r="E55" s="1">
        <v>2153000</v>
      </c>
      <c r="F55" s="1">
        <v>2849000</v>
      </c>
      <c r="G55" s="1">
        <v>4144000</v>
      </c>
      <c r="H55" s="1">
        <v>5234000</v>
      </c>
      <c r="I55" s="1">
        <v>8294000</v>
      </c>
    </row>
    <row r="56" spans="1:9" ht="19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2343000</v>
      </c>
      <c r="H56" s="1">
        <v>8084000</v>
      </c>
      <c r="I56" s="1">
        <v>8686000</v>
      </c>
    </row>
    <row r="57" spans="1:9" ht="19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</row>
    <row r="58" spans="1:9" ht="19">
      <c r="A58" s="5" t="s">
        <v>50</v>
      </c>
      <c r="B58" s="1">
        <v>52035000</v>
      </c>
      <c r="C58" s="1">
        <v>78278000</v>
      </c>
      <c r="D58" s="1">
        <v>114500000</v>
      </c>
      <c r="E58" s="1">
        <v>122333000</v>
      </c>
      <c r="F58" s="1">
        <v>167498000</v>
      </c>
      <c r="G58" s="1">
        <v>221404000</v>
      </c>
      <c r="H58" s="1">
        <v>23179000</v>
      </c>
      <c r="I58" s="1">
        <v>31524000</v>
      </c>
    </row>
    <row r="59" spans="1:9" ht="19">
      <c r="A59" s="5" t="s">
        <v>51</v>
      </c>
      <c r="B59" s="1">
        <v>12123000</v>
      </c>
      <c r="C59" s="1">
        <v>16671000</v>
      </c>
      <c r="D59" s="1">
        <v>25856000</v>
      </c>
      <c r="E59" s="1">
        <v>40151000</v>
      </c>
      <c r="F59" s="1">
        <v>72037000</v>
      </c>
      <c r="G59" s="1">
        <v>126650000</v>
      </c>
      <c r="H59" s="1">
        <v>490238000</v>
      </c>
      <c r="I59" s="1">
        <v>490238000</v>
      </c>
    </row>
    <row r="60" spans="1:9" ht="19">
      <c r="A60" s="6" t="s">
        <v>52</v>
      </c>
      <c r="B60" s="10">
        <v>65672000</v>
      </c>
      <c r="C60" s="10">
        <v>97790000</v>
      </c>
      <c r="D60" s="10">
        <v>142617000</v>
      </c>
      <c r="E60" s="10">
        <v>164637000</v>
      </c>
      <c r="F60" s="10">
        <v>242384000</v>
      </c>
      <c r="G60" s="10">
        <v>354541000</v>
      </c>
      <c r="H60" s="10">
        <v>526735000</v>
      </c>
      <c r="I60" s="10">
        <v>588512000</v>
      </c>
    </row>
    <row r="61" spans="1:9" ht="19">
      <c r="A61" s="5" t="s">
        <v>53</v>
      </c>
      <c r="B61" s="1" t="s">
        <v>92</v>
      </c>
      <c r="C61" s="1" t="s">
        <v>92</v>
      </c>
      <c r="D61" s="1" t="s">
        <v>92</v>
      </c>
      <c r="E61" s="1">
        <v>216858000</v>
      </c>
      <c r="F61" s="1">
        <v>911075000</v>
      </c>
      <c r="G61" s="1">
        <v>976824000</v>
      </c>
      <c r="H61" s="1">
        <v>1175228000</v>
      </c>
      <c r="I61" s="1">
        <v>1207893000</v>
      </c>
    </row>
    <row r="62" spans="1:9" ht="19">
      <c r="A62" s="5" t="s">
        <v>50</v>
      </c>
      <c r="B62" s="1">
        <v>6225000</v>
      </c>
      <c r="C62" s="1">
        <v>15461000</v>
      </c>
      <c r="D62" s="1">
        <v>22930000</v>
      </c>
      <c r="E62" s="1">
        <v>15343000</v>
      </c>
      <c r="F62" s="1">
        <v>23281000</v>
      </c>
      <c r="G62" s="1">
        <v>16547000</v>
      </c>
      <c r="H62" s="1">
        <v>23179000</v>
      </c>
      <c r="I62" s="1">
        <v>31524000</v>
      </c>
    </row>
    <row r="63" spans="1:9" ht="19">
      <c r="A63" s="5" t="s">
        <v>54</v>
      </c>
      <c r="B63" s="1">
        <v>66000</v>
      </c>
      <c r="C63" s="1">
        <v>108000</v>
      </c>
      <c r="D63" s="1">
        <v>18000</v>
      </c>
      <c r="E63" s="1">
        <v>106000</v>
      </c>
      <c r="F63" s="1">
        <v>821000</v>
      </c>
      <c r="G63" s="1">
        <v>773000</v>
      </c>
      <c r="H63" s="1">
        <v>81000</v>
      </c>
      <c r="I63" s="1">
        <v>81000</v>
      </c>
    </row>
    <row r="64" spans="1:9" ht="19">
      <c r="A64" s="5" t="s">
        <v>55</v>
      </c>
      <c r="B64" s="1">
        <v>313355000</v>
      </c>
      <c r="C64" s="1">
        <v>347587000</v>
      </c>
      <c r="D64" s="1">
        <v>56138000</v>
      </c>
      <c r="E64" s="1">
        <v>71966000</v>
      </c>
      <c r="F64" s="1">
        <v>68148000</v>
      </c>
      <c r="G64" s="1">
        <v>63843000</v>
      </c>
      <c r="H64" s="1">
        <v>57665000</v>
      </c>
      <c r="I64" s="1">
        <v>52980000</v>
      </c>
    </row>
    <row r="65" spans="1:17" ht="19">
      <c r="A65" s="5" t="s">
        <v>56</v>
      </c>
      <c r="B65" s="1">
        <v>319646000</v>
      </c>
      <c r="C65" s="1">
        <v>363156000</v>
      </c>
      <c r="D65" s="1">
        <v>79086000</v>
      </c>
      <c r="E65" s="1">
        <v>304273000</v>
      </c>
      <c r="F65" s="1">
        <v>1003325000</v>
      </c>
      <c r="G65" s="1">
        <v>1057987000</v>
      </c>
      <c r="H65" s="1">
        <v>1256153000</v>
      </c>
      <c r="I65" s="1">
        <v>1260153000</v>
      </c>
    </row>
    <row r="66" spans="1:17" ht="19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</row>
    <row r="67" spans="1:17" ht="19">
      <c r="A67" s="6" t="s">
        <v>58</v>
      </c>
      <c r="B67" s="10">
        <v>385318000</v>
      </c>
      <c r="C67" s="10">
        <v>460946000</v>
      </c>
      <c r="D67" s="10">
        <v>221703000</v>
      </c>
      <c r="E67" s="10">
        <v>468910000</v>
      </c>
      <c r="F67" s="10">
        <v>1245709000</v>
      </c>
      <c r="G67" s="10">
        <v>1412528000</v>
      </c>
      <c r="H67" s="10">
        <v>1782888000</v>
      </c>
      <c r="I67" s="10">
        <v>1849385000</v>
      </c>
    </row>
    <row r="68" spans="1:17" ht="19">
      <c r="A68" s="5" t="s">
        <v>59</v>
      </c>
      <c r="B68" s="1">
        <v>12000</v>
      </c>
      <c r="C68" s="1">
        <v>13000</v>
      </c>
      <c r="D68" s="1">
        <v>51000</v>
      </c>
      <c r="E68" s="1">
        <v>54000</v>
      </c>
      <c r="F68" s="1">
        <v>57000</v>
      </c>
      <c r="G68" s="1">
        <v>61000</v>
      </c>
      <c r="H68" s="1">
        <v>67000</v>
      </c>
      <c r="I68" s="1">
        <v>67000</v>
      </c>
    </row>
    <row r="69" spans="1:17" ht="19">
      <c r="A69" s="5" t="s">
        <v>60</v>
      </c>
      <c r="B69" s="1">
        <v>-259269000</v>
      </c>
      <c r="C69" s="1">
        <v>-347401000</v>
      </c>
      <c r="D69" s="1">
        <v>-443760000</v>
      </c>
      <c r="E69" s="1">
        <v>-488607000</v>
      </c>
      <c r="F69" s="1">
        <v>-668232000</v>
      </c>
      <c r="G69" s="1">
        <v>-935403000</v>
      </c>
      <c r="H69" s="1">
        <v>-1189634000</v>
      </c>
      <c r="I69" s="1">
        <v>-1535000000</v>
      </c>
    </row>
    <row r="70" spans="1:17" ht="19">
      <c r="A70" s="5" t="s">
        <v>61</v>
      </c>
      <c r="B70" s="1">
        <v>-7190000</v>
      </c>
      <c r="C70" s="1">
        <v>-9729000</v>
      </c>
      <c r="D70" s="1">
        <v>-12183000</v>
      </c>
      <c r="E70" s="1">
        <v>-3441000</v>
      </c>
      <c r="F70" s="1">
        <v>-5553000</v>
      </c>
      <c r="G70" s="1">
        <v>-704000</v>
      </c>
      <c r="H70" s="1">
        <v>-2928000</v>
      </c>
      <c r="I70" s="1">
        <v>-905000</v>
      </c>
    </row>
    <row r="71" spans="1:17" ht="19">
      <c r="A71" s="5" t="s">
        <v>62</v>
      </c>
      <c r="B71" s="1">
        <v>37942000</v>
      </c>
      <c r="C71" s="1">
        <v>70603000</v>
      </c>
      <c r="D71" s="1">
        <v>649385000</v>
      </c>
      <c r="E71" s="1">
        <v>756560000</v>
      </c>
      <c r="F71" s="1">
        <v>756586000</v>
      </c>
      <c r="G71" s="1">
        <v>931013000</v>
      </c>
      <c r="H71" s="1">
        <v>1859195000</v>
      </c>
      <c r="I71" s="1">
        <v>1859195000</v>
      </c>
    </row>
    <row r="72" spans="1:17" ht="19">
      <c r="A72" s="6" t="s">
        <v>63</v>
      </c>
      <c r="B72" s="10">
        <v>-228505000</v>
      </c>
      <c r="C72" s="10">
        <v>-286514000</v>
      </c>
      <c r="D72" s="10">
        <v>193493000</v>
      </c>
      <c r="E72" s="10">
        <v>264566000</v>
      </c>
      <c r="F72" s="10">
        <v>82858000</v>
      </c>
      <c r="G72" s="10">
        <v>-5033000</v>
      </c>
      <c r="H72" s="10">
        <v>666700000</v>
      </c>
      <c r="I72" s="10">
        <v>739508000</v>
      </c>
    </row>
    <row r="73" spans="1:17" ht="20" thickBot="1">
      <c r="A73" s="7" t="s">
        <v>64</v>
      </c>
      <c r="B73" s="11">
        <v>156813000</v>
      </c>
      <c r="C73" s="11">
        <v>174432000</v>
      </c>
      <c r="D73" s="11">
        <v>415196000</v>
      </c>
      <c r="E73" s="11">
        <v>733476000</v>
      </c>
      <c r="F73" s="11">
        <v>1328567000</v>
      </c>
      <c r="G73" s="11">
        <v>1407495000</v>
      </c>
      <c r="H73" s="11">
        <v>2449588000</v>
      </c>
      <c r="I73" s="11">
        <v>2588893000</v>
      </c>
    </row>
    <row r="74" spans="1:17" ht="20" thickTop="1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</row>
    <row r="75" spans="1:17" ht="21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</row>
    <row r="76" spans="1:17" ht="19">
      <c r="A76" s="5" t="s">
        <v>66</v>
      </c>
      <c r="B76" s="1">
        <v>-73486000</v>
      </c>
      <c r="C76" s="1">
        <v>-86681000</v>
      </c>
      <c r="D76" s="1">
        <v>-96359000</v>
      </c>
      <c r="E76" s="1">
        <v>-99011000</v>
      </c>
      <c r="F76" s="1">
        <v>-175522000</v>
      </c>
      <c r="G76" s="1">
        <v>-266944000</v>
      </c>
      <c r="H76" s="1">
        <v>-306866000</v>
      </c>
      <c r="I76" s="1">
        <v>-345398000</v>
      </c>
    </row>
    <row r="77" spans="1:17" ht="19">
      <c r="A77" s="5" t="s">
        <v>13</v>
      </c>
      <c r="B77" s="1">
        <v>4062000</v>
      </c>
      <c r="C77" s="1">
        <v>3751000</v>
      </c>
      <c r="D77" s="1">
        <v>3703000</v>
      </c>
      <c r="E77" s="1">
        <v>5792000</v>
      </c>
      <c r="F77" s="1">
        <v>19774000</v>
      </c>
      <c r="G77" s="1">
        <v>24532000</v>
      </c>
      <c r="H77" s="1">
        <v>17645000</v>
      </c>
      <c r="I77" s="1">
        <v>16110000</v>
      </c>
    </row>
    <row r="78" spans="1:17" ht="19">
      <c r="A78" s="5" t="s">
        <v>67</v>
      </c>
      <c r="B78" s="1">
        <v>-2000</v>
      </c>
      <c r="C78" s="1">
        <v>-4000</v>
      </c>
      <c r="D78" s="1">
        <v>-302000</v>
      </c>
      <c r="E78" s="1">
        <v>-4960000</v>
      </c>
      <c r="F78" s="1">
        <v>-3292000</v>
      </c>
      <c r="G78" s="1">
        <v>-364000</v>
      </c>
      <c r="H78" s="1">
        <v>-2579000</v>
      </c>
      <c r="I78" s="1">
        <v>-2579000</v>
      </c>
    </row>
    <row r="79" spans="1:17" ht="19">
      <c r="A79" s="5" t="s">
        <v>68</v>
      </c>
      <c r="B79" s="1">
        <v>12787000</v>
      </c>
      <c r="C79" s="1">
        <v>21004000</v>
      </c>
      <c r="D79" s="1">
        <v>21235000</v>
      </c>
      <c r="E79" s="1">
        <v>37403000</v>
      </c>
      <c r="F79" s="1">
        <v>75776000</v>
      </c>
      <c r="G79" s="1">
        <v>149313000</v>
      </c>
      <c r="H79" s="1">
        <v>251069000</v>
      </c>
      <c r="I79" s="1">
        <v>381454000</v>
      </c>
    </row>
    <row r="80" spans="1:17" ht="19">
      <c r="A80" s="14" t="s">
        <v>105</v>
      </c>
      <c r="B80" s="15">
        <f t="shared" ref="B80:H80" si="7">B79/B3</f>
        <v>0.19590629835608464</v>
      </c>
      <c r="C80" s="15">
        <f t="shared" si="7"/>
        <v>0.20722587264942086</v>
      </c>
      <c r="D80" s="15">
        <f t="shared" si="7"/>
        <v>0.13742646535377526</v>
      </c>
      <c r="E80" s="15">
        <f t="shared" si="7"/>
        <v>0.1400777481499236</v>
      </c>
      <c r="F80" s="15">
        <f t="shared" si="7"/>
        <v>0.17968320212463246</v>
      </c>
      <c r="G80" s="15">
        <f t="shared" si="7"/>
        <v>0.25290999017581894</v>
      </c>
      <c r="H80" s="15">
        <f t="shared" si="7"/>
        <v>0.28733597167256819</v>
      </c>
      <c r="I80" s="15">
        <f t="shared" ref="I80" si="8">I79/I3</f>
        <v>0.29708255451713395</v>
      </c>
      <c r="J80" s="15"/>
      <c r="K80" s="15"/>
      <c r="L80" s="15"/>
      <c r="M80" s="15"/>
      <c r="N80" s="15"/>
      <c r="O80" s="15"/>
      <c r="P80" s="15"/>
      <c r="Q80" s="15"/>
    </row>
    <row r="81" spans="1:25" ht="19">
      <c r="A81" s="5" t="s">
        <v>69</v>
      </c>
      <c r="B81" s="1">
        <v>9730000</v>
      </c>
      <c r="C81" s="1">
        <v>23890000</v>
      </c>
      <c r="D81" s="1">
        <v>26943000</v>
      </c>
      <c r="E81" s="1">
        <v>9818000</v>
      </c>
      <c r="F81" s="1">
        <v>26592000</v>
      </c>
      <c r="G81" s="1">
        <v>1539000</v>
      </c>
      <c r="H81" s="1">
        <v>27837000</v>
      </c>
      <c r="I81" s="1">
        <v>24641000</v>
      </c>
    </row>
    <row r="82" spans="1:25" ht="19">
      <c r="A82" s="5" t="s">
        <v>70</v>
      </c>
      <c r="B82" s="1">
        <v>-10123000</v>
      </c>
      <c r="C82" s="1">
        <v>-9263000</v>
      </c>
      <c r="D82" s="1">
        <v>-15901000</v>
      </c>
      <c r="E82" s="1">
        <v>-19445000</v>
      </c>
      <c r="F82" s="1">
        <v>-12692000</v>
      </c>
      <c r="G82" s="1">
        <v>-47633000</v>
      </c>
      <c r="H82" s="1">
        <v>-62277000</v>
      </c>
      <c r="I82" s="1">
        <v>-91450000</v>
      </c>
    </row>
    <row r="83" spans="1:25" ht="19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</row>
    <row r="84" spans="1:25" ht="19">
      <c r="A84" s="5" t="s">
        <v>47</v>
      </c>
      <c r="B84" s="1">
        <v>371000</v>
      </c>
      <c r="C84" s="1">
        <v>1296000</v>
      </c>
      <c r="D84" s="1">
        <v>-371000</v>
      </c>
      <c r="E84" s="1">
        <v>-913000</v>
      </c>
      <c r="F84" s="1">
        <v>513000</v>
      </c>
      <c r="G84" s="1">
        <v>1216000</v>
      </c>
      <c r="H84" s="1">
        <v>1146000</v>
      </c>
      <c r="I84" s="1">
        <v>3161000</v>
      </c>
    </row>
    <row r="85" spans="1:25" ht="19" customHeight="1">
      <c r="A85" s="5" t="s">
        <v>71</v>
      </c>
      <c r="B85" s="1">
        <v>16491000</v>
      </c>
      <c r="C85" s="1">
        <v>29143000</v>
      </c>
      <c r="D85" s="1">
        <v>38382000</v>
      </c>
      <c r="E85" s="1">
        <v>22188000</v>
      </c>
      <c r="F85" s="1">
        <v>24692000</v>
      </c>
      <c r="G85" s="1">
        <v>6616000</v>
      </c>
      <c r="H85" s="1">
        <v>52499000</v>
      </c>
      <c r="I85" s="1">
        <v>32978000</v>
      </c>
    </row>
    <row r="86" spans="1:25" ht="19">
      <c r="A86" s="5" t="s">
        <v>72</v>
      </c>
      <c r="B86" s="1">
        <v>-52000</v>
      </c>
      <c r="C86" s="1">
        <v>-38000</v>
      </c>
      <c r="D86" s="1">
        <v>-101000</v>
      </c>
      <c r="E86" s="1">
        <v>8969000</v>
      </c>
      <c r="F86" s="1">
        <v>27132000</v>
      </c>
      <c r="G86" s="1">
        <v>49251000</v>
      </c>
      <c r="H86" s="1">
        <v>19874000</v>
      </c>
      <c r="I86" s="1">
        <v>34882000</v>
      </c>
    </row>
    <row r="87" spans="1:25" ht="19">
      <c r="A87" s="6" t="s">
        <v>73</v>
      </c>
      <c r="B87" s="10">
        <v>-46961000</v>
      </c>
      <c r="C87" s="10">
        <v>-38078000</v>
      </c>
      <c r="D87" s="10">
        <v>-44881000</v>
      </c>
      <c r="E87" s="10">
        <v>-41989000</v>
      </c>
      <c r="F87" s="10">
        <v>-29540000</v>
      </c>
      <c r="G87" s="10">
        <v>-42673000</v>
      </c>
      <c r="H87" s="10">
        <v>6980000</v>
      </c>
      <c r="I87" s="10">
        <v>-12970000</v>
      </c>
    </row>
    <row r="88" spans="1:25" ht="19">
      <c r="A88" s="5" t="s">
        <v>74</v>
      </c>
      <c r="B88" s="1">
        <v>-468000</v>
      </c>
      <c r="C88" s="1">
        <v>-1683000</v>
      </c>
      <c r="D88" s="1">
        <v>-2135000</v>
      </c>
      <c r="E88" s="1">
        <v>-6848000</v>
      </c>
      <c r="F88" s="1">
        <v>-3564000</v>
      </c>
      <c r="G88" s="1">
        <v>-11773000</v>
      </c>
      <c r="H88" s="1">
        <v>-8072000</v>
      </c>
      <c r="I88" s="1">
        <v>-7244000</v>
      </c>
    </row>
    <row r="89" spans="1:25" ht="20" customHeight="1">
      <c r="A89" s="14" t="s">
        <v>106</v>
      </c>
      <c r="B89" s="15">
        <f t="shared" ref="B89:H89" si="9">(-1*B88)/B3</f>
        <v>7.1701061727260191E-3</v>
      </c>
      <c r="C89" s="15">
        <f t="shared" si="9"/>
        <v>1.6604510744095188E-2</v>
      </c>
      <c r="D89" s="15">
        <f t="shared" si="9"/>
        <v>1.3817071039807402E-2</v>
      </c>
      <c r="E89" s="15">
        <f t="shared" si="9"/>
        <v>2.564640321179255E-2</v>
      </c>
      <c r="F89" s="15">
        <f t="shared" si="9"/>
        <v>8.4511049985772548E-3</v>
      </c>
      <c r="G89" s="15">
        <f t="shared" si="9"/>
        <v>1.994139367864765E-2</v>
      </c>
      <c r="H89" s="15">
        <f t="shared" si="9"/>
        <v>9.238002156144209E-3</v>
      </c>
      <c r="I89" s="15">
        <f t="shared" ref="I89" si="10">(-1*I88)/I3</f>
        <v>5.6417445482866042E-3</v>
      </c>
      <c r="Q89" s="15"/>
      <c r="X89" s="24" t="s">
        <v>107</v>
      </c>
      <c r="Y89" s="25">
        <f>Q27</f>
        <v>0</v>
      </c>
    </row>
    <row r="90" spans="1:25" ht="19">
      <c r="A90" s="5" t="s">
        <v>75</v>
      </c>
      <c r="B90" s="1" t="s">
        <v>92</v>
      </c>
      <c r="C90" s="1" t="s">
        <v>92</v>
      </c>
      <c r="D90" s="1" t="s">
        <v>92</v>
      </c>
      <c r="E90" s="1">
        <v>-56000000</v>
      </c>
      <c r="F90" s="1">
        <v>-39000000</v>
      </c>
      <c r="G90" s="1" t="s">
        <v>92</v>
      </c>
      <c r="H90" s="1">
        <v>-4469000</v>
      </c>
      <c r="I90" s="1">
        <v>0</v>
      </c>
    </row>
    <row r="91" spans="1:25" ht="19">
      <c r="A91" s="5" t="s">
        <v>76</v>
      </c>
      <c r="B91" s="1">
        <v>-117954000</v>
      </c>
      <c r="C91" s="1">
        <v>-82036000</v>
      </c>
      <c r="D91" s="1">
        <v>-252382000</v>
      </c>
      <c r="E91" s="1">
        <v>-547914000</v>
      </c>
      <c r="F91" s="1">
        <v>-429452000</v>
      </c>
      <c r="G91" s="1">
        <v>-990883000</v>
      </c>
      <c r="H91" s="1">
        <v>-1385258000</v>
      </c>
      <c r="I91" s="1">
        <v>-1444796600</v>
      </c>
    </row>
    <row r="92" spans="1:25" ht="19">
      <c r="A92" s="5" t="s">
        <v>77</v>
      </c>
      <c r="B92" s="1">
        <v>38000000</v>
      </c>
      <c r="C92" s="1">
        <v>114775000</v>
      </c>
      <c r="D92" s="1">
        <v>82230000</v>
      </c>
      <c r="E92" s="1">
        <v>450000000</v>
      </c>
      <c r="F92" s="1">
        <v>470000000</v>
      </c>
      <c r="G92" s="1">
        <v>740000000</v>
      </c>
      <c r="H92" s="1">
        <v>550000000</v>
      </c>
      <c r="I92" s="1">
        <v>1425000000</v>
      </c>
    </row>
    <row r="93" spans="1:25" ht="19">
      <c r="A93" s="5" t="s">
        <v>78</v>
      </c>
      <c r="B93" s="1" t="s">
        <v>92</v>
      </c>
      <c r="C93" s="1" t="s">
        <v>92</v>
      </c>
      <c r="D93" s="1" t="s">
        <v>92</v>
      </c>
      <c r="E93" s="1">
        <v>483000</v>
      </c>
      <c r="F93" s="1">
        <v>371000</v>
      </c>
      <c r="G93" s="1" t="s">
        <v>92</v>
      </c>
      <c r="H93" s="1">
        <v>-4343000</v>
      </c>
      <c r="I93" s="1">
        <v>-3098000</v>
      </c>
    </row>
    <row r="94" spans="1:25" ht="19" customHeight="1">
      <c r="A94" s="6" t="s">
        <v>79</v>
      </c>
      <c r="B94" s="10">
        <v>-80422000</v>
      </c>
      <c r="C94" s="10">
        <v>31056000</v>
      </c>
      <c r="D94" s="10">
        <v>-172287000</v>
      </c>
      <c r="E94" s="10">
        <v>-160279000</v>
      </c>
      <c r="F94" s="10">
        <v>-1645000</v>
      </c>
      <c r="G94" s="10">
        <v>-262656000</v>
      </c>
      <c r="H94" s="10">
        <v>-852142000</v>
      </c>
      <c r="I94" s="10">
        <v>-33308000</v>
      </c>
    </row>
    <row r="95" spans="1:25" ht="19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>
        <v>-480985000</v>
      </c>
      <c r="G95" s="1">
        <v>-4633000</v>
      </c>
      <c r="H95" s="1">
        <v>-5572000</v>
      </c>
      <c r="I95" s="1">
        <v>-4510000</v>
      </c>
    </row>
    <row r="96" spans="1:25" ht="19">
      <c r="A96" s="5" t="s">
        <v>81</v>
      </c>
      <c r="B96" s="1" t="s">
        <v>92</v>
      </c>
      <c r="C96" s="1" t="s">
        <v>92</v>
      </c>
      <c r="D96" s="1">
        <v>205494000</v>
      </c>
      <c r="E96" s="1" t="s">
        <v>92</v>
      </c>
      <c r="F96" s="1" t="s">
        <v>92</v>
      </c>
      <c r="G96" s="1" t="s">
        <v>92</v>
      </c>
      <c r="H96" s="1">
        <v>889184000</v>
      </c>
      <c r="I96" s="1">
        <v>34710000</v>
      </c>
    </row>
    <row r="97" spans="1:25" ht="19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</row>
    <row r="98" spans="1:25" ht="19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</row>
    <row r="99" spans="1:25" ht="19" customHeight="1">
      <c r="A99" s="5" t="s">
        <v>84</v>
      </c>
      <c r="B99" s="1">
        <v>3087000</v>
      </c>
      <c r="C99" s="1">
        <v>43114000</v>
      </c>
      <c r="D99" s="1">
        <v>4398000</v>
      </c>
      <c r="E99" s="1">
        <v>288236000</v>
      </c>
      <c r="F99" s="1">
        <v>1070223000</v>
      </c>
      <c r="G99" s="1">
        <v>32214000</v>
      </c>
      <c r="H99" s="1">
        <v>7280000</v>
      </c>
      <c r="I99" s="1">
        <v>0</v>
      </c>
    </row>
    <row r="100" spans="1:25" ht="19">
      <c r="A100" s="6" t="s">
        <v>85</v>
      </c>
      <c r="B100" s="10">
        <v>3087000</v>
      </c>
      <c r="C100" s="10">
        <v>43114000</v>
      </c>
      <c r="D100" s="10">
        <v>209892000</v>
      </c>
      <c r="E100" s="10">
        <v>288236000</v>
      </c>
      <c r="F100" s="10">
        <v>589238000</v>
      </c>
      <c r="G100" s="10">
        <v>27581000</v>
      </c>
      <c r="H100" s="10">
        <v>890892000</v>
      </c>
      <c r="I100" s="10">
        <v>30200000</v>
      </c>
    </row>
    <row r="101" spans="1:25" ht="19">
      <c r="A101" s="5" t="s">
        <v>86</v>
      </c>
      <c r="B101" s="1">
        <v>-92000</v>
      </c>
      <c r="C101" s="1">
        <v>7000</v>
      </c>
      <c r="D101" s="1">
        <v>291000</v>
      </c>
      <c r="E101" s="1">
        <v>-48000</v>
      </c>
      <c r="F101" s="1">
        <v>306000</v>
      </c>
      <c r="G101" s="1">
        <v>1264000</v>
      </c>
      <c r="H101" s="1">
        <v>-1532000</v>
      </c>
      <c r="I101" s="1">
        <v>-2003000</v>
      </c>
    </row>
    <row r="102" spans="1:25" ht="19">
      <c r="A102" s="6" t="s">
        <v>87</v>
      </c>
      <c r="B102" s="10">
        <v>-124388000</v>
      </c>
      <c r="C102" s="10">
        <v>36099000</v>
      </c>
      <c r="D102" s="10">
        <v>-6985000</v>
      </c>
      <c r="E102" s="10">
        <v>85920000</v>
      </c>
      <c r="F102" s="10">
        <v>558359000</v>
      </c>
      <c r="G102" s="10">
        <v>-276484000</v>
      </c>
      <c r="H102" s="10">
        <v>44198000</v>
      </c>
      <c r="I102" s="10">
        <v>-18081000</v>
      </c>
    </row>
    <row r="103" spans="1:25" ht="19">
      <c r="A103" s="5" t="s">
        <v>88</v>
      </c>
      <c r="B103" s="1">
        <v>157701000</v>
      </c>
      <c r="C103" s="1">
        <v>33313000</v>
      </c>
      <c r="D103" s="1">
        <v>69412000</v>
      </c>
      <c r="E103" s="1">
        <v>62427000</v>
      </c>
      <c r="F103" s="1">
        <v>148347000</v>
      </c>
      <c r="G103" s="1">
        <v>706706000</v>
      </c>
      <c r="H103" s="1">
        <v>430222000</v>
      </c>
      <c r="I103" s="1">
        <v>474000000</v>
      </c>
    </row>
    <row r="104" spans="1:25" ht="20" thickBot="1">
      <c r="A104" s="7" t="s">
        <v>89</v>
      </c>
      <c r="B104" s="11">
        <v>33313000</v>
      </c>
      <c r="C104" s="11">
        <v>69412000</v>
      </c>
      <c r="D104" s="11">
        <v>62427000</v>
      </c>
      <c r="E104" s="11">
        <v>148347000</v>
      </c>
      <c r="F104" s="11">
        <v>706706000</v>
      </c>
      <c r="G104" s="11">
        <v>430222000</v>
      </c>
      <c r="H104" s="11">
        <v>474420000</v>
      </c>
      <c r="I104" s="11">
        <v>456339000</v>
      </c>
    </row>
    <row r="105" spans="1:25" ht="21" thickTop="1">
      <c r="A105" s="14" t="s">
        <v>108</v>
      </c>
      <c r="B105" s="1"/>
      <c r="C105" s="15">
        <f>(C106/B106)-1</f>
        <v>-0.16167323789242871</v>
      </c>
      <c r="D105" s="15">
        <f>(D106/C106)-1</f>
        <v>0.18246522974774271</v>
      </c>
      <c r="E105" s="15">
        <f>(E106/D106)-1</f>
        <v>3.8731495661051607E-2</v>
      </c>
      <c r="F105" s="15">
        <f>(F106/E106)-1</f>
        <v>-0.32215328541884225</v>
      </c>
      <c r="G105" s="15">
        <f>(G106/F106)-1</f>
        <v>0.64469550507491546</v>
      </c>
      <c r="H105" s="15">
        <f t="shared" ref="H105:I105" si="11">(H106/G106)-1</f>
        <v>-0.97994343018770891</v>
      </c>
      <c r="I105" s="15">
        <f>(I106/H106)-1</f>
        <v>17.510989010989011</v>
      </c>
      <c r="Q105" s="15"/>
      <c r="R105" s="15"/>
      <c r="S105" s="15"/>
      <c r="T105" s="15"/>
      <c r="U105" s="15"/>
      <c r="V105" s="15"/>
      <c r="W105" s="15"/>
      <c r="X105" s="26" t="s">
        <v>109</v>
      </c>
      <c r="Y105" s="27">
        <f>(Y100*Y92)+(Y102*Y97)</f>
        <v>0</v>
      </c>
    </row>
    <row r="106" spans="1:25" ht="19">
      <c r="A106" s="5" t="s">
        <v>90</v>
      </c>
      <c r="B106" s="1">
        <v>-47429000</v>
      </c>
      <c r="C106" s="1">
        <v>-39761000</v>
      </c>
      <c r="D106" s="1">
        <v>-47016000</v>
      </c>
      <c r="E106" s="1">
        <v>-48837000</v>
      </c>
      <c r="F106" s="1">
        <v>-33104000</v>
      </c>
      <c r="G106" s="1">
        <v>-54446000</v>
      </c>
      <c r="H106" s="1">
        <v>-1092000</v>
      </c>
      <c r="I106" s="1">
        <v>-20214000</v>
      </c>
      <c r="J106" s="15"/>
      <c r="K106" s="15"/>
      <c r="L106" s="15"/>
      <c r="M106" s="15"/>
      <c r="N106" s="15"/>
    </row>
    <row r="107" spans="1:25" ht="19">
      <c r="A107" s="5"/>
      <c r="B107" s="13"/>
      <c r="C107" s="13"/>
      <c r="D107" s="13"/>
      <c r="E107" s="13"/>
    </row>
  </sheetData>
  <hyperlinks>
    <hyperlink ref="A1" r:id="rId1" tooltip="https://roic.ai/company/MDB" display="ROIC.AI | MDB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441816/000144181618000028/0001441816-18-000028-index.html" xr:uid="{00000000-0004-0000-0000-000007000000}"/>
    <hyperlink ref="D74" r:id="rId7" tooltip="https://www.sec.gov/Archives/edgar/data/1441816/000144181618000028/0001441816-18-000028-index.html" xr:uid="{00000000-0004-0000-0000-000008000000}"/>
    <hyperlink ref="E36" r:id="rId8" tooltip="https://www.sec.gov/Archives/edgar/data/1441816/000144181619000067/0001441816-19-000067-index.html" xr:uid="{00000000-0004-0000-0000-00000A000000}"/>
    <hyperlink ref="E74" r:id="rId9" tooltip="https://www.sec.gov/Archives/edgar/data/1441816/000144181619000067/0001441816-19-000067-index.html" xr:uid="{00000000-0004-0000-0000-00000B000000}"/>
    <hyperlink ref="F36" r:id="rId10" tooltip="https://www.sec.gov/Archives/edgar/data/1441816/000144181620000067/0001441816-20-000067-index.html" xr:uid="{00000000-0004-0000-0000-00000D000000}"/>
    <hyperlink ref="F74" r:id="rId11" tooltip="https://www.sec.gov/Archives/edgar/data/1441816/000144181620000067/0001441816-20-000067-index.html" xr:uid="{00000000-0004-0000-0000-00000E000000}"/>
    <hyperlink ref="G36" r:id="rId12" tooltip="https://www.sec.gov/Archives/edgar/data/1441816/000144181621000051/0001441816-21-000051-index.htm" xr:uid="{00000000-0004-0000-0000-000010000000}"/>
    <hyperlink ref="G74" r:id="rId13" tooltip="https://www.sec.gov/Archives/edgar/data/1441816/000144181621000051/0001441816-21-000051-index.htm" xr:uid="{00000000-0004-0000-0000-000011000000}"/>
    <hyperlink ref="H36" r:id="rId14" tooltip="https://www.sec.gov/Archives/edgar/data/1441816/000144181622000059/0001441816-22-000059-index.htm" xr:uid="{00000000-0004-0000-0000-000013000000}"/>
    <hyperlink ref="H74" r:id="rId15" tooltip="https://www.sec.gov/Archives/edgar/data/1441816/000144181622000059/0001441816-22-000059-index.htm" xr:uid="{00000000-0004-0000-0000-000014000000}"/>
    <hyperlink ref="I1" r:id="rId16" display="https://finbox.com/NASDAQGM:MDB/explorer/revenue_proj" xr:uid="{0E505003-FB1F-D944-B009-4A821D273A46}"/>
    <hyperlink ref="I36" r:id="rId17" tooltip="https://www.sec.gov/Archives/edgar/data/1441816/000144181622000059/0001441816-22-000059-index.htm" xr:uid="{5A771ABC-18CB-284F-B64C-A5C8A01F94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2023-01-12T06:12:36Z</dcterms:created>
  <dcterms:modified xsi:type="dcterms:W3CDTF">2023-03-09T04:30:49Z</dcterms:modified>
</cp:coreProperties>
</file>