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 Stocks/"/>
    </mc:Choice>
  </mc:AlternateContent>
  <xr:revisionPtr revIDLastSave="0" documentId="13_ncr:1_{DD384DB0-C22B-8D44-81B1-8888D39152A3}" xr6:coauthVersionLast="47" xr6:coauthVersionMax="47" xr10:uidLastSave="{00000000-0000-0000-0000-000000000000}"/>
  <bookViews>
    <workbookView xWindow="31000" yWindow="500" windowWidth="2020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1'!$B$106:$V$106</definedName>
    <definedName name="_xlchart.v1.4" hidden="1">'Sheet 1'!$B$19:$V$19</definedName>
    <definedName name="_xlchart.v1.5" hidden="1">'Sheet 1'!$B$3:$V$3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" i="1" l="1"/>
  <c r="X106" i="1"/>
  <c r="Y106" i="1" s="1"/>
  <c r="Z106" i="1" s="1"/>
  <c r="AA106" i="1" s="1"/>
  <c r="W106" i="1"/>
  <c r="X114" i="1"/>
  <c r="X111" i="1"/>
  <c r="AD97" i="1"/>
  <c r="AD91" i="1"/>
  <c r="AD90" i="1"/>
  <c r="AD89" i="1"/>
  <c r="AD87" i="1"/>
  <c r="AD88" i="1" s="1"/>
  <c r="AD92" i="1" s="1"/>
  <c r="AD86" i="1"/>
  <c r="AD99" i="1" s="1"/>
  <c r="AD85" i="1"/>
  <c r="AE16" i="1"/>
  <c r="AC16" i="1"/>
  <c r="AB16" i="1"/>
  <c r="AE13" i="1"/>
  <c r="AD13" i="1"/>
  <c r="AC13" i="1"/>
  <c r="AB13" i="1"/>
  <c r="AE10" i="1"/>
  <c r="AD10" i="1"/>
  <c r="AC10" i="1"/>
  <c r="AB10" i="1"/>
  <c r="AE7" i="1"/>
  <c r="AD7" i="1"/>
  <c r="AC7" i="1"/>
  <c r="AB7" i="1"/>
  <c r="AE4" i="1"/>
  <c r="AD4" i="1"/>
  <c r="AC4" i="1"/>
  <c r="AB4" i="1"/>
  <c r="V106" i="1"/>
  <c r="V93" i="1"/>
  <c r="V80" i="1"/>
  <c r="V89" i="1"/>
  <c r="V105" i="1"/>
  <c r="V35" i="1"/>
  <c r="V30" i="1"/>
  <c r="V29" i="1"/>
  <c r="V26" i="1"/>
  <c r="V23" i="1"/>
  <c r="V21" i="1"/>
  <c r="V20" i="1"/>
  <c r="V16" i="1"/>
  <c r="V15" i="1"/>
  <c r="V13" i="1"/>
  <c r="V9" i="1"/>
  <c r="V7" i="1"/>
  <c r="AA4" i="1"/>
  <c r="Z4" i="1"/>
  <c r="Y4" i="1"/>
  <c r="X4" i="1"/>
  <c r="W4" i="1"/>
  <c r="V4" i="1"/>
  <c r="AT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T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D106" i="1" l="1"/>
  <c r="X108" i="1"/>
  <c r="X112" i="1"/>
  <c r="AD103" i="1"/>
  <c r="AD102" i="1" s="1"/>
  <c r="W108" i="1"/>
  <c r="AD100" i="1" l="1"/>
  <c r="AD105" i="1" s="1"/>
  <c r="AD108" i="1" s="1"/>
  <c r="Y108" i="1"/>
  <c r="Z108" i="1" l="1"/>
  <c r="AA107" i="1"/>
  <c r="AA108" i="1" s="1"/>
  <c r="X110" i="1" s="1"/>
  <c r="X113" i="1" s="1"/>
  <c r="X115" i="1" s="1"/>
  <c r="X118" i="1" l="1"/>
  <c r="X117" i="1"/>
</calcChain>
</file>

<file path=xl/sharedStrings.xml><?xml version="1.0" encoding="utf-8"?>
<sst xmlns="http://schemas.openxmlformats.org/spreadsheetml/2006/main" count="834" uniqueCount="160">
  <si>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</si>
  <si>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</si>
  <si>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</si>
  <si>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</si>
  <si>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</si>
  <si>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</si>
  <si>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</si>
  <si>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</si>
  <si>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</si>
  <si>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</si>
  <si>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</si>
  <si>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</si>
  <si>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</si>
  <si>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</si>
  <si>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</si>
  <si>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</si>
  <si>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</si>
  <si>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</si>
  <si>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</si>
  <si>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</si>
  <si>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</si>
  <si>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</si>
  <si>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</si>
  <si>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</si>
  <si>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</si>
  <si>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</si>
  <si>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</si>
  <si>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</si>
  <si>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</si>
  <si>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</si>
  <si>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</si>
  <si>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</si>
  <si>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</si>
  <si>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</si>
  <si>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</si>
  <si>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</si>
  <si>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</si>
  <si>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</si>
  <si>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</si>
  <si>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</si>
  <si>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</si>
  <si>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</si>
  <si>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</si>
  <si>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</si>
  <si>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</si>
  <si>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</si>
  <si>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</si>
  <si>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</si>
  <si>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</si>
  <si>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</si>
  <si>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</si>
  <si>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</si>
  <si>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</si>
  <si>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</si>
  <si>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</si>
  <si>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</si>
  <si>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</si>
  <si>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</si>
  <si>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</si>
  <si>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</si>
  <si>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</si>
  <si>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</si>
  <si>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</si>
  <si>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</si>
  <si>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</si>
  <si>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</si>
  <si>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</si>
  <si>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</si>
  <si>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</si>
  <si>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</si>
  <si>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</si>
  <si>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</si>
  <si>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</si>
  <si>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</si>
  <si>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</si>
  <si>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</si>
  <si>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</si>
  <si>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</si>
  <si>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</si>
  <si>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</si>
  <si>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</si>
  <si>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</si>
  <si>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</si>
  <si>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</si>
  <si>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</si>
  <si>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</si>
  <si>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</si>
  <si>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</si>
  <si>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</si>
  <si>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</si>
  <si>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</si>
  <si>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</si>
  <si>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</si>
  <si>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</si>
  <si>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Ulta Beauty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</si>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</sst>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6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2" fillId="0" borderId="11" xfId="0" applyFont="1" applyBorder="1" applyAlignment="1">
      <alignment horizontal="left" vertical="center" wrapText="1"/>
    </xf>
    <xf numFmtId="10" fontId="12" fillId="0" borderId="8" xfId="0" applyNumberFormat="1" applyFont="1" applyBorder="1"/>
    <xf numFmtId="10" fontId="11" fillId="0" borderId="10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7" borderId="10" xfId="0" applyNumberFormat="1" applyFont="1" applyFill="1" applyBorder="1"/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71767982785005E-2"/>
          <c:y val="0.15340781139999113"/>
          <c:w val="0.84149134090981581"/>
          <c:h val="0.71317857950620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1'!$B$3:$V$3</c:f>
              <c:numCache>
                <c:formatCode>#,###,,;\(#,###,,\);\ \-\ \-</c:formatCode>
                <c:ptCount val="21"/>
                <c:pt idx="0">
                  <c:v>362217000</c:v>
                </c:pt>
                <c:pt idx="1">
                  <c:v>423863000</c:v>
                </c:pt>
                <c:pt idx="2">
                  <c:v>491152000</c:v>
                </c:pt>
                <c:pt idx="3">
                  <c:v>579075000</c:v>
                </c:pt>
                <c:pt idx="4">
                  <c:v>755113000</c:v>
                </c:pt>
                <c:pt idx="5">
                  <c:v>912141000</c:v>
                </c:pt>
                <c:pt idx="6">
                  <c:v>1084646000</c:v>
                </c:pt>
                <c:pt idx="7">
                  <c:v>1222771000</c:v>
                </c:pt>
                <c:pt idx="8">
                  <c:v>1454838000</c:v>
                </c:pt>
                <c:pt idx="9">
                  <c:v>1776151000</c:v>
                </c:pt>
                <c:pt idx="10">
                  <c:v>2220256000</c:v>
                </c:pt>
                <c:pt idx="11">
                  <c:v>2670573000</c:v>
                </c:pt>
                <c:pt idx="12">
                  <c:v>3241369000</c:v>
                </c:pt>
                <c:pt idx="13">
                  <c:v>3924116000</c:v>
                </c:pt>
                <c:pt idx="14">
                  <c:v>4854737000</c:v>
                </c:pt>
                <c:pt idx="15">
                  <c:v>5884506000</c:v>
                </c:pt>
                <c:pt idx="16">
                  <c:v>6716615000</c:v>
                </c:pt>
                <c:pt idx="17">
                  <c:v>7398068000</c:v>
                </c:pt>
                <c:pt idx="18">
                  <c:v>6151953000</c:v>
                </c:pt>
                <c:pt idx="19">
                  <c:v>8630889000</c:v>
                </c:pt>
                <c:pt idx="20">
                  <c:v>10208000000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0D47-A6A8-5337DC14D95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1'!$B$19:$V$19</c:f>
              <c:numCache>
                <c:formatCode>#,###,,;\(#,###,,\);\ \-\ \-</c:formatCode>
                <c:ptCount val="21"/>
                <c:pt idx="0">
                  <c:v>23421000</c:v>
                </c:pt>
                <c:pt idx="1">
                  <c:v>23518000</c:v>
                </c:pt>
                <c:pt idx="2">
                  <c:v>9460000</c:v>
                </c:pt>
                <c:pt idx="3">
                  <c:v>48758000</c:v>
                </c:pt>
                <c:pt idx="4">
                  <c:v>66510000</c:v>
                </c:pt>
                <c:pt idx="5">
                  <c:v>81682000</c:v>
                </c:pt>
                <c:pt idx="6">
                  <c:v>97746000</c:v>
                </c:pt>
                <c:pt idx="7">
                  <c:v>130319000</c:v>
                </c:pt>
                <c:pt idx="8">
                  <c:v>183820000</c:v>
                </c:pt>
                <c:pt idx="9">
                  <c:v>272126000</c:v>
                </c:pt>
                <c:pt idx="10">
                  <c:v>368211000</c:v>
                </c:pt>
                <c:pt idx="11">
                  <c:v>434107000</c:v>
                </c:pt>
                <c:pt idx="12">
                  <c:v>543967000</c:v>
                </c:pt>
                <c:pt idx="13">
                  <c:v>673632000</c:v>
                </c:pt>
                <c:pt idx="14">
                  <c:v>866899000</c:v>
                </c:pt>
                <c:pt idx="15">
                  <c:v>1041140000</c:v>
                </c:pt>
                <c:pt idx="16">
                  <c:v>1143674000</c:v>
                </c:pt>
                <c:pt idx="17">
                  <c:v>1206805000</c:v>
                </c:pt>
                <c:pt idx="18">
                  <c:v>523122000</c:v>
                </c:pt>
                <c:pt idx="19">
                  <c:v>1562626000</c:v>
                </c:pt>
                <c:pt idx="20">
                  <c:v>1751060000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6-0D47-A6A8-5337DC14D95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1'!$B$106:$V$106</c:f>
              <c:numCache>
                <c:formatCode>#,###,,;\(#,###,,\);\ \-\ \-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-4006000</c:v>
                </c:pt>
                <c:pt idx="4">
                  <c:v>-6701000</c:v>
                </c:pt>
                <c:pt idx="5">
                  <c:v>-54960000</c:v>
                </c:pt>
                <c:pt idx="6">
                  <c:v>-35660000</c:v>
                </c:pt>
                <c:pt idx="7">
                  <c:v>104722000</c:v>
                </c:pt>
                <c:pt idx="8">
                  <c:v>79428000</c:v>
                </c:pt>
                <c:pt idx="9">
                  <c:v>92251000</c:v>
                </c:pt>
                <c:pt idx="10">
                  <c:v>50423000</c:v>
                </c:pt>
                <c:pt idx="11">
                  <c:v>101701000</c:v>
                </c:pt>
                <c:pt idx="12">
                  <c:v>147525000</c:v>
                </c:pt>
                <c:pt idx="13">
                  <c:v>76707000</c:v>
                </c:pt>
                <c:pt idx="14">
                  <c:v>260938000</c:v>
                </c:pt>
                <c:pt idx="15">
                  <c:v>338652000</c:v>
                </c:pt>
                <c:pt idx="16">
                  <c:v>636727000</c:v>
                </c:pt>
                <c:pt idx="17">
                  <c:v>802759000</c:v>
                </c:pt>
                <c:pt idx="18">
                  <c:v>658489000</c:v>
                </c:pt>
                <c:pt idx="19">
                  <c:v>887078000</c:v>
                </c:pt>
                <c:pt idx="20">
                  <c:v>1169789000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6-0D47-A6A8-5337DC14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1088175"/>
        <c:axId val="641670895"/>
      </c:barChart>
      <c:catAx>
        <c:axId val="64108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895"/>
        <c:crosses val="autoZero"/>
        <c:auto val="1"/>
        <c:lblAlgn val="ctr"/>
        <c:lblOffset val="100"/>
        <c:noMultiLvlLbl val="0"/>
      </c:catAx>
      <c:valAx>
        <c:axId val="6416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8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61150880730126"/>
          <c:y val="0.89459469194912034"/>
          <c:w val="0.27823225739166713"/>
          <c:h val="5.869858430697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21166</xdr:colOff>
      <xdr:row>108</xdr:row>
      <xdr:rowOff>11288</xdr:rowOff>
    </xdr:from>
    <xdr:to>
      <xdr:col>30</xdr:col>
      <xdr:colOff>0</xdr:colOff>
      <xdr:row>125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30C88-2D7C-472C-DAE7-FBDEEDD93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403568/000095013708005469/0000950137-08-005469-index.html" TargetMode="External"/><Relationship Id="rId18" Type="http://schemas.openxmlformats.org/officeDocument/2006/relationships/hyperlink" Target="https://www.sec.gov/Archives/edgar/data/1403568/000095012311030900/c63694e10vk.htm" TargetMode="External"/><Relationship Id="rId26" Type="http://schemas.openxmlformats.org/officeDocument/2006/relationships/hyperlink" Target="https://www.sec.gov/Archives/edgar/data/1403568/000119312515115602/0001193125-15-115602-index.html" TargetMode="External"/><Relationship Id="rId39" Type="http://schemas.openxmlformats.org/officeDocument/2006/relationships/hyperlink" Target="https://www.sec.gov/Archives/edgar/data/1403568/000155837021003523/0001558370-21-003523-index.htm" TargetMode="External"/><Relationship Id="rId21" Type="http://schemas.openxmlformats.org/officeDocument/2006/relationships/hyperlink" Target="https://www.sec.gov/Archives/edgar/data/1403568/000119312512136579/0001193125-12-136579-index.html" TargetMode="External"/><Relationship Id="rId34" Type="http://schemas.openxmlformats.org/officeDocument/2006/relationships/hyperlink" Target="https://www.sec.gov/Archives/edgar/data/1403568/000155837019002739/0001558370-19-002739-index.html" TargetMode="External"/><Relationship Id="rId42" Type="http://schemas.openxmlformats.org/officeDocument/2006/relationships/hyperlink" Target="https://www.sec.gov/Archives/edgar/data/1403568/000155837023003308/ulta-20230309xex99d1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403568/000095012310030932/0000950123-10-030932-index.html" TargetMode="External"/><Relationship Id="rId29" Type="http://schemas.openxmlformats.org/officeDocument/2006/relationships/hyperlink" Target="https://www.sec.gov/Archives/edgar/data/1403568/000119312516523101/0001193125-16-523101-index.html" TargetMode="External"/><Relationship Id="rId1" Type="http://schemas.openxmlformats.org/officeDocument/2006/relationships/hyperlink" Target="https://roic.ai/company/ULT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403568/000119312514127781/0001193125-14-127781-index.html" TargetMode="External"/><Relationship Id="rId32" Type="http://schemas.openxmlformats.org/officeDocument/2006/relationships/hyperlink" Target="https://www.sec.gov/Archives/edgar/data/1403568/000155837018002733/0001558370-18-002733-index.html" TargetMode="External"/><Relationship Id="rId37" Type="http://schemas.openxmlformats.org/officeDocument/2006/relationships/hyperlink" Target="https://www.sec.gov/Archives/edgar/data/1403568/000155837020003272/0001558370-20-003272-index.html" TargetMode="External"/><Relationship Id="rId40" Type="http://schemas.openxmlformats.org/officeDocument/2006/relationships/hyperlink" Target="https://www.sec.gov/Archives/edgar/data/1403568/000155837022004330/0001558370-22-004330-index.htm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03568/000095013709002518/0000950137-09-002518-index.html" TargetMode="External"/><Relationship Id="rId23" Type="http://schemas.openxmlformats.org/officeDocument/2006/relationships/hyperlink" Target="https://www.sec.gov/Archives/edgar/data/1403568/000119312513140116/0001193125-13-140116-index.html" TargetMode="External"/><Relationship Id="rId28" Type="http://schemas.openxmlformats.org/officeDocument/2006/relationships/hyperlink" Target="https://www.sec.gov/Archives/edgar/data/1403568/000119312516523101/0001193125-16-523101-index.html" TargetMode="External"/><Relationship Id="rId36" Type="http://schemas.openxmlformats.org/officeDocument/2006/relationships/hyperlink" Target="https://www.sec.gov/Archives/edgar/data/1403568/000155837020003272/0001558370-20-003272-index.html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403568/000095012311030900/c63694e10vk.htm" TargetMode="External"/><Relationship Id="rId31" Type="http://schemas.openxmlformats.org/officeDocument/2006/relationships/hyperlink" Target="https://www.sec.gov/Archives/edgar/data/1403568/000119312517099261/0001193125-17-099261-index.html" TargetMode="External"/><Relationship Id="rId44" Type="http://schemas.openxmlformats.org/officeDocument/2006/relationships/hyperlink" Target="https://finbox.com/NASDAQGS:ULTA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403568/000095013709002518/0000950137-09-002518-index.html" TargetMode="External"/><Relationship Id="rId22" Type="http://schemas.openxmlformats.org/officeDocument/2006/relationships/hyperlink" Target="https://www.sec.gov/Archives/edgar/data/1403568/000119312513140116/0001193125-13-140116-index.html" TargetMode="External"/><Relationship Id="rId27" Type="http://schemas.openxmlformats.org/officeDocument/2006/relationships/hyperlink" Target="https://www.sec.gov/Archives/edgar/data/1403568/000119312515115602/0001193125-15-115602-index.html" TargetMode="External"/><Relationship Id="rId30" Type="http://schemas.openxmlformats.org/officeDocument/2006/relationships/hyperlink" Target="https://www.sec.gov/Archives/edgar/data/1403568/000119312517099261/0001193125-17-099261-index.html" TargetMode="External"/><Relationship Id="rId35" Type="http://schemas.openxmlformats.org/officeDocument/2006/relationships/hyperlink" Target="https://www.sec.gov/Archives/edgar/data/1403568/000155837019002739/0001558370-19-002739-index.html" TargetMode="External"/><Relationship Id="rId43" Type="http://schemas.openxmlformats.org/officeDocument/2006/relationships/hyperlink" Target="https://www.sec.gov/Archives/edgar/data/1403568/000155837023003308/ulta-20230309xex99d1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03568/000095013708005469/0000950137-08-005469-index.html" TargetMode="External"/><Relationship Id="rId17" Type="http://schemas.openxmlformats.org/officeDocument/2006/relationships/hyperlink" Target="https://www.sec.gov/Archives/edgar/data/1403568/000095012310030932/0000950123-10-030932-index.html" TargetMode="External"/><Relationship Id="rId25" Type="http://schemas.openxmlformats.org/officeDocument/2006/relationships/hyperlink" Target="https://www.sec.gov/Archives/edgar/data/1403568/000119312514127781/0001193125-14-127781-index.html" TargetMode="External"/><Relationship Id="rId33" Type="http://schemas.openxmlformats.org/officeDocument/2006/relationships/hyperlink" Target="https://www.sec.gov/Archives/edgar/data/1403568/000155837018002733/0001558370-18-002733-index.html" TargetMode="External"/><Relationship Id="rId38" Type="http://schemas.openxmlformats.org/officeDocument/2006/relationships/hyperlink" Target="https://www.sec.gov/Archives/edgar/data/1403568/000155837021003523/0001558370-21-003523-index.htm" TargetMode="External"/><Relationship Id="rId20" Type="http://schemas.openxmlformats.org/officeDocument/2006/relationships/hyperlink" Target="https://www.sec.gov/Archives/edgar/data/1403568/000119312512136579/0001193125-12-136579-index.html" TargetMode="External"/><Relationship Id="rId41" Type="http://schemas.openxmlformats.org/officeDocument/2006/relationships/hyperlink" Target="https://www.sec.gov/Archives/edgar/data/1403568/000155837022004330/0001558370-22-004330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60" zoomScaleNormal="60" workbookViewId="0">
      <pane xSplit="1" ySplit="1" topLeftCell="V37" activePane="bottomRight" state="frozen"/>
      <selection pane="topRight"/>
      <selection pane="bottomLeft"/>
      <selection pane="bottomRight" activeCell="AC83" sqref="W83:AD118"/>
    </sheetView>
  </sheetViews>
  <sheetFormatPr baseColWidth="10" defaultRowHeight="16" x14ac:dyDescent="0.2"/>
  <cols>
    <col min="1" max="1" width="50" customWidth="1"/>
    <col min="2" max="22" width="15" customWidth="1"/>
    <col min="23" max="26" width="21.33203125" customWidth="1"/>
    <col min="27" max="31" width="20.83203125" customWidth="1"/>
  </cols>
  <sheetData>
    <row r="1" spans="1:42" ht="22" thickBot="1" x14ac:dyDescent="0.3">
      <c r="A1" s="3" t="s">
        <v>94</v>
      </c>
      <c r="B1" s="8">
        <v>2003</v>
      </c>
      <c r="C1" s="8">
        <v>2004</v>
      </c>
      <c r="D1" s="8">
        <v>2005</v>
      </c>
      <c r="E1" s="8">
        <v>2006</v>
      </c>
      <c r="F1" s="8">
        <v>2007</v>
      </c>
      <c r="G1" s="8">
        <v>2008</v>
      </c>
      <c r="H1" s="8">
        <v>2009</v>
      </c>
      <c r="I1" s="8">
        <v>2010</v>
      </c>
      <c r="J1" s="8">
        <v>2011</v>
      </c>
      <c r="K1" s="8">
        <v>2012</v>
      </c>
      <c r="L1" s="8">
        <v>2013</v>
      </c>
      <c r="M1" s="8">
        <v>2014</v>
      </c>
      <c r="N1" s="8">
        <v>2015</v>
      </c>
      <c r="O1" s="8">
        <v>2016</v>
      </c>
      <c r="P1" s="8">
        <v>2017</v>
      </c>
      <c r="Q1" s="8">
        <v>2018</v>
      </c>
      <c r="R1" s="8">
        <v>2019</v>
      </c>
      <c r="S1" s="8">
        <v>2020</v>
      </c>
      <c r="T1" s="8">
        <v>2021</v>
      </c>
      <c r="U1" s="8">
        <v>2022</v>
      </c>
      <c r="V1" s="8">
        <v>2023</v>
      </c>
      <c r="W1" s="27">
        <v>2024</v>
      </c>
      <c r="X1" s="27">
        <v>2025</v>
      </c>
      <c r="Y1" s="27">
        <v>2026</v>
      </c>
      <c r="Z1" s="27">
        <v>2027</v>
      </c>
      <c r="AA1" s="27">
        <v>2027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/>
      <c r="Z2" s="9"/>
      <c r="AA2" s="9"/>
      <c r="AB2" s="9"/>
      <c r="AC2" s="9"/>
      <c r="AD2" s="9"/>
      <c r="AE2" s="9"/>
    </row>
    <row r="3" spans="1:42" ht="40" x14ac:dyDescent="0.25">
      <c r="A3" s="5" t="s">
        <v>1</v>
      </c>
      <c r="B3" s="1">
        <v>362217000</v>
      </c>
      <c r="C3" s="1">
        <v>423863000</v>
      </c>
      <c r="D3" s="1">
        <v>491152000</v>
      </c>
      <c r="E3" s="1">
        <v>579075000</v>
      </c>
      <c r="F3" s="1">
        <v>755113000</v>
      </c>
      <c r="G3" s="1">
        <v>912141000</v>
      </c>
      <c r="H3" s="1">
        <v>1084646000</v>
      </c>
      <c r="I3" s="1">
        <v>1222771000</v>
      </c>
      <c r="J3" s="1">
        <v>1454838000</v>
      </c>
      <c r="K3" s="1">
        <v>1776151000</v>
      </c>
      <c r="L3" s="1">
        <v>2220256000</v>
      </c>
      <c r="M3" s="1">
        <v>2670573000</v>
      </c>
      <c r="N3" s="1">
        <v>3241369000</v>
      </c>
      <c r="O3" s="1">
        <v>3924116000</v>
      </c>
      <c r="P3" s="1">
        <v>4854737000</v>
      </c>
      <c r="Q3" s="1">
        <v>5884506000</v>
      </c>
      <c r="R3" s="1">
        <v>6716615000</v>
      </c>
      <c r="S3" s="1">
        <v>7398068000</v>
      </c>
      <c r="T3" s="1">
        <v>6151953000</v>
      </c>
      <c r="U3" s="1">
        <v>8630889000</v>
      </c>
      <c r="V3" s="1">
        <v>10208000000</v>
      </c>
      <c r="W3" s="28">
        <v>10703000000</v>
      </c>
      <c r="X3" s="28">
        <v>11266000000</v>
      </c>
      <c r="Y3" s="28">
        <v>12010000000</v>
      </c>
      <c r="Z3" s="28">
        <v>12452000000</v>
      </c>
      <c r="AA3" s="28">
        <v>13158000000</v>
      </c>
      <c r="AB3" s="18" t="s">
        <v>110</v>
      </c>
      <c r="AC3" s="19" t="s">
        <v>111</v>
      </c>
      <c r="AD3" s="19" t="s">
        <v>112</v>
      </c>
      <c r="AE3" s="19" t="s">
        <v>113</v>
      </c>
    </row>
    <row r="4" spans="1:42" ht="19" x14ac:dyDescent="0.25">
      <c r="A4" s="14" t="s">
        <v>95</v>
      </c>
      <c r="B4" s="1"/>
      <c r="C4" s="15">
        <f>(C3/B3)-1</f>
        <v>0.17019079722928532</v>
      </c>
      <c r="D4" s="15">
        <f>(D3/C3)-1</f>
        <v>0.15875176649058775</v>
      </c>
      <c r="E4" s="15">
        <f>(E3/D3)-1</f>
        <v>0.1790138287129035</v>
      </c>
      <c r="F4" s="15">
        <f t="shared" ref="F4:AA4" si="0">(F3/E3)-1</f>
        <v>0.30399861848637921</v>
      </c>
      <c r="G4" s="15">
        <f t="shared" si="0"/>
        <v>0.20795298187158751</v>
      </c>
      <c r="H4" s="16">
        <f t="shared" si="0"/>
        <v>0.18912098019933321</v>
      </c>
      <c r="I4" s="16">
        <f t="shared" si="0"/>
        <v>0.12734569619949743</v>
      </c>
      <c r="J4" s="16">
        <f t="shared" si="0"/>
        <v>0.18978778528440721</v>
      </c>
      <c r="K4" s="16">
        <f t="shared" si="0"/>
        <v>0.22085826738097292</v>
      </c>
      <c r="L4" s="16">
        <f t="shared" si="0"/>
        <v>0.25003786277180273</v>
      </c>
      <c r="M4" s="16">
        <f t="shared" si="0"/>
        <v>0.20282210700027381</v>
      </c>
      <c r="N4" s="16">
        <f t="shared" si="0"/>
        <v>0.2137354043495534</v>
      </c>
      <c r="O4" s="16">
        <f t="shared" si="0"/>
        <v>0.21063538276573879</v>
      </c>
      <c r="P4" s="16">
        <f t="shared" si="0"/>
        <v>0.23715430430700835</v>
      </c>
      <c r="Q4" s="16">
        <f t="shared" si="0"/>
        <v>0.21211633091555737</v>
      </c>
      <c r="R4" s="16">
        <f t="shared" si="0"/>
        <v>0.14140677229320531</v>
      </c>
      <c r="S4" s="16">
        <f t="shared" si="0"/>
        <v>0.10145780277714289</v>
      </c>
      <c r="T4" s="16">
        <f t="shared" si="0"/>
        <v>-0.16843789486660576</v>
      </c>
      <c r="U4" s="16">
        <f t="shared" si="0"/>
        <v>0.40295106285759985</v>
      </c>
      <c r="V4" s="16">
        <f t="shared" si="0"/>
        <v>0.18272868530692499</v>
      </c>
      <c r="W4" s="16">
        <f t="shared" si="0"/>
        <v>4.8491379310344751E-2</v>
      </c>
      <c r="X4" s="16">
        <f t="shared" si="0"/>
        <v>5.260207418480789E-2</v>
      </c>
      <c r="Y4" s="16">
        <f t="shared" si="0"/>
        <v>6.6039410616012706E-2</v>
      </c>
      <c r="Z4" s="16">
        <f t="shared" si="0"/>
        <v>3.6802664446294653E-2</v>
      </c>
      <c r="AA4" s="16">
        <f t="shared" si="0"/>
        <v>5.6697719241888933E-2</v>
      </c>
      <c r="AB4" s="17">
        <f>(V4+U4+T4)/3</f>
        <v>0.13908061776597302</v>
      </c>
      <c r="AC4" s="17">
        <f>(V20+U20+T20)/3</f>
        <v>0.51372689238240976</v>
      </c>
      <c r="AD4" s="17">
        <f>(V29+U29+T29)/3</f>
        <v>1.3719790929667479</v>
      </c>
      <c r="AE4" s="17">
        <f>(V105+U105+T105)/3</f>
        <v>0.16204105335951391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9" x14ac:dyDescent="0.25">
      <c r="A5" s="5" t="s">
        <v>2</v>
      </c>
      <c r="B5" s="1">
        <v>259836000</v>
      </c>
      <c r="C5" s="1">
        <v>312203000</v>
      </c>
      <c r="D5" s="1" t="s">
        <v>92</v>
      </c>
      <c r="E5" s="1">
        <v>404794000</v>
      </c>
      <c r="F5" s="1">
        <v>519929000</v>
      </c>
      <c r="G5" s="1">
        <v>628495000</v>
      </c>
      <c r="H5" s="1">
        <v>756712000</v>
      </c>
      <c r="I5" s="1">
        <v>849722000</v>
      </c>
      <c r="J5" s="1">
        <v>970753000</v>
      </c>
      <c r="K5" s="1">
        <v>1159311000</v>
      </c>
      <c r="L5" s="1">
        <v>1436582000</v>
      </c>
      <c r="M5" s="1">
        <v>1729325000</v>
      </c>
      <c r="N5" s="1">
        <v>2104582000</v>
      </c>
      <c r="O5" s="1">
        <v>2539783000</v>
      </c>
      <c r="P5" s="1">
        <v>3107508000</v>
      </c>
      <c r="Q5" s="1">
        <v>3787697000</v>
      </c>
      <c r="R5" s="1">
        <v>4307304000</v>
      </c>
      <c r="S5" s="1">
        <v>4717004000</v>
      </c>
      <c r="T5" s="1">
        <v>4202794000</v>
      </c>
      <c r="U5" s="1">
        <v>5262335000</v>
      </c>
      <c r="V5" s="1">
        <v>6164070000</v>
      </c>
    </row>
    <row r="6" spans="1:42" ht="20" x14ac:dyDescent="0.25">
      <c r="A6" s="6" t="s">
        <v>3</v>
      </c>
      <c r="B6" s="10">
        <v>102381000</v>
      </c>
      <c r="C6" s="10">
        <v>111660000</v>
      </c>
      <c r="D6" s="10" t="s">
        <v>92</v>
      </c>
      <c r="E6" s="10">
        <v>174281000</v>
      </c>
      <c r="F6" s="10">
        <v>235184000</v>
      </c>
      <c r="G6" s="10">
        <v>283646000</v>
      </c>
      <c r="H6" s="10">
        <v>327934000</v>
      </c>
      <c r="I6" s="10">
        <v>373049000</v>
      </c>
      <c r="J6" s="10">
        <v>484085000</v>
      </c>
      <c r="K6" s="10">
        <v>616840000</v>
      </c>
      <c r="L6" s="10">
        <v>783674000</v>
      </c>
      <c r="M6" s="10">
        <v>941248000</v>
      </c>
      <c r="N6" s="10">
        <v>1136787000</v>
      </c>
      <c r="O6" s="10">
        <v>1384333000</v>
      </c>
      <c r="P6" s="10">
        <v>1747229000</v>
      </c>
      <c r="Q6" s="10">
        <v>2096809000</v>
      </c>
      <c r="R6" s="10">
        <v>2409311000</v>
      </c>
      <c r="S6" s="10">
        <v>2681064000</v>
      </c>
      <c r="T6" s="10">
        <v>1949159000</v>
      </c>
      <c r="U6" s="10">
        <v>3368554000</v>
      </c>
      <c r="V6" s="10">
        <v>4044510000</v>
      </c>
      <c r="AB6" s="18" t="s">
        <v>114</v>
      </c>
      <c r="AC6" s="19" t="s">
        <v>115</v>
      </c>
      <c r="AD6" s="19" t="s">
        <v>116</v>
      </c>
      <c r="AE6" s="19" t="s">
        <v>117</v>
      </c>
    </row>
    <row r="7" spans="1:42" ht="19" x14ac:dyDescent="0.25">
      <c r="A7" s="5" t="s">
        <v>4</v>
      </c>
      <c r="B7" s="2">
        <v>0.28270000000000001</v>
      </c>
      <c r="C7" s="2">
        <v>0.26340000000000002</v>
      </c>
      <c r="D7" s="2" t="s">
        <v>92</v>
      </c>
      <c r="E7" s="2">
        <v>0.30099999999999999</v>
      </c>
      <c r="F7" s="2">
        <v>0.3115</v>
      </c>
      <c r="G7" s="2">
        <v>0.311</v>
      </c>
      <c r="H7" s="2">
        <v>0.30230000000000001</v>
      </c>
      <c r="I7" s="2">
        <v>0.30509999999999998</v>
      </c>
      <c r="J7" s="2">
        <v>0.3327</v>
      </c>
      <c r="K7" s="2">
        <v>0.3473</v>
      </c>
      <c r="L7" s="2">
        <v>0.35299999999999998</v>
      </c>
      <c r="M7" s="2">
        <v>0.35249999999999998</v>
      </c>
      <c r="N7" s="2">
        <v>0.35070000000000001</v>
      </c>
      <c r="O7" s="2">
        <v>0.3528</v>
      </c>
      <c r="P7" s="2">
        <v>0.3599</v>
      </c>
      <c r="Q7" s="2">
        <v>0.35630000000000001</v>
      </c>
      <c r="R7" s="2">
        <v>0.35870000000000002</v>
      </c>
      <c r="S7" s="2">
        <v>0.3624</v>
      </c>
      <c r="T7" s="2">
        <v>0.31680000000000003</v>
      </c>
      <c r="U7" s="2">
        <v>0.39029999999999998</v>
      </c>
      <c r="V7" s="2">
        <f>V6/V3</f>
        <v>0.39620983542319749</v>
      </c>
      <c r="AB7" s="17">
        <f>V7</f>
        <v>0.39620983542319749</v>
      </c>
      <c r="AC7" s="20">
        <f>V21</f>
        <v>0.17153800940438871</v>
      </c>
      <c r="AD7" s="20">
        <f>V30</f>
        <v>0.12170924764890283</v>
      </c>
      <c r="AE7" s="20">
        <f>V106/V3</f>
        <v>0.11459531739811912</v>
      </c>
    </row>
    <row r="8" spans="1:42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42" ht="19" customHeight="1" x14ac:dyDescent="0.25">
      <c r="A9" s="14" t="s">
        <v>96</v>
      </c>
      <c r="B9" s="15">
        <f>B8/B3</f>
        <v>0</v>
      </c>
      <c r="C9" s="15">
        <f t="shared" ref="C9:V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/>
      <c r="X9" s="15"/>
      <c r="Y9" s="15"/>
      <c r="Z9" s="15"/>
      <c r="AB9" s="18" t="s">
        <v>97</v>
      </c>
      <c r="AC9" s="19" t="s">
        <v>98</v>
      </c>
      <c r="AD9" s="19" t="s">
        <v>99</v>
      </c>
      <c r="AE9" s="19" t="s">
        <v>100</v>
      </c>
      <c r="AF9" s="15"/>
      <c r="AG9" s="15"/>
      <c r="AH9" s="15"/>
      <c r="AI9" s="15"/>
      <c r="AJ9" s="15"/>
      <c r="AK9" s="15"/>
      <c r="AL9" s="15"/>
    </row>
    <row r="10" spans="1:42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>
        <v>1583017000</v>
      </c>
      <c r="U10" s="1" t="s">
        <v>92</v>
      </c>
      <c r="V10" s="1" t="s">
        <v>92</v>
      </c>
      <c r="AB10" s="17">
        <f>V9</f>
        <v>0</v>
      </c>
      <c r="AC10" s="20">
        <f>V13</f>
        <v>0.23464919670846396</v>
      </c>
      <c r="AD10" s="20">
        <f>V80</f>
        <v>4.2166927899686523E-3</v>
      </c>
      <c r="AE10" s="20">
        <f>V89</f>
        <v>3.05766065830721E-2</v>
      </c>
    </row>
    <row r="11" spans="1:4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</row>
    <row r="12" spans="1:42" ht="20" x14ac:dyDescent="0.25">
      <c r="A12" s="5" t="s">
        <v>8</v>
      </c>
      <c r="B12" s="1">
        <v>86382000</v>
      </c>
      <c r="C12" s="1">
        <v>98446000</v>
      </c>
      <c r="D12" s="1" t="s">
        <v>92</v>
      </c>
      <c r="E12" s="1">
        <v>144857000</v>
      </c>
      <c r="F12" s="1">
        <v>195096000</v>
      </c>
      <c r="G12" s="1">
        <v>236925000</v>
      </c>
      <c r="H12" s="1">
        <v>281633000</v>
      </c>
      <c r="I12" s="1">
        <v>304896000</v>
      </c>
      <c r="J12" s="1">
        <v>365201000</v>
      </c>
      <c r="K12" s="1">
        <v>410658000</v>
      </c>
      <c r="L12" s="1">
        <v>488880000</v>
      </c>
      <c r="M12" s="1">
        <v>596390000</v>
      </c>
      <c r="N12" s="1">
        <v>712006000</v>
      </c>
      <c r="O12" s="1">
        <v>863354000</v>
      </c>
      <c r="P12" s="1">
        <v>1073834000</v>
      </c>
      <c r="Q12" s="1">
        <v>1287232000</v>
      </c>
      <c r="R12" s="1">
        <v>1535464000</v>
      </c>
      <c r="S12" s="1">
        <v>1760716000</v>
      </c>
      <c r="T12" s="1">
        <v>1583017000</v>
      </c>
      <c r="U12" s="1">
        <v>2061545000</v>
      </c>
      <c r="V12" s="1">
        <v>2395299000</v>
      </c>
      <c r="AB12" s="18" t="s">
        <v>118</v>
      </c>
      <c r="AC12" s="19" t="s">
        <v>119</v>
      </c>
      <c r="AD12" s="19" t="s">
        <v>120</v>
      </c>
      <c r="AE12" s="19" t="s">
        <v>121</v>
      </c>
    </row>
    <row r="13" spans="1:42" ht="19" x14ac:dyDescent="0.25">
      <c r="A13" s="14" t="s">
        <v>101</v>
      </c>
      <c r="B13" s="15">
        <f>B12/B3</f>
        <v>0.23848135233851531</v>
      </c>
      <c r="C13" s="15">
        <f t="shared" ref="C13:V13" si="2">C12/C3</f>
        <v>0.23225900821727774</v>
      </c>
      <c r="D13" s="15" t="e">
        <f t="shared" si="2"/>
        <v>#VALUE!</v>
      </c>
      <c r="E13" s="15">
        <f t="shared" si="2"/>
        <v>0.2501523982213012</v>
      </c>
      <c r="F13" s="15">
        <f t="shared" si="2"/>
        <v>0.25836662857082315</v>
      </c>
      <c r="G13" s="15">
        <f t="shared" si="2"/>
        <v>0.25974602610780573</v>
      </c>
      <c r="H13" s="15">
        <f t="shared" si="2"/>
        <v>0.25965430195658307</v>
      </c>
      <c r="I13" s="15">
        <f t="shared" si="2"/>
        <v>0.24934840620197896</v>
      </c>
      <c r="J13" s="15">
        <f t="shared" si="2"/>
        <v>0.25102520005663859</v>
      </c>
      <c r="K13" s="15">
        <f t="shared" si="2"/>
        <v>0.23120669357503951</v>
      </c>
      <c r="L13" s="15">
        <f t="shared" si="2"/>
        <v>0.22019082484182004</v>
      </c>
      <c r="M13" s="15">
        <f t="shared" si="2"/>
        <v>0.22331911541081259</v>
      </c>
      <c r="N13" s="15">
        <f t="shared" si="2"/>
        <v>0.21966212424441647</v>
      </c>
      <c r="O13" s="15">
        <f t="shared" si="2"/>
        <v>0.22001235437484518</v>
      </c>
      <c r="P13" s="15">
        <f t="shared" si="2"/>
        <v>0.22119303270187449</v>
      </c>
      <c r="Q13" s="15">
        <f t="shared" si="2"/>
        <v>0.21874937335436484</v>
      </c>
      <c r="R13" s="15">
        <f t="shared" si="2"/>
        <v>0.22860682054874368</v>
      </c>
      <c r="S13" s="15">
        <f t="shared" si="2"/>
        <v>0.23799673103842786</v>
      </c>
      <c r="T13" s="15">
        <f t="shared" si="2"/>
        <v>0.25731942360417903</v>
      </c>
      <c r="U13" s="15">
        <f t="shared" si="2"/>
        <v>0.23885662299677357</v>
      </c>
      <c r="V13" s="15">
        <f t="shared" si="2"/>
        <v>0.23464919670846396</v>
      </c>
      <c r="W13" s="15"/>
      <c r="X13" s="15"/>
      <c r="Y13" s="15"/>
      <c r="Z13" s="15"/>
      <c r="AB13" s="17">
        <f>V28/V72</f>
        <v>0.63394276284805018</v>
      </c>
      <c r="AC13" s="20">
        <f>V28/V54</f>
        <v>0.23134318770015927</v>
      </c>
      <c r="AD13" s="20">
        <f>V22/(V72+V56+V61)</f>
        <v>0.42418211606717809</v>
      </c>
      <c r="AE13" s="21">
        <f>V67/V72</f>
        <v>1.7402698525521083</v>
      </c>
      <c r="AF13" s="15"/>
      <c r="AG13" s="15"/>
      <c r="AH13" s="15"/>
      <c r="AI13" s="15"/>
      <c r="AJ13" s="15"/>
      <c r="AK13" s="15"/>
      <c r="AL13" s="15"/>
    </row>
    <row r="14" spans="1:42" ht="19" x14ac:dyDescent="0.25">
      <c r="A14" s="5" t="s">
        <v>9</v>
      </c>
      <c r="B14" s="1">
        <v>2751000</v>
      </c>
      <c r="C14" s="1">
        <v>2318000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>
        <v>9987000</v>
      </c>
      <c r="L14" s="1">
        <v>14816000</v>
      </c>
      <c r="M14" s="1">
        <v>17270000</v>
      </c>
      <c r="N14" s="1">
        <v>14366000</v>
      </c>
      <c r="O14" s="1">
        <v>14682000</v>
      </c>
      <c r="P14" s="1">
        <v>18571000</v>
      </c>
      <c r="Q14" s="1">
        <v>24286000</v>
      </c>
      <c r="R14" s="1">
        <v>19767000</v>
      </c>
      <c r="S14" s="1">
        <v>19254000</v>
      </c>
      <c r="T14" s="1">
        <v>15000000</v>
      </c>
      <c r="U14" s="1">
        <v>9517000</v>
      </c>
      <c r="V14" s="1">
        <v>10601000</v>
      </c>
    </row>
    <row r="15" spans="1:42" ht="20" x14ac:dyDescent="0.25">
      <c r="A15" s="5" t="s">
        <v>10</v>
      </c>
      <c r="B15" s="1">
        <v>89133000</v>
      </c>
      <c r="C15" s="1">
        <v>100764000</v>
      </c>
      <c r="D15" s="1" t="s">
        <v>92</v>
      </c>
      <c r="E15" s="1">
        <v>144857000</v>
      </c>
      <c r="F15" s="1">
        <v>195096000</v>
      </c>
      <c r="G15" s="1">
        <v>236925000</v>
      </c>
      <c r="H15" s="1">
        <v>281633000</v>
      </c>
      <c r="I15" s="1">
        <v>304896000</v>
      </c>
      <c r="J15" s="1">
        <v>365201000</v>
      </c>
      <c r="K15" s="1">
        <v>420645000</v>
      </c>
      <c r="L15" s="1">
        <v>503696000</v>
      </c>
      <c r="M15" s="1">
        <v>613660000</v>
      </c>
      <c r="N15" s="1">
        <v>726372000</v>
      </c>
      <c r="O15" s="1">
        <v>878036000</v>
      </c>
      <c r="P15" s="1">
        <v>1092405000</v>
      </c>
      <c r="Q15" s="1">
        <v>1311518000</v>
      </c>
      <c r="R15" s="1">
        <v>1555231000</v>
      </c>
      <c r="S15" s="1">
        <v>1779970000</v>
      </c>
      <c r="T15" s="1">
        <v>1598017000</v>
      </c>
      <c r="U15" s="1">
        <v>2071062000</v>
      </c>
      <c r="V15" s="1">
        <f>V12+V14</f>
        <v>2405900000</v>
      </c>
      <c r="AB15" s="18" t="s">
        <v>122</v>
      </c>
      <c r="AC15" s="19" t="s">
        <v>123</v>
      </c>
      <c r="AD15" s="19" t="s">
        <v>124</v>
      </c>
      <c r="AE15" s="19" t="s">
        <v>125</v>
      </c>
    </row>
    <row r="16" spans="1:42" ht="19" x14ac:dyDescent="0.25">
      <c r="A16" s="5" t="s">
        <v>11</v>
      </c>
      <c r="B16" s="1">
        <v>348969000</v>
      </c>
      <c r="C16" s="1">
        <v>412967000</v>
      </c>
      <c r="D16" s="1" t="s">
        <v>92</v>
      </c>
      <c r="E16" s="1">
        <v>549651000</v>
      </c>
      <c r="F16" s="1">
        <v>715025000</v>
      </c>
      <c r="G16" s="1">
        <v>865420000</v>
      </c>
      <c r="H16" s="1">
        <v>1038345000</v>
      </c>
      <c r="I16" s="1">
        <v>1154618000</v>
      </c>
      <c r="J16" s="1">
        <v>1335954000</v>
      </c>
      <c r="K16" s="1">
        <v>1579956000</v>
      </c>
      <c r="L16" s="1">
        <v>1940278000</v>
      </c>
      <c r="M16" s="1">
        <v>2342985000</v>
      </c>
      <c r="N16" s="1">
        <v>2830954000</v>
      </c>
      <c r="O16" s="1">
        <v>3417819000</v>
      </c>
      <c r="P16" s="1">
        <v>4199913000</v>
      </c>
      <c r="Q16" s="1">
        <v>5099215000</v>
      </c>
      <c r="R16" s="1">
        <v>5862535000</v>
      </c>
      <c r="S16" s="1">
        <v>6496974000</v>
      </c>
      <c r="T16" s="1">
        <v>5800811000</v>
      </c>
      <c r="U16" s="1">
        <v>7333397000</v>
      </c>
      <c r="V16" s="1">
        <f>V15+V5</f>
        <v>8569970000</v>
      </c>
      <c r="AB16" s="29">
        <f>(V35+U35+T35+S35+R35)/5</f>
        <v>-3.4529845148112706E-2</v>
      </c>
      <c r="AC16" s="30">
        <f>AD101/V3</f>
        <v>2.5914968652037618</v>
      </c>
      <c r="AD16" s="30">
        <f>AD101/V28</f>
        <v>21.292522263217879</v>
      </c>
      <c r="AE16" s="31">
        <f>AD101/V106</f>
        <v>22.614334721902839</v>
      </c>
    </row>
    <row r="17" spans="1:4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>
        <v>3943000</v>
      </c>
      <c r="I17" s="1">
        <v>2202000</v>
      </c>
      <c r="J17" s="1">
        <v>755000</v>
      </c>
      <c r="K17" s="1">
        <v>587000</v>
      </c>
      <c r="L17" s="1">
        <v>185000</v>
      </c>
      <c r="M17" s="1">
        <v>118000</v>
      </c>
      <c r="N17" s="1">
        <v>894000</v>
      </c>
      <c r="O17" s="1">
        <v>1143000</v>
      </c>
      <c r="P17" s="1">
        <v>890000</v>
      </c>
      <c r="Q17" s="1">
        <v>1568000</v>
      </c>
      <c r="R17" s="1">
        <v>5061000</v>
      </c>
      <c r="S17" s="1">
        <v>5056000</v>
      </c>
      <c r="T17" s="1">
        <v>-5735000</v>
      </c>
      <c r="U17" s="1">
        <v>-1663000</v>
      </c>
      <c r="V17" s="1">
        <v>4943000</v>
      </c>
    </row>
    <row r="18" spans="1:47" ht="19" x14ac:dyDescent="0.25">
      <c r="A18" s="5" t="s">
        <v>13</v>
      </c>
      <c r="B18" s="1">
        <v>12522000</v>
      </c>
      <c r="C18" s="1">
        <v>15411000</v>
      </c>
      <c r="D18" s="1" t="s">
        <v>92</v>
      </c>
      <c r="E18" s="1">
        <v>22285000</v>
      </c>
      <c r="F18" s="1">
        <v>29736000</v>
      </c>
      <c r="G18" s="1">
        <v>39503000</v>
      </c>
      <c r="H18" s="1">
        <v>51445000</v>
      </c>
      <c r="I18" s="1">
        <v>62166000</v>
      </c>
      <c r="J18" s="1">
        <v>64936000</v>
      </c>
      <c r="K18" s="1">
        <v>75931000</v>
      </c>
      <c r="L18" s="1">
        <v>88233000</v>
      </c>
      <c r="M18" s="1">
        <v>106283000</v>
      </c>
      <c r="N18" s="1">
        <v>131764000</v>
      </c>
      <c r="O18" s="1">
        <v>165049000</v>
      </c>
      <c r="P18" s="1">
        <v>210295000</v>
      </c>
      <c r="Q18" s="1">
        <v>252713000</v>
      </c>
      <c r="R18" s="1">
        <v>279472000</v>
      </c>
      <c r="S18" s="1">
        <v>295599000</v>
      </c>
      <c r="T18" s="1">
        <v>297772000</v>
      </c>
      <c r="U18" s="1">
        <v>268460000</v>
      </c>
      <c r="V18" s="1">
        <v>112450000</v>
      </c>
    </row>
    <row r="19" spans="1:47" ht="19" x14ac:dyDescent="0.25">
      <c r="A19" s="6" t="s">
        <v>14</v>
      </c>
      <c r="B19" s="10">
        <v>23421000</v>
      </c>
      <c r="C19" s="10">
        <v>23518000</v>
      </c>
      <c r="D19" s="10">
        <v>9460000</v>
      </c>
      <c r="E19" s="10">
        <v>48758000</v>
      </c>
      <c r="F19" s="10">
        <v>66510000</v>
      </c>
      <c r="G19" s="10">
        <v>81682000</v>
      </c>
      <c r="H19" s="10">
        <v>97746000</v>
      </c>
      <c r="I19" s="10">
        <v>130319000</v>
      </c>
      <c r="J19" s="10">
        <v>183820000</v>
      </c>
      <c r="K19" s="10">
        <v>272126000</v>
      </c>
      <c r="L19" s="10">
        <v>368211000</v>
      </c>
      <c r="M19" s="10">
        <v>434107000</v>
      </c>
      <c r="N19" s="10">
        <v>543967000</v>
      </c>
      <c r="O19" s="10">
        <v>673632000</v>
      </c>
      <c r="P19" s="10">
        <v>866899000</v>
      </c>
      <c r="Q19" s="10">
        <v>1041140000</v>
      </c>
      <c r="R19" s="10">
        <v>1143674000</v>
      </c>
      <c r="S19" s="10">
        <v>1206805000</v>
      </c>
      <c r="T19" s="10">
        <v>523122000</v>
      </c>
      <c r="U19" s="10">
        <v>1562626000</v>
      </c>
      <c r="V19" s="10">
        <v>1751060000</v>
      </c>
    </row>
    <row r="20" spans="1:47" ht="19" customHeight="1" x14ac:dyDescent="0.25">
      <c r="A20" s="14" t="s">
        <v>102</v>
      </c>
      <c r="B20" s="1"/>
      <c r="C20" s="15">
        <f>(C19/B19)-1</f>
        <v>4.1415823406345531E-3</v>
      </c>
      <c r="D20" s="15">
        <f>(D19/C19)-1</f>
        <v>-0.59775491113189894</v>
      </c>
      <c r="E20" s="15">
        <f>(E19/D19)-1</f>
        <v>4.1541226215644818</v>
      </c>
      <c r="F20" s="15">
        <f t="shared" ref="F20:V20" si="3">(F19/E19)-1</f>
        <v>0.36408384265146232</v>
      </c>
      <c r="G20" s="15">
        <f t="shared" si="3"/>
        <v>0.22811607277101187</v>
      </c>
      <c r="H20" s="15">
        <f t="shared" si="3"/>
        <v>0.19666511593741576</v>
      </c>
      <c r="I20" s="15">
        <f t="shared" si="3"/>
        <v>0.3332412579542896</v>
      </c>
      <c r="J20" s="15">
        <f t="shared" si="3"/>
        <v>0.4105387549014341</v>
      </c>
      <c r="K20" s="15">
        <f t="shared" si="3"/>
        <v>0.4803938635621805</v>
      </c>
      <c r="L20" s="15">
        <f t="shared" si="3"/>
        <v>0.35309011266839629</v>
      </c>
      <c r="M20" s="15">
        <f t="shared" si="3"/>
        <v>0.17896260567989541</v>
      </c>
      <c r="N20" s="15">
        <f t="shared" si="3"/>
        <v>0.25307124741135256</v>
      </c>
      <c r="O20" s="15">
        <f t="shared" si="3"/>
        <v>0.23836923931047282</v>
      </c>
      <c r="P20" s="15">
        <f t="shared" si="3"/>
        <v>0.28690293810270306</v>
      </c>
      <c r="Q20" s="15">
        <f t="shared" si="3"/>
        <v>0.20099342599310877</v>
      </c>
      <c r="R20" s="15">
        <f t="shared" si="3"/>
        <v>9.8482432717982293E-2</v>
      </c>
      <c r="S20" s="15">
        <f t="shared" si="3"/>
        <v>5.5200170678007865E-2</v>
      </c>
      <c r="T20" s="15">
        <f t="shared" si="3"/>
        <v>-0.56652317482940484</v>
      </c>
      <c r="U20" s="15">
        <f t="shared" si="3"/>
        <v>1.9871158161958395</v>
      </c>
      <c r="V20" s="15">
        <f t="shared" si="3"/>
        <v>0.12058803578079469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T20" s="15"/>
      <c r="AU20" s="15"/>
    </row>
    <row r="21" spans="1:47" ht="19" x14ac:dyDescent="0.25">
      <c r="A21" s="5" t="s">
        <v>15</v>
      </c>
      <c r="B21" s="2">
        <v>6.4699999999999994E-2</v>
      </c>
      <c r="C21" s="2">
        <v>5.5500000000000001E-2</v>
      </c>
      <c r="D21" s="2">
        <v>1.9300000000000001E-2</v>
      </c>
      <c r="E21" s="2">
        <v>8.4199999999999997E-2</v>
      </c>
      <c r="F21" s="2">
        <v>8.8099999999999998E-2</v>
      </c>
      <c r="G21" s="2">
        <v>8.9499999999999996E-2</v>
      </c>
      <c r="H21" s="2">
        <v>9.01E-2</v>
      </c>
      <c r="I21" s="2">
        <v>0.1066</v>
      </c>
      <c r="J21" s="2">
        <v>0.12640000000000001</v>
      </c>
      <c r="K21" s="2">
        <v>0.1532</v>
      </c>
      <c r="L21" s="2">
        <v>0.1658</v>
      </c>
      <c r="M21" s="2">
        <v>0.16259999999999999</v>
      </c>
      <c r="N21" s="2">
        <v>0.1678</v>
      </c>
      <c r="O21" s="2">
        <v>0.17169999999999999</v>
      </c>
      <c r="P21" s="2">
        <v>0.17860000000000001</v>
      </c>
      <c r="Q21" s="2">
        <v>0.1769</v>
      </c>
      <c r="R21" s="2">
        <v>0.17030000000000001</v>
      </c>
      <c r="S21" s="2">
        <v>0.16309999999999999</v>
      </c>
      <c r="T21" s="2">
        <v>8.5000000000000006E-2</v>
      </c>
      <c r="U21" s="2">
        <v>0.18110000000000001</v>
      </c>
      <c r="V21" s="2">
        <f>V19/V3</f>
        <v>0.17153800940438871</v>
      </c>
    </row>
    <row r="22" spans="1:47" ht="19" x14ac:dyDescent="0.25">
      <c r="A22" s="6" t="s">
        <v>16</v>
      </c>
      <c r="B22" s="10">
        <v>13248000</v>
      </c>
      <c r="C22" s="10">
        <v>10896000</v>
      </c>
      <c r="D22" s="10">
        <v>491152000</v>
      </c>
      <c r="E22" s="10">
        <v>29424000</v>
      </c>
      <c r="F22" s="10">
        <v>40088000</v>
      </c>
      <c r="G22" s="10">
        <v>46721000</v>
      </c>
      <c r="H22" s="10">
        <v>46301000</v>
      </c>
      <c r="I22" s="10">
        <v>68153000</v>
      </c>
      <c r="J22" s="10">
        <v>118884000</v>
      </c>
      <c r="K22" s="10">
        <v>196195000</v>
      </c>
      <c r="L22" s="10">
        <v>279978000</v>
      </c>
      <c r="M22" s="10">
        <v>327588000</v>
      </c>
      <c r="N22" s="10">
        <v>410415000</v>
      </c>
      <c r="O22" s="10">
        <v>506297000</v>
      </c>
      <c r="P22" s="10">
        <v>654824000</v>
      </c>
      <c r="Q22" s="10">
        <v>785291000</v>
      </c>
      <c r="R22" s="10">
        <v>854080000</v>
      </c>
      <c r="S22" s="10">
        <v>901094000</v>
      </c>
      <c r="T22" s="10">
        <v>236820000</v>
      </c>
      <c r="U22" s="10">
        <v>1297492000</v>
      </c>
      <c r="V22" s="10">
        <v>1638610000</v>
      </c>
    </row>
    <row r="23" spans="1:47" ht="19" x14ac:dyDescent="0.25">
      <c r="A23" s="5" t="s">
        <v>17</v>
      </c>
      <c r="B23" s="2">
        <v>3.6600000000000001E-2</v>
      </c>
      <c r="C23" s="2">
        <v>2.5700000000000001E-2</v>
      </c>
      <c r="D23" s="2">
        <v>1</v>
      </c>
      <c r="E23" s="2">
        <v>5.0799999999999998E-2</v>
      </c>
      <c r="F23" s="2">
        <v>5.3100000000000001E-2</v>
      </c>
      <c r="G23" s="2">
        <v>5.1200000000000002E-2</v>
      </c>
      <c r="H23" s="2">
        <v>4.2700000000000002E-2</v>
      </c>
      <c r="I23" s="2">
        <v>5.57E-2</v>
      </c>
      <c r="J23" s="2">
        <v>8.1699999999999995E-2</v>
      </c>
      <c r="K23" s="2">
        <v>0.1105</v>
      </c>
      <c r="L23" s="2">
        <v>0.12609999999999999</v>
      </c>
      <c r="M23" s="2">
        <v>0.1227</v>
      </c>
      <c r="N23" s="2">
        <v>0.12659999999999999</v>
      </c>
      <c r="O23" s="2">
        <v>0.129</v>
      </c>
      <c r="P23" s="2">
        <v>0.13489999999999999</v>
      </c>
      <c r="Q23" s="2">
        <v>0.13350000000000001</v>
      </c>
      <c r="R23" s="2">
        <v>0.12720000000000001</v>
      </c>
      <c r="S23" s="2">
        <v>0.12180000000000001</v>
      </c>
      <c r="T23" s="2">
        <v>3.85E-2</v>
      </c>
      <c r="U23" s="2">
        <v>0.15029999999999999</v>
      </c>
      <c r="V23" s="2">
        <f>V22/V3</f>
        <v>0.16052213949843261</v>
      </c>
    </row>
    <row r="24" spans="1:47" ht="19" x14ac:dyDescent="0.25">
      <c r="A24" s="5" t="s">
        <v>18</v>
      </c>
      <c r="B24" s="1">
        <v>-2349000</v>
      </c>
      <c r="C24" s="1">
        <v>-2789000</v>
      </c>
      <c r="D24" s="1" t="s">
        <v>92</v>
      </c>
      <c r="E24" s="1">
        <v>-2951000</v>
      </c>
      <c r="F24" s="1">
        <v>-3314000</v>
      </c>
      <c r="G24" s="1">
        <v>-4542000</v>
      </c>
      <c r="H24" s="1">
        <v>-3943000</v>
      </c>
      <c r="I24" s="1">
        <v>-2202000</v>
      </c>
      <c r="J24" s="1">
        <v>-755000</v>
      </c>
      <c r="K24" s="1">
        <v>-587000</v>
      </c>
      <c r="L24" s="1">
        <v>-185000</v>
      </c>
      <c r="M24" s="1">
        <v>118000</v>
      </c>
      <c r="N24" s="1">
        <v>894000</v>
      </c>
      <c r="O24" s="1">
        <v>1143000</v>
      </c>
      <c r="P24" s="1">
        <v>890000</v>
      </c>
      <c r="Q24" s="1">
        <v>1568000</v>
      </c>
      <c r="R24" s="1">
        <v>5061000</v>
      </c>
      <c r="S24" s="1">
        <v>5056000</v>
      </c>
      <c r="T24" s="1">
        <v>-5735000</v>
      </c>
      <c r="U24" s="1">
        <v>-1663000</v>
      </c>
      <c r="V24" s="1">
        <v>1663000</v>
      </c>
    </row>
    <row r="25" spans="1:47" ht="19" x14ac:dyDescent="0.25">
      <c r="A25" s="6" t="s">
        <v>19</v>
      </c>
      <c r="B25" s="10">
        <v>10899000</v>
      </c>
      <c r="C25" s="10">
        <v>8107000</v>
      </c>
      <c r="D25" s="10" t="s">
        <v>92</v>
      </c>
      <c r="E25" s="10">
        <v>26473000</v>
      </c>
      <c r="F25" s="10">
        <v>36774000</v>
      </c>
      <c r="G25" s="10">
        <v>42179000</v>
      </c>
      <c r="H25" s="10">
        <v>42358000</v>
      </c>
      <c r="I25" s="10">
        <v>65951000</v>
      </c>
      <c r="J25" s="10">
        <v>118129000</v>
      </c>
      <c r="K25" s="10">
        <v>195608000</v>
      </c>
      <c r="L25" s="10">
        <v>279793000</v>
      </c>
      <c r="M25" s="10">
        <v>327706000</v>
      </c>
      <c r="N25" s="10">
        <v>411309000</v>
      </c>
      <c r="O25" s="10">
        <v>507440000</v>
      </c>
      <c r="P25" s="10">
        <v>655714000</v>
      </c>
      <c r="Q25" s="10">
        <v>786859000</v>
      </c>
      <c r="R25" s="10">
        <v>859141000</v>
      </c>
      <c r="S25" s="10">
        <v>906150000</v>
      </c>
      <c r="T25" s="10">
        <v>231085000</v>
      </c>
      <c r="U25" s="10">
        <v>1295829000</v>
      </c>
      <c r="V25" s="10">
        <v>1640273000</v>
      </c>
    </row>
    <row r="26" spans="1:47" ht="19" x14ac:dyDescent="0.25">
      <c r="A26" s="5" t="s">
        <v>20</v>
      </c>
      <c r="B26" s="2">
        <v>3.0099999999999998E-2</v>
      </c>
      <c r="C26" s="2">
        <v>1.9099999999999999E-2</v>
      </c>
      <c r="D26" s="2" t="s">
        <v>92</v>
      </c>
      <c r="E26" s="2">
        <v>4.5699999999999998E-2</v>
      </c>
      <c r="F26" s="2">
        <v>4.87E-2</v>
      </c>
      <c r="G26" s="2">
        <v>4.6199999999999998E-2</v>
      </c>
      <c r="H26" s="2">
        <v>3.9100000000000003E-2</v>
      </c>
      <c r="I26" s="2">
        <v>5.3900000000000003E-2</v>
      </c>
      <c r="J26" s="2">
        <v>8.1199999999999994E-2</v>
      </c>
      <c r="K26" s="2">
        <v>0.1101</v>
      </c>
      <c r="L26" s="2">
        <v>0.126</v>
      </c>
      <c r="M26" s="2">
        <v>0.1227</v>
      </c>
      <c r="N26" s="2">
        <v>0.12690000000000001</v>
      </c>
      <c r="O26" s="2">
        <v>0.1293</v>
      </c>
      <c r="P26" s="2">
        <v>0.1351</v>
      </c>
      <c r="Q26" s="2">
        <v>0.13370000000000001</v>
      </c>
      <c r="R26" s="2">
        <v>0.12790000000000001</v>
      </c>
      <c r="S26" s="2">
        <v>0.1225</v>
      </c>
      <c r="T26" s="2">
        <v>3.7600000000000001E-2</v>
      </c>
      <c r="U26" s="2">
        <v>0.15010000000000001</v>
      </c>
      <c r="V26" s="2">
        <f>V25/V3</f>
        <v>0.16068505094043886</v>
      </c>
    </row>
    <row r="27" spans="1:47" ht="19" x14ac:dyDescent="0.25">
      <c r="A27" s="5" t="s">
        <v>21</v>
      </c>
      <c r="B27" s="1">
        <v>1203000</v>
      </c>
      <c r="C27" s="1">
        <v>3023000</v>
      </c>
      <c r="D27" s="1" t="s">
        <v>92</v>
      </c>
      <c r="E27" s="1">
        <v>10504000</v>
      </c>
      <c r="F27" s="1">
        <v>14231000</v>
      </c>
      <c r="G27" s="1">
        <v>16844000</v>
      </c>
      <c r="H27" s="1">
        <v>17090000</v>
      </c>
      <c r="I27" s="1">
        <v>26595000</v>
      </c>
      <c r="J27" s="1">
        <v>47099000</v>
      </c>
      <c r="K27" s="1">
        <v>75344000</v>
      </c>
      <c r="L27" s="1">
        <v>107244000</v>
      </c>
      <c r="M27" s="1">
        <v>124857000</v>
      </c>
      <c r="N27" s="1">
        <v>154174000</v>
      </c>
      <c r="O27" s="1">
        <v>187432000</v>
      </c>
      <c r="P27" s="1">
        <v>245954000</v>
      </c>
      <c r="Q27" s="1">
        <v>231625000</v>
      </c>
      <c r="R27" s="1">
        <v>200582000</v>
      </c>
      <c r="S27" s="1">
        <v>200205000</v>
      </c>
      <c r="T27" s="1">
        <v>55250000</v>
      </c>
      <c r="U27" s="1">
        <v>309992000</v>
      </c>
      <c r="V27" s="1">
        <v>401163000</v>
      </c>
    </row>
    <row r="28" spans="1:47" ht="20" thickBot="1" x14ac:dyDescent="0.3">
      <c r="A28" s="7" t="s">
        <v>22</v>
      </c>
      <c r="B28" s="11">
        <v>9696000</v>
      </c>
      <c r="C28" s="11">
        <v>5084000</v>
      </c>
      <c r="D28" s="11">
        <v>9460000</v>
      </c>
      <c r="E28" s="11">
        <v>15969000</v>
      </c>
      <c r="F28" s="11">
        <v>22543000</v>
      </c>
      <c r="G28" s="11">
        <v>25335000</v>
      </c>
      <c r="H28" s="11">
        <v>25268000</v>
      </c>
      <c r="I28" s="11">
        <v>39356000</v>
      </c>
      <c r="J28" s="11">
        <v>71030000</v>
      </c>
      <c r="K28" s="11">
        <v>120264000</v>
      </c>
      <c r="L28" s="11">
        <v>172549000</v>
      </c>
      <c r="M28" s="11">
        <v>202849000</v>
      </c>
      <c r="N28" s="11">
        <v>257135000</v>
      </c>
      <c r="O28" s="11">
        <v>320008000</v>
      </c>
      <c r="P28" s="11">
        <v>409760000</v>
      </c>
      <c r="Q28" s="11">
        <v>555234000</v>
      </c>
      <c r="R28" s="11">
        <v>658559000</v>
      </c>
      <c r="S28" s="11">
        <v>705945000</v>
      </c>
      <c r="T28" s="11">
        <v>175835000</v>
      </c>
      <c r="U28" s="11">
        <v>985837000</v>
      </c>
      <c r="V28" s="11">
        <v>1242408000</v>
      </c>
    </row>
    <row r="29" spans="1:47" ht="20" customHeight="1" thickTop="1" x14ac:dyDescent="0.25">
      <c r="A29" s="14" t="s">
        <v>103</v>
      </c>
      <c r="B29" s="1"/>
      <c r="C29" s="15">
        <f>(C28/B28)-1</f>
        <v>-0.47566006600660071</v>
      </c>
      <c r="D29" s="15">
        <f>(D28/C28)-1</f>
        <v>0.86073957513768695</v>
      </c>
      <c r="E29" s="15">
        <f>(E28/D28)-1</f>
        <v>0.68805496828752633</v>
      </c>
      <c r="F29" s="15">
        <f t="shared" ref="F29:V29" si="4">(F28/E28)-1</f>
        <v>0.41167261569290492</v>
      </c>
      <c r="G29" s="15">
        <f t="shared" si="4"/>
        <v>0.12385219358559207</v>
      </c>
      <c r="H29" s="15">
        <f t="shared" si="4"/>
        <v>-2.6445628577067559E-3</v>
      </c>
      <c r="I29" s="15">
        <f t="shared" si="4"/>
        <v>0.55754313756529994</v>
      </c>
      <c r="J29" s="15">
        <f t="shared" si="4"/>
        <v>0.80480739912592747</v>
      </c>
      <c r="K29" s="15">
        <f t="shared" si="4"/>
        <v>0.69314374208081087</v>
      </c>
      <c r="L29" s="15">
        <f t="shared" si="4"/>
        <v>0.43475187919909541</v>
      </c>
      <c r="M29" s="15">
        <f t="shared" si="4"/>
        <v>0.17560229268207861</v>
      </c>
      <c r="N29" s="15">
        <f t="shared" si="4"/>
        <v>0.26761778465755315</v>
      </c>
      <c r="O29" s="15">
        <f t="shared" si="4"/>
        <v>0.24451358235946108</v>
      </c>
      <c r="P29" s="15">
        <f t="shared" si="4"/>
        <v>0.28046798830029251</v>
      </c>
      <c r="Q29" s="15">
        <f t="shared" si="4"/>
        <v>0.35502245216712214</v>
      </c>
      <c r="R29" s="15">
        <f t="shared" si="4"/>
        <v>0.18609271046081477</v>
      </c>
      <c r="S29" s="15">
        <f t="shared" si="4"/>
        <v>7.1954069415192778E-2</v>
      </c>
      <c r="T29" s="15">
        <f t="shared" si="4"/>
        <v>-0.7509225222928132</v>
      </c>
      <c r="U29" s="15">
        <f t="shared" si="4"/>
        <v>4.6066027810162939</v>
      </c>
      <c r="V29" s="15">
        <f t="shared" si="4"/>
        <v>0.26025702017676355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T29" s="15"/>
      <c r="AU29" s="15"/>
    </row>
    <row r="30" spans="1:47" ht="19" x14ac:dyDescent="0.25">
      <c r="A30" s="5" t="s">
        <v>23</v>
      </c>
      <c r="B30" s="2">
        <v>2.6800000000000001E-2</v>
      </c>
      <c r="C30" s="2">
        <v>1.2E-2</v>
      </c>
      <c r="D30" s="2">
        <v>1.9300000000000001E-2</v>
      </c>
      <c r="E30" s="2">
        <v>2.76E-2</v>
      </c>
      <c r="F30" s="2">
        <v>2.9899999999999999E-2</v>
      </c>
      <c r="G30" s="2">
        <v>2.7799999999999998E-2</v>
      </c>
      <c r="H30" s="2">
        <v>2.3300000000000001E-2</v>
      </c>
      <c r="I30" s="2">
        <v>3.2199999999999999E-2</v>
      </c>
      <c r="J30" s="2">
        <v>4.8800000000000003E-2</v>
      </c>
      <c r="K30" s="2">
        <v>6.7699999999999996E-2</v>
      </c>
      <c r="L30" s="2">
        <v>7.7700000000000005E-2</v>
      </c>
      <c r="M30" s="2">
        <v>7.5999999999999998E-2</v>
      </c>
      <c r="N30" s="2">
        <v>7.9299999999999995E-2</v>
      </c>
      <c r="O30" s="2">
        <v>8.1500000000000003E-2</v>
      </c>
      <c r="P30" s="2">
        <v>8.4400000000000003E-2</v>
      </c>
      <c r="Q30" s="2">
        <v>9.4399999999999998E-2</v>
      </c>
      <c r="R30" s="2">
        <v>9.8000000000000004E-2</v>
      </c>
      <c r="S30" s="2">
        <v>9.5399999999999999E-2</v>
      </c>
      <c r="T30" s="2">
        <v>2.86E-2</v>
      </c>
      <c r="U30" s="2">
        <v>0.1142</v>
      </c>
      <c r="V30" s="2">
        <f>V28/V3</f>
        <v>0.12170924764890283</v>
      </c>
    </row>
    <row r="31" spans="1:47" ht="19" x14ac:dyDescent="0.25">
      <c r="A31" s="5" t="s">
        <v>24</v>
      </c>
      <c r="B31" s="12">
        <v>0.05</v>
      </c>
      <c r="C31" s="12">
        <v>-2.36</v>
      </c>
      <c r="D31" s="12">
        <v>-0.7</v>
      </c>
      <c r="E31" s="12">
        <v>0.74</v>
      </c>
      <c r="F31" s="12">
        <v>1.38</v>
      </c>
      <c r="G31" s="12">
        <v>0.69</v>
      </c>
      <c r="H31" s="12">
        <v>0.44</v>
      </c>
      <c r="I31" s="12">
        <v>0.68</v>
      </c>
      <c r="J31" s="12">
        <v>1.2</v>
      </c>
      <c r="K31" s="12">
        <v>1.96</v>
      </c>
      <c r="L31" s="12">
        <v>2.73</v>
      </c>
      <c r="M31" s="12">
        <v>3.17</v>
      </c>
      <c r="N31" s="12">
        <v>4</v>
      </c>
      <c r="O31" s="12">
        <v>5</v>
      </c>
      <c r="P31" s="12">
        <v>6.55</v>
      </c>
      <c r="Q31" s="12">
        <v>9.02</v>
      </c>
      <c r="R31" s="12">
        <v>11</v>
      </c>
      <c r="S31" s="12">
        <v>12.21</v>
      </c>
      <c r="T31" s="12">
        <v>3.12</v>
      </c>
      <c r="U31" s="12">
        <v>18.09</v>
      </c>
      <c r="V31" s="12">
        <v>24.1</v>
      </c>
    </row>
    <row r="32" spans="1:47" ht="19" x14ac:dyDescent="0.25">
      <c r="A32" s="5" t="s">
        <v>25</v>
      </c>
      <c r="B32" s="12">
        <v>0.02</v>
      </c>
      <c r="C32" s="12">
        <v>-2.36</v>
      </c>
      <c r="D32" s="12">
        <v>-0.7</v>
      </c>
      <c r="E32" s="12">
        <v>0.33</v>
      </c>
      <c r="F32" s="12">
        <v>0.45</v>
      </c>
      <c r="G32" s="12">
        <v>0.48</v>
      </c>
      <c r="H32" s="12">
        <v>0.43</v>
      </c>
      <c r="I32" s="12">
        <v>0.66</v>
      </c>
      <c r="J32" s="12">
        <v>1.1599999999999999</v>
      </c>
      <c r="K32" s="12">
        <v>1.9</v>
      </c>
      <c r="L32" s="12">
        <v>2.68</v>
      </c>
      <c r="M32" s="12">
        <v>3.15</v>
      </c>
      <c r="N32" s="12">
        <v>3.98</v>
      </c>
      <c r="O32" s="12">
        <v>4.9800000000000004</v>
      </c>
      <c r="P32" s="12">
        <v>6.52</v>
      </c>
      <c r="Q32" s="12">
        <v>8.9600000000000009</v>
      </c>
      <c r="R32" s="12">
        <v>10.94</v>
      </c>
      <c r="S32" s="12">
        <v>12.15</v>
      </c>
      <c r="T32" s="12">
        <v>3.11</v>
      </c>
      <c r="U32" s="12">
        <v>17.98</v>
      </c>
      <c r="V32" s="12">
        <v>23.94</v>
      </c>
    </row>
    <row r="33" spans="1:38" ht="19" x14ac:dyDescent="0.25">
      <c r="A33" s="5" t="s">
        <v>26</v>
      </c>
      <c r="B33" s="1">
        <v>1936416</v>
      </c>
      <c r="C33" s="1">
        <v>2331000</v>
      </c>
      <c r="D33" s="1">
        <v>3180611</v>
      </c>
      <c r="E33" s="1">
        <v>4094233</v>
      </c>
      <c r="F33" s="1">
        <v>5770601</v>
      </c>
      <c r="G33" s="1">
        <v>20383000</v>
      </c>
      <c r="H33" s="1">
        <v>57425000</v>
      </c>
      <c r="I33" s="1">
        <v>57915000</v>
      </c>
      <c r="J33" s="1">
        <v>58959000</v>
      </c>
      <c r="K33" s="1">
        <v>61259000</v>
      </c>
      <c r="L33" s="1">
        <v>63250000</v>
      </c>
      <c r="M33" s="1">
        <v>63992000</v>
      </c>
      <c r="N33" s="1">
        <v>64335000</v>
      </c>
      <c r="O33" s="1">
        <v>63949000</v>
      </c>
      <c r="P33" s="1">
        <v>62519000</v>
      </c>
      <c r="Q33" s="1">
        <v>61556000</v>
      </c>
      <c r="R33" s="1">
        <v>59864000</v>
      </c>
      <c r="S33" s="1">
        <v>57840000</v>
      </c>
      <c r="T33" s="1">
        <v>56351000</v>
      </c>
      <c r="U33" s="1">
        <v>54482000</v>
      </c>
      <c r="V33" s="1">
        <v>51674000</v>
      </c>
    </row>
    <row r="34" spans="1:38" ht="19" x14ac:dyDescent="0.25">
      <c r="A34" s="5" t="s">
        <v>27</v>
      </c>
      <c r="B34" s="1">
        <v>3960891</v>
      </c>
      <c r="C34" s="1">
        <v>2331000</v>
      </c>
      <c r="D34" s="1">
        <v>3180611</v>
      </c>
      <c r="E34" s="1">
        <v>48196240</v>
      </c>
      <c r="F34" s="1">
        <v>49920577</v>
      </c>
      <c r="G34" s="1">
        <v>53293000</v>
      </c>
      <c r="H34" s="1">
        <v>58967000</v>
      </c>
      <c r="I34" s="1">
        <v>59237000</v>
      </c>
      <c r="J34" s="1">
        <v>61288000</v>
      </c>
      <c r="K34" s="1">
        <v>63334000</v>
      </c>
      <c r="L34" s="1">
        <v>64396000</v>
      </c>
      <c r="M34" s="1">
        <v>64461000</v>
      </c>
      <c r="N34" s="1">
        <v>64651000</v>
      </c>
      <c r="O34" s="1">
        <v>64275000</v>
      </c>
      <c r="P34" s="1">
        <v>62851000</v>
      </c>
      <c r="Q34" s="1">
        <v>61975000</v>
      </c>
      <c r="R34" s="1">
        <v>60181000</v>
      </c>
      <c r="S34" s="1">
        <v>58105000</v>
      </c>
      <c r="T34" s="1">
        <v>56558000</v>
      </c>
      <c r="U34" s="1">
        <v>54841000</v>
      </c>
      <c r="V34" s="1">
        <v>51977000</v>
      </c>
    </row>
    <row r="35" spans="1:38" ht="20" customHeight="1" x14ac:dyDescent="0.25">
      <c r="A35" s="14" t="s">
        <v>104</v>
      </c>
      <c r="B35" s="1"/>
      <c r="C35" s="22">
        <f>(C34-B34)/B34</f>
        <v>-0.41149604975244208</v>
      </c>
      <c r="D35" s="22">
        <f t="shared" ref="D35:V35" si="5">(D34-C34)/C34</f>
        <v>0.36448348348348347</v>
      </c>
      <c r="E35" s="22">
        <f t="shared" si="5"/>
        <v>14.153138815152182</v>
      </c>
      <c r="F35" s="22">
        <f t="shared" si="5"/>
        <v>3.577741749148896E-2</v>
      </c>
      <c r="G35" s="22">
        <f t="shared" si="5"/>
        <v>6.7555769637838922E-2</v>
      </c>
      <c r="H35" s="22">
        <f t="shared" si="5"/>
        <v>0.10646801643743081</v>
      </c>
      <c r="I35" s="22">
        <f t="shared" si="5"/>
        <v>4.578832228195431E-3</v>
      </c>
      <c r="J35" s="22">
        <f t="shared" si="5"/>
        <v>3.4623630501207016E-2</v>
      </c>
      <c r="K35" s="22">
        <f t="shared" si="5"/>
        <v>3.338337031719097E-2</v>
      </c>
      <c r="L35" s="22">
        <f t="shared" si="5"/>
        <v>1.6768244544794267E-2</v>
      </c>
      <c r="M35" s="22">
        <f t="shared" si="5"/>
        <v>1.0093794645630162E-3</v>
      </c>
      <c r="N35" s="22">
        <f t="shared" si="5"/>
        <v>2.947518654690433E-3</v>
      </c>
      <c r="O35" s="22">
        <f t="shared" si="5"/>
        <v>-5.8158419823359266E-3</v>
      </c>
      <c r="P35" s="22">
        <f t="shared" si="5"/>
        <v>-2.2154803578374172E-2</v>
      </c>
      <c r="Q35" s="22">
        <f t="shared" si="5"/>
        <v>-1.3937725732287473E-2</v>
      </c>
      <c r="R35" s="22">
        <f t="shared" si="5"/>
        <v>-2.8947156111335217E-2</v>
      </c>
      <c r="S35" s="22">
        <f t="shared" si="5"/>
        <v>-3.4495937255944568E-2</v>
      </c>
      <c r="T35" s="22">
        <f t="shared" si="5"/>
        <v>-2.6624214783581446E-2</v>
      </c>
      <c r="U35" s="22">
        <f t="shared" si="5"/>
        <v>-3.0358216344283744E-2</v>
      </c>
      <c r="V35" s="22">
        <f t="shared" si="5"/>
        <v>-5.2223701245418572E-2</v>
      </c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</row>
    <row r="38" spans="1:38" ht="19" x14ac:dyDescent="0.25">
      <c r="A38" s="5" t="s">
        <v>30</v>
      </c>
      <c r="B38" s="1" t="s">
        <v>92</v>
      </c>
      <c r="C38" s="1">
        <v>2628000</v>
      </c>
      <c r="D38" s="1">
        <v>3178000</v>
      </c>
      <c r="E38" s="1">
        <v>2839000</v>
      </c>
      <c r="F38" s="1">
        <v>3645000</v>
      </c>
      <c r="G38" s="1">
        <v>3789000</v>
      </c>
      <c r="H38" s="1">
        <v>3638000</v>
      </c>
      <c r="I38" s="1">
        <v>4017000</v>
      </c>
      <c r="J38" s="1">
        <v>111185000</v>
      </c>
      <c r="K38" s="1">
        <v>253738000</v>
      </c>
      <c r="L38" s="1">
        <v>320475000</v>
      </c>
      <c r="M38" s="1">
        <v>419476000</v>
      </c>
      <c r="N38" s="1">
        <v>389149000</v>
      </c>
      <c r="O38" s="1">
        <v>345840000</v>
      </c>
      <c r="P38" s="1">
        <v>385010000</v>
      </c>
      <c r="Q38" s="1">
        <v>277445000</v>
      </c>
      <c r="R38" s="1">
        <v>409251000</v>
      </c>
      <c r="S38" s="1">
        <v>392325000</v>
      </c>
      <c r="T38" s="1">
        <v>1046051000</v>
      </c>
      <c r="U38" s="1">
        <v>431560000</v>
      </c>
      <c r="V38" s="1">
        <v>737877000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>
        <v>150209000</v>
      </c>
      <c r="O39" s="1">
        <v>130000000</v>
      </c>
      <c r="P39" s="1">
        <v>30000000</v>
      </c>
      <c r="Q39" s="1">
        <v>120000000</v>
      </c>
      <c r="R39" s="1" t="s">
        <v>92</v>
      </c>
      <c r="S39" s="1">
        <v>110000000</v>
      </c>
      <c r="T39" s="1" t="s">
        <v>92</v>
      </c>
      <c r="U39" s="1" t="s">
        <v>92</v>
      </c>
      <c r="V39" s="1" t="s">
        <v>92</v>
      </c>
    </row>
    <row r="40" spans="1:38" ht="19" x14ac:dyDescent="0.25">
      <c r="A40" s="5" t="s">
        <v>32</v>
      </c>
      <c r="B40" s="1" t="s">
        <v>92</v>
      </c>
      <c r="C40" s="1">
        <v>2628000</v>
      </c>
      <c r="D40" s="1">
        <v>3178000</v>
      </c>
      <c r="E40" s="1">
        <v>2839000</v>
      </c>
      <c r="F40" s="1">
        <v>3645000</v>
      </c>
      <c r="G40" s="1">
        <v>3789000</v>
      </c>
      <c r="H40" s="1">
        <v>3638000</v>
      </c>
      <c r="I40" s="1">
        <v>4017000</v>
      </c>
      <c r="J40" s="1">
        <v>111185000</v>
      </c>
      <c r="K40" s="1">
        <v>253738000</v>
      </c>
      <c r="L40" s="1">
        <v>320475000</v>
      </c>
      <c r="M40" s="1">
        <v>419476000</v>
      </c>
      <c r="N40" s="1">
        <v>539358000</v>
      </c>
      <c r="O40" s="1">
        <v>475840000</v>
      </c>
      <c r="P40" s="1">
        <v>415010000</v>
      </c>
      <c r="Q40" s="1">
        <v>397445000</v>
      </c>
      <c r="R40" s="1">
        <v>409251000</v>
      </c>
      <c r="S40" s="1">
        <v>502325000</v>
      </c>
      <c r="T40" s="1">
        <v>1046051000</v>
      </c>
      <c r="U40" s="1">
        <v>431560000</v>
      </c>
      <c r="V40" s="1">
        <v>737877000</v>
      </c>
    </row>
    <row r="41" spans="1:38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15757000</v>
      </c>
      <c r="F41" s="1">
        <v>18476000</v>
      </c>
      <c r="G41" s="1">
        <v>20643000</v>
      </c>
      <c r="H41" s="1">
        <v>18268000</v>
      </c>
      <c r="I41" s="1">
        <v>13477000</v>
      </c>
      <c r="J41" s="1">
        <v>22292000</v>
      </c>
      <c r="K41" s="1">
        <v>26153000</v>
      </c>
      <c r="L41" s="1">
        <v>41515000</v>
      </c>
      <c r="M41" s="1">
        <v>47049000</v>
      </c>
      <c r="N41" s="1">
        <v>52440000</v>
      </c>
      <c r="O41" s="1">
        <v>64992000</v>
      </c>
      <c r="P41" s="1">
        <v>88631000</v>
      </c>
      <c r="Q41" s="1">
        <v>99719000</v>
      </c>
      <c r="R41" s="1">
        <v>136168000</v>
      </c>
      <c r="S41" s="1">
        <v>139337000</v>
      </c>
      <c r="T41" s="1">
        <v>193109000</v>
      </c>
      <c r="U41" s="1">
        <v>233682000</v>
      </c>
      <c r="V41" s="1">
        <v>199422000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>
        <v>109374000</v>
      </c>
      <c r="F42" s="1">
        <v>129237000</v>
      </c>
      <c r="G42" s="1">
        <v>176109000</v>
      </c>
      <c r="H42" s="1">
        <v>213602000</v>
      </c>
      <c r="I42" s="1">
        <v>206948000</v>
      </c>
      <c r="J42" s="1">
        <v>218516000</v>
      </c>
      <c r="K42" s="1">
        <v>244647000</v>
      </c>
      <c r="L42" s="1">
        <v>361125000</v>
      </c>
      <c r="M42" s="1">
        <v>457933000</v>
      </c>
      <c r="N42" s="1">
        <v>581229000</v>
      </c>
      <c r="O42" s="1">
        <v>761793000</v>
      </c>
      <c r="P42" s="1">
        <v>943975000</v>
      </c>
      <c r="Q42" s="1">
        <v>1096424000</v>
      </c>
      <c r="R42" s="1">
        <v>1214329000</v>
      </c>
      <c r="S42" s="1">
        <v>1293701000</v>
      </c>
      <c r="T42" s="1">
        <v>1168215000</v>
      </c>
      <c r="U42" s="1">
        <v>1499218000</v>
      </c>
      <c r="V42" s="1">
        <v>1603451000</v>
      </c>
    </row>
    <row r="43" spans="1:38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>
        <v>17481000</v>
      </c>
      <c r="F43" s="1">
        <v>20688000</v>
      </c>
      <c r="G43" s="1">
        <v>28403000</v>
      </c>
      <c r="H43" s="1">
        <v>41200000</v>
      </c>
      <c r="I43" s="1">
        <v>38332000</v>
      </c>
      <c r="J43" s="1">
        <v>52396000</v>
      </c>
      <c r="K43" s="1">
        <v>55694000</v>
      </c>
      <c r="L43" s="1">
        <v>66209000</v>
      </c>
      <c r="M43" s="1">
        <v>78239000</v>
      </c>
      <c r="N43" s="1">
        <v>87328000</v>
      </c>
      <c r="O43" s="1">
        <v>72548000</v>
      </c>
      <c r="P43" s="1">
        <v>88621000</v>
      </c>
      <c r="Q43" s="1">
        <v>100155000</v>
      </c>
      <c r="R43" s="1">
        <v>155113000</v>
      </c>
      <c r="S43" s="1">
        <v>119954000</v>
      </c>
      <c r="T43" s="1">
        <v>107402000</v>
      </c>
      <c r="U43" s="1">
        <v>116723000</v>
      </c>
      <c r="V43" s="1">
        <v>168554000</v>
      </c>
    </row>
    <row r="44" spans="1:38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>
        <v>145451000</v>
      </c>
      <c r="F44" s="10">
        <v>172046000</v>
      </c>
      <c r="G44" s="10">
        <v>228944000</v>
      </c>
      <c r="H44" s="10">
        <v>276708000</v>
      </c>
      <c r="I44" s="10">
        <v>262774000</v>
      </c>
      <c r="J44" s="10">
        <v>404389000</v>
      </c>
      <c r="K44" s="10">
        <v>580232000</v>
      </c>
      <c r="L44" s="10">
        <v>789324000</v>
      </c>
      <c r="M44" s="10">
        <v>1002697000</v>
      </c>
      <c r="N44" s="10">
        <v>1260355000</v>
      </c>
      <c r="O44" s="10">
        <v>1375173000</v>
      </c>
      <c r="P44" s="10">
        <v>1536237000</v>
      </c>
      <c r="Q44" s="10">
        <v>1693743000</v>
      </c>
      <c r="R44" s="10">
        <v>1914861000</v>
      </c>
      <c r="S44" s="10">
        <v>2055317000</v>
      </c>
      <c r="T44" s="10">
        <v>2514777000</v>
      </c>
      <c r="U44" s="10">
        <v>2281183000</v>
      </c>
      <c r="V44" s="10">
        <v>2709304000</v>
      </c>
    </row>
    <row r="45" spans="1:38" ht="19" x14ac:dyDescent="0.25">
      <c r="A45" s="5" t="s">
        <v>37</v>
      </c>
      <c r="B45" s="1" t="s">
        <v>92</v>
      </c>
      <c r="C45" s="1">
        <v>85180000</v>
      </c>
      <c r="D45" s="1">
        <v>99577000</v>
      </c>
      <c r="E45" s="1">
        <v>133003000</v>
      </c>
      <c r="F45" s="1">
        <v>162080000</v>
      </c>
      <c r="G45" s="1">
        <v>236389000</v>
      </c>
      <c r="H45" s="1">
        <v>292224000</v>
      </c>
      <c r="I45" s="1">
        <v>290861000</v>
      </c>
      <c r="J45" s="1">
        <v>326099000</v>
      </c>
      <c r="K45" s="1">
        <v>376985000</v>
      </c>
      <c r="L45" s="1">
        <v>483059000</v>
      </c>
      <c r="M45" s="1">
        <v>595736000</v>
      </c>
      <c r="N45" s="1">
        <v>717159000</v>
      </c>
      <c r="O45" s="1">
        <v>847600000</v>
      </c>
      <c r="P45" s="1">
        <v>1004358000</v>
      </c>
      <c r="Q45" s="1">
        <v>1189453000</v>
      </c>
      <c r="R45" s="1">
        <v>1226029000</v>
      </c>
      <c r="S45" s="1">
        <v>2743089000</v>
      </c>
      <c r="T45" s="1">
        <v>2500409000</v>
      </c>
      <c r="U45" s="1">
        <v>2396732000</v>
      </c>
      <c r="V45" s="1">
        <v>1009273000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>
        <v>10870000</v>
      </c>
      <c r="S46" s="1">
        <v>10870000</v>
      </c>
      <c r="T46" s="1">
        <v>10870000</v>
      </c>
      <c r="U46" s="1">
        <v>10870000</v>
      </c>
      <c r="V46" s="1">
        <v>10870000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>
        <v>4317000</v>
      </c>
      <c r="S47" s="1">
        <v>3391000</v>
      </c>
      <c r="T47" s="1">
        <v>2465000</v>
      </c>
      <c r="U47" s="1">
        <v>1538000</v>
      </c>
      <c r="V47" s="1">
        <v>1312000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>
        <v>15187000</v>
      </c>
      <c r="S48" s="1">
        <v>14261000</v>
      </c>
      <c r="T48" s="1">
        <v>13335000</v>
      </c>
      <c r="U48" s="1">
        <v>12408000</v>
      </c>
      <c r="V48" s="1">
        <v>12182000</v>
      </c>
    </row>
    <row r="49" spans="1:22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</row>
    <row r="50" spans="1:22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>
        <v>3962000</v>
      </c>
      <c r="F50" s="1">
        <v>4125000</v>
      </c>
      <c r="G50" s="1">
        <v>4080000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</row>
    <row r="51" spans="1:22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>
        <v>199000</v>
      </c>
      <c r="F51" s="1">
        <v>346000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>
        <v>2866000</v>
      </c>
      <c r="M51" s="1">
        <v>4294000</v>
      </c>
      <c r="N51" s="1">
        <v>5656000</v>
      </c>
      <c r="O51" s="1">
        <v>8145000</v>
      </c>
      <c r="P51" s="1">
        <v>11283000</v>
      </c>
      <c r="Q51" s="1">
        <v>25491000</v>
      </c>
      <c r="R51" s="1">
        <v>35095000</v>
      </c>
      <c r="S51" s="1">
        <v>51205000</v>
      </c>
      <c r="T51" s="1">
        <v>61448000</v>
      </c>
      <c r="U51" s="1">
        <v>74056000</v>
      </c>
      <c r="V51" s="1">
        <v>78389000</v>
      </c>
    </row>
    <row r="52" spans="1:22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>
        <v>137164000</v>
      </c>
      <c r="F52" s="1">
        <v>166551000</v>
      </c>
      <c r="G52" s="1">
        <v>240469000</v>
      </c>
      <c r="H52" s="1">
        <v>292224000</v>
      </c>
      <c r="I52" s="1">
        <v>290861000</v>
      </c>
      <c r="J52" s="1">
        <v>326099000</v>
      </c>
      <c r="K52" s="1">
        <v>376985000</v>
      </c>
      <c r="L52" s="1">
        <v>485925000</v>
      </c>
      <c r="M52" s="1">
        <v>600030000</v>
      </c>
      <c r="N52" s="1">
        <v>722815000</v>
      </c>
      <c r="O52" s="1">
        <v>855745000</v>
      </c>
      <c r="P52" s="1">
        <v>1015641000</v>
      </c>
      <c r="Q52" s="1">
        <v>1214944000</v>
      </c>
      <c r="R52" s="1">
        <v>1276311000</v>
      </c>
      <c r="S52" s="1">
        <v>2808555000</v>
      </c>
      <c r="T52" s="1">
        <v>2575192000</v>
      </c>
      <c r="U52" s="1">
        <v>2483196000</v>
      </c>
      <c r="V52" s="1">
        <v>2661107000</v>
      </c>
    </row>
    <row r="53" spans="1:22" ht="19" x14ac:dyDescent="0.25">
      <c r="A53" s="5" t="s">
        <v>45</v>
      </c>
      <c r="B53" s="1" t="s">
        <v>92</v>
      </c>
      <c r="C53" s="1">
        <v>195059000</v>
      </c>
      <c r="D53" s="1">
        <v>206420000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</row>
    <row r="54" spans="1:22" ht="20" thickBot="1" x14ac:dyDescent="0.3">
      <c r="A54" s="7" t="s">
        <v>46</v>
      </c>
      <c r="B54" s="11" t="s">
        <v>92</v>
      </c>
      <c r="C54" s="11">
        <v>195059000</v>
      </c>
      <c r="D54" s="11">
        <v>206420000</v>
      </c>
      <c r="E54" s="11">
        <v>282615000</v>
      </c>
      <c r="F54" s="11">
        <v>338597000</v>
      </c>
      <c r="G54" s="11">
        <v>469413000</v>
      </c>
      <c r="H54" s="11">
        <v>568932000</v>
      </c>
      <c r="I54" s="11">
        <v>553635000</v>
      </c>
      <c r="J54" s="11">
        <v>730488000</v>
      </c>
      <c r="K54" s="11">
        <v>957217000</v>
      </c>
      <c r="L54" s="11">
        <v>1275249000</v>
      </c>
      <c r="M54" s="11">
        <v>1602727000</v>
      </c>
      <c r="N54" s="11">
        <v>1983170000</v>
      </c>
      <c r="O54" s="11">
        <v>2230918000</v>
      </c>
      <c r="P54" s="11">
        <v>2551878000</v>
      </c>
      <c r="Q54" s="11">
        <v>2908687000</v>
      </c>
      <c r="R54" s="11">
        <v>3191172000</v>
      </c>
      <c r="S54" s="11">
        <v>4863872000</v>
      </c>
      <c r="T54" s="11">
        <v>5089969000</v>
      </c>
      <c r="U54" s="11">
        <v>4764379000</v>
      </c>
      <c r="V54" s="11">
        <v>5370411000</v>
      </c>
    </row>
    <row r="55" spans="1:22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34435000</v>
      </c>
      <c r="F55" s="1">
        <v>43071000</v>
      </c>
      <c r="G55" s="1">
        <v>52122000</v>
      </c>
      <c r="H55" s="1">
        <v>47811000</v>
      </c>
      <c r="I55" s="1">
        <v>56387000</v>
      </c>
      <c r="J55" s="1">
        <v>87093000</v>
      </c>
      <c r="K55" s="1">
        <v>86442000</v>
      </c>
      <c r="L55" s="1">
        <v>118886000</v>
      </c>
      <c r="M55" s="1">
        <v>148282000</v>
      </c>
      <c r="N55" s="1">
        <v>190778000</v>
      </c>
      <c r="O55" s="1">
        <v>196174000</v>
      </c>
      <c r="P55" s="1">
        <v>259518000</v>
      </c>
      <c r="Q55" s="1">
        <v>325758000</v>
      </c>
      <c r="R55" s="1">
        <v>404016000</v>
      </c>
      <c r="S55" s="1">
        <v>414009000</v>
      </c>
      <c r="T55" s="1">
        <v>477052000</v>
      </c>
      <c r="U55" s="1">
        <v>552730000</v>
      </c>
      <c r="V55" s="1">
        <v>559527000</v>
      </c>
    </row>
    <row r="56" spans="1:22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>
        <v>18000000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>
        <v>239629000</v>
      </c>
      <c r="T56" s="1">
        <v>253415000</v>
      </c>
      <c r="U56" s="1">
        <v>274118000</v>
      </c>
      <c r="V56" s="1">
        <v>283293000</v>
      </c>
    </row>
    <row r="57" spans="1:22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>
        <v>10781000</v>
      </c>
      <c r="J57" s="1" t="s">
        <v>92</v>
      </c>
      <c r="K57" s="1">
        <v>11621000</v>
      </c>
      <c r="L57" s="1">
        <v>20045000</v>
      </c>
      <c r="M57" s="1">
        <v>28137000</v>
      </c>
      <c r="N57" s="1">
        <v>37228000</v>
      </c>
      <c r="O57" s="1">
        <v>33188000</v>
      </c>
      <c r="P57" s="1">
        <v>33854000</v>
      </c>
      <c r="Q57" s="1">
        <v>41717000</v>
      </c>
      <c r="R57" s="1">
        <v>32085000</v>
      </c>
      <c r="S57" s="1">
        <v>39051000</v>
      </c>
      <c r="T57" s="1">
        <v>79316000</v>
      </c>
      <c r="U57" s="1">
        <v>56250000</v>
      </c>
      <c r="V57" s="1">
        <v>56250000</v>
      </c>
    </row>
    <row r="58" spans="1:22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>
        <v>199054000</v>
      </c>
      <c r="S58" s="1">
        <v>237535000</v>
      </c>
      <c r="T58" s="1">
        <v>274383000</v>
      </c>
      <c r="U58" s="1">
        <v>353579000</v>
      </c>
      <c r="V58" s="1">
        <v>394677000</v>
      </c>
    </row>
    <row r="59" spans="1:22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>
        <v>34543000</v>
      </c>
      <c r="F59" s="1">
        <v>40870000</v>
      </c>
      <c r="G59" s="1">
        <v>59783000</v>
      </c>
      <c r="H59" s="1">
        <v>51202000</v>
      </c>
      <c r="I59" s="1">
        <v>59189000</v>
      </c>
      <c r="J59" s="1">
        <v>76264000</v>
      </c>
      <c r="K59" s="1">
        <v>66792000</v>
      </c>
      <c r="L59" s="1">
        <v>82136000</v>
      </c>
      <c r="M59" s="1">
        <v>90392000</v>
      </c>
      <c r="N59" s="1">
        <v>131588000</v>
      </c>
      <c r="O59" s="1">
        <v>166865000</v>
      </c>
      <c r="P59" s="1">
        <v>235971000</v>
      </c>
      <c r="Q59" s="1">
        <v>274691000</v>
      </c>
      <c r="R59" s="1">
        <v>188581000</v>
      </c>
      <c r="S59" s="1">
        <v>207037000</v>
      </c>
      <c r="T59" s="1">
        <v>259547000</v>
      </c>
      <c r="U59" s="1">
        <v>321333000</v>
      </c>
      <c r="V59" s="1">
        <v>321333000</v>
      </c>
    </row>
    <row r="60" spans="1:22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>
        <v>68978000</v>
      </c>
      <c r="F60" s="10">
        <v>83941000</v>
      </c>
      <c r="G60" s="10">
        <v>111905000</v>
      </c>
      <c r="H60" s="10">
        <v>117013000</v>
      </c>
      <c r="I60" s="10">
        <v>126357000</v>
      </c>
      <c r="J60" s="10">
        <v>163357000</v>
      </c>
      <c r="K60" s="10">
        <v>164855000</v>
      </c>
      <c r="L60" s="10">
        <v>221067000</v>
      </c>
      <c r="M60" s="10">
        <v>266811000</v>
      </c>
      <c r="N60" s="10">
        <v>359594000</v>
      </c>
      <c r="O60" s="10">
        <v>396227000</v>
      </c>
      <c r="P60" s="10">
        <v>529343000</v>
      </c>
      <c r="Q60" s="10">
        <v>642166000</v>
      </c>
      <c r="R60" s="10">
        <v>823736000</v>
      </c>
      <c r="S60" s="10">
        <v>1137261000</v>
      </c>
      <c r="T60" s="10">
        <v>1343713000</v>
      </c>
      <c r="U60" s="10">
        <v>1558010000</v>
      </c>
      <c r="V60" s="10">
        <v>1681775000</v>
      </c>
    </row>
    <row r="61" spans="1:22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>
        <v>45381000</v>
      </c>
      <c r="F61" s="1">
        <v>50737000</v>
      </c>
      <c r="G61" s="1">
        <v>74770000</v>
      </c>
      <c r="H61" s="1">
        <v>88047000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>
        <v>1698718000</v>
      </c>
      <c r="T61" s="1">
        <v>1643386000</v>
      </c>
      <c r="U61" s="1">
        <v>1572638000</v>
      </c>
      <c r="V61" s="1">
        <v>1619883000</v>
      </c>
    </row>
    <row r="62" spans="1:22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>
        <v>101288000</v>
      </c>
      <c r="I62" s="1">
        <v>113718000</v>
      </c>
      <c r="J62" s="1">
        <v>134572000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</row>
    <row r="63" spans="1:22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>
        <v>17616000</v>
      </c>
      <c r="I63" s="1">
        <v>20952000</v>
      </c>
      <c r="J63" s="1">
        <v>30026000</v>
      </c>
      <c r="K63" s="1">
        <v>44195000</v>
      </c>
      <c r="L63" s="1">
        <v>56361000</v>
      </c>
      <c r="M63" s="1">
        <v>66718000</v>
      </c>
      <c r="N63" s="1">
        <v>74498000</v>
      </c>
      <c r="O63" s="1">
        <v>59527000</v>
      </c>
      <c r="P63" s="1">
        <v>86498000</v>
      </c>
      <c r="Q63" s="1">
        <v>59403000</v>
      </c>
      <c r="R63" s="1">
        <v>83864000</v>
      </c>
      <c r="S63" s="1">
        <v>89367000</v>
      </c>
      <c r="T63" s="1">
        <v>65359000</v>
      </c>
      <c r="U63" s="1">
        <v>39693000</v>
      </c>
      <c r="V63" s="1">
        <v>55346000</v>
      </c>
    </row>
    <row r="64" spans="1:22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>
        <v>45241000</v>
      </c>
      <c r="F64" s="1">
        <v>55159000</v>
      </c>
      <c r="G64" s="1">
        <v>71235000</v>
      </c>
      <c r="H64" s="1" t="s">
        <v>92</v>
      </c>
      <c r="I64" s="1" t="s">
        <v>92</v>
      </c>
      <c r="J64" s="1" t="s">
        <v>92</v>
      </c>
      <c r="K64" s="1">
        <v>163463000</v>
      </c>
      <c r="L64" s="1">
        <v>210879000</v>
      </c>
      <c r="M64" s="1">
        <v>266104000</v>
      </c>
      <c r="N64" s="1">
        <v>301569000</v>
      </c>
      <c r="O64" s="1">
        <v>332278000</v>
      </c>
      <c r="P64" s="1">
        <v>385819000</v>
      </c>
      <c r="Q64" s="1">
        <v>432901000</v>
      </c>
      <c r="R64" s="1">
        <v>463354000</v>
      </c>
      <c r="S64" s="1">
        <v>36432000</v>
      </c>
      <c r="T64" s="1">
        <v>37962000</v>
      </c>
      <c r="U64" s="1">
        <v>58665000</v>
      </c>
      <c r="V64" s="1">
        <v>53596000</v>
      </c>
    </row>
    <row r="65" spans="1:38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>
        <v>90622000</v>
      </c>
      <c r="F65" s="1">
        <v>105896000</v>
      </c>
      <c r="G65" s="1">
        <v>146005000</v>
      </c>
      <c r="H65" s="1">
        <v>206951000</v>
      </c>
      <c r="I65" s="1">
        <v>134670000</v>
      </c>
      <c r="J65" s="1">
        <v>164598000</v>
      </c>
      <c r="K65" s="1">
        <v>207658000</v>
      </c>
      <c r="L65" s="1">
        <v>267240000</v>
      </c>
      <c r="M65" s="1">
        <v>332822000</v>
      </c>
      <c r="N65" s="1">
        <v>376067000</v>
      </c>
      <c r="O65" s="1">
        <v>391805000</v>
      </c>
      <c r="P65" s="1">
        <v>472317000</v>
      </c>
      <c r="Q65" s="1">
        <v>492304000</v>
      </c>
      <c r="R65" s="1">
        <v>547218000</v>
      </c>
      <c r="S65" s="1">
        <v>1824517000</v>
      </c>
      <c r="T65" s="1">
        <v>1746707000</v>
      </c>
      <c r="U65" s="1">
        <v>1670996000</v>
      </c>
      <c r="V65" s="1">
        <v>1670996000</v>
      </c>
    </row>
    <row r="66" spans="1:38" ht="19" x14ac:dyDescent="0.25">
      <c r="A66" s="5" t="s">
        <v>57</v>
      </c>
      <c r="B66" s="1" t="s">
        <v>92</v>
      </c>
      <c r="C66" s="1">
        <v>107700000</v>
      </c>
      <c r="D66" s="1">
        <v>113642000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</row>
    <row r="67" spans="1:38" ht="19" x14ac:dyDescent="0.25">
      <c r="A67" s="6" t="s">
        <v>58</v>
      </c>
      <c r="B67" s="10" t="s">
        <v>92</v>
      </c>
      <c r="C67" s="10">
        <v>107700000</v>
      </c>
      <c r="D67" s="10">
        <v>113642000</v>
      </c>
      <c r="E67" s="10">
        <v>159600000</v>
      </c>
      <c r="F67" s="10">
        <v>189837000</v>
      </c>
      <c r="G67" s="10">
        <v>257910000</v>
      </c>
      <c r="H67" s="10">
        <v>323964000</v>
      </c>
      <c r="I67" s="10">
        <v>261027000</v>
      </c>
      <c r="J67" s="10">
        <v>327955000</v>
      </c>
      <c r="K67" s="10">
        <v>372513000</v>
      </c>
      <c r="L67" s="10">
        <v>488307000</v>
      </c>
      <c r="M67" s="10">
        <v>599633000</v>
      </c>
      <c r="N67" s="10">
        <v>735661000</v>
      </c>
      <c r="O67" s="10">
        <v>788032000</v>
      </c>
      <c r="P67" s="10">
        <v>1001660000</v>
      </c>
      <c r="Q67" s="10">
        <v>1134470000</v>
      </c>
      <c r="R67" s="10">
        <v>1370954000</v>
      </c>
      <c r="S67" s="10">
        <v>2961778000</v>
      </c>
      <c r="T67" s="10">
        <v>3090420000</v>
      </c>
      <c r="U67" s="10">
        <v>3229006000</v>
      </c>
      <c r="V67" s="10">
        <v>3410600000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71000</v>
      </c>
      <c r="F68" s="1">
        <v>117000</v>
      </c>
      <c r="G68" s="1">
        <v>574000</v>
      </c>
      <c r="H68" s="1">
        <v>582000</v>
      </c>
      <c r="I68" s="1">
        <v>586000</v>
      </c>
      <c r="J68" s="1">
        <v>606000</v>
      </c>
      <c r="K68" s="1">
        <v>627000</v>
      </c>
      <c r="L68" s="1">
        <v>645000</v>
      </c>
      <c r="M68" s="1">
        <v>647000</v>
      </c>
      <c r="N68" s="1">
        <v>647000</v>
      </c>
      <c r="O68" s="1">
        <v>641000</v>
      </c>
      <c r="P68" s="1">
        <v>627000</v>
      </c>
      <c r="Q68" s="1">
        <v>614000</v>
      </c>
      <c r="R68" s="1">
        <v>592000</v>
      </c>
      <c r="S68" s="1">
        <v>573000</v>
      </c>
      <c r="T68" s="1">
        <v>569000</v>
      </c>
      <c r="U68" s="1">
        <v>530000</v>
      </c>
      <c r="V68" s="1">
        <v>530000</v>
      </c>
    </row>
    <row r="69" spans="1:38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-91199000</v>
      </c>
      <c r="F69" s="1">
        <v>-83240000</v>
      </c>
      <c r="G69" s="1">
        <v>-69124000</v>
      </c>
      <c r="H69" s="1">
        <v>-43856000</v>
      </c>
      <c r="I69" s="1">
        <v>-4500000</v>
      </c>
      <c r="J69" s="1">
        <v>66530000</v>
      </c>
      <c r="K69" s="1">
        <v>186794000</v>
      </c>
      <c r="L69" s="1">
        <v>296861000</v>
      </c>
      <c r="M69" s="1">
        <v>462378000</v>
      </c>
      <c r="N69" s="1">
        <v>679593000</v>
      </c>
      <c r="O69" s="1">
        <v>832215000</v>
      </c>
      <c r="P69" s="1">
        <v>905785000</v>
      </c>
      <c r="Q69" s="1">
        <v>1093453000</v>
      </c>
      <c r="R69" s="1">
        <v>1105863000</v>
      </c>
      <c r="S69" s="1">
        <v>1128477000</v>
      </c>
      <c r="T69" s="1">
        <v>1189422000</v>
      </c>
      <c r="U69" s="1">
        <v>653376000</v>
      </c>
      <c r="V69" s="1">
        <v>424438000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-853000</v>
      </c>
      <c r="F70" s="1">
        <v>-4448000</v>
      </c>
      <c r="G70" s="1">
        <v>-719000</v>
      </c>
      <c r="H70" s="1">
        <v>-631000</v>
      </c>
      <c r="I70" s="1" t="s">
        <v>92</v>
      </c>
      <c r="J70" s="1">
        <v>-253700000</v>
      </c>
      <c r="K70" s="1">
        <v>-296400000</v>
      </c>
      <c r="L70" s="1">
        <v>-355300000</v>
      </c>
      <c r="M70" s="1">
        <v>-426900000</v>
      </c>
      <c r="N70" s="1">
        <v>-526090000</v>
      </c>
      <c r="O70" s="1">
        <v>-654355000</v>
      </c>
      <c r="P70" s="1">
        <v>-798759000</v>
      </c>
      <c r="Q70" s="1">
        <v>-959208000</v>
      </c>
      <c r="R70" s="1">
        <v>-1149107000</v>
      </c>
      <c r="S70" s="1">
        <v>-1360316000</v>
      </c>
      <c r="T70" s="1">
        <v>56000</v>
      </c>
      <c r="U70" s="1" t="s">
        <v>92</v>
      </c>
      <c r="V70" s="1" t="s">
        <v>92</v>
      </c>
    </row>
    <row r="71" spans="1:38" ht="19" x14ac:dyDescent="0.25">
      <c r="A71" s="5" t="s">
        <v>62</v>
      </c>
      <c r="B71" s="1" t="s">
        <v>92</v>
      </c>
      <c r="C71" s="1">
        <v>87359000</v>
      </c>
      <c r="D71" s="1">
        <v>92778000</v>
      </c>
      <c r="E71" s="1">
        <v>6533000</v>
      </c>
      <c r="F71" s="1">
        <v>13284000</v>
      </c>
      <c r="G71" s="1">
        <v>280772000</v>
      </c>
      <c r="H71" s="1">
        <v>288873000</v>
      </c>
      <c r="I71" s="1">
        <v>296522000</v>
      </c>
      <c r="J71" s="1">
        <v>589097000</v>
      </c>
      <c r="K71" s="1">
        <v>693683000</v>
      </c>
      <c r="L71" s="1">
        <v>844736000</v>
      </c>
      <c r="M71" s="1">
        <v>966969000</v>
      </c>
      <c r="N71" s="1">
        <v>1093359000</v>
      </c>
      <c r="O71" s="1">
        <v>1264385000</v>
      </c>
      <c r="P71" s="1">
        <v>1442565000</v>
      </c>
      <c r="Q71" s="1">
        <v>1639358000</v>
      </c>
      <c r="R71" s="1">
        <v>1862870000</v>
      </c>
      <c r="S71" s="1">
        <v>2133360000</v>
      </c>
      <c r="T71" s="1">
        <v>809502000</v>
      </c>
      <c r="U71" s="1">
        <v>881467000</v>
      </c>
      <c r="V71" s="1">
        <v>881467000</v>
      </c>
    </row>
    <row r="72" spans="1:38" ht="19" x14ac:dyDescent="0.25">
      <c r="A72" s="6" t="s">
        <v>63</v>
      </c>
      <c r="B72" s="10" t="s">
        <v>92</v>
      </c>
      <c r="C72" s="10">
        <v>87359000</v>
      </c>
      <c r="D72" s="10">
        <v>92778000</v>
      </c>
      <c r="E72" s="10">
        <v>123015000</v>
      </c>
      <c r="F72" s="10">
        <v>148760000</v>
      </c>
      <c r="G72" s="10">
        <v>211503000</v>
      </c>
      <c r="H72" s="10">
        <v>244968000</v>
      </c>
      <c r="I72" s="10">
        <v>292608000</v>
      </c>
      <c r="J72" s="10">
        <v>402533000</v>
      </c>
      <c r="K72" s="10">
        <v>584704000</v>
      </c>
      <c r="L72" s="10">
        <v>786942000</v>
      </c>
      <c r="M72" s="10">
        <v>1003094000</v>
      </c>
      <c r="N72" s="10">
        <v>1247509000</v>
      </c>
      <c r="O72" s="10">
        <v>1442886000</v>
      </c>
      <c r="P72" s="10">
        <v>1550218000</v>
      </c>
      <c r="Q72" s="10">
        <v>1774217000</v>
      </c>
      <c r="R72" s="10">
        <v>1820218000</v>
      </c>
      <c r="S72" s="10">
        <v>1902094000</v>
      </c>
      <c r="T72" s="10">
        <v>1999549000</v>
      </c>
      <c r="U72" s="10">
        <v>1535373000</v>
      </c>
      <c r="V72" s="10">
        <v>1959811000</v>
      </c>
    </row>
    <row r="73" spans="1:38" ht="20" thickBot="1" x14ac:dyDescent="0.3">
      <c r="A73" s="7" t="s">
        <v>64</v>
      </c>
      <c r="B73" s="11" t="s">
        <v>92</v>
      </c>
      <c r="C73" s="11">
        <v>195059000</v>
      </c>
      <c r="D73" s="11">
        <v>206420000</v>
      </c>
      <c r="E73" s="11">
        <v>282615000</v>
      </c>
      <c r="F73" s="11">
        <v>338597000</v>
      </c>
      <c r="G73" s="11">
        <v>469413000</v>
      </c>
      <c r="H73" s="11">
        <v>568932000</v>
      </c>
      <c r="I73" s="11">
        <v>553635000</v>
      </c>
      <c r="J73" s="11">
        <v>730488000</v>
      </c>
      <c r="K73" s="11">
        <v>957217000</v>
      </c>
      <c r="L73" s="11">
        <v>1275249000</v>
      </c>
      <c r="M73" s="11">
        <v>1602727000</v>
      </c>
      <c r="N73" s="11">
        <v>1983170000</v>
      </c>
      <c r="O73" s="11">
        <v>2230918000</v>
      </c>
      <c r="P73" s="11">
        <v>2551878000</v>
      </c>
      <c r="Q73" s="11">
        <v>2908687000</v>
      </c>
      <c r="R73" s="11">
        <v>3191172000</v>
      </c>
      <c r="S73" s="11">
        <v>4863872000</v>
      </c>
      <c r="T73" s="11">
        <v>5089969000</v>
      </c>
      <c r="U73" s="11">
        <v>4764379000</v>
      </c>
      <c r="V73" s="11">
        <v>5370411000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15969000</v>
      </c>
      <c r="F76" s="1">
        <v>22543000</v>
      </c>
      <c r="G76" s="1">
        <v>25335000</v>
      </c>
      <c r="H76" s="1">
        <v>25268000</v>
      </c>
      <c r="I76" s="1">
        <v>39356000</v>
      </c>
      <c r="J76" s="1">
        <v>71030000</v>
      </c>
      <c r="K76" s="1">
        <v>120264000</v>
      </c>
      <c r="L76" s="1">
        <v>172549000</v>
      </c>
      <c r="M76" s="1">
        <v>202849000</v>
      </c>
      <c r="N76" s="1">
        <v>257135000</v>
      </c>
      <c r="O76" s="1">
        <v>320008000</v>
      </c>
      <c r="P76" s="1">
        <v>409760000</v>
      </c>
      <c r="Q76" s="1">
        <v>555234000</v>
      </c>
      <c r="R76" s="1">
        <v>658559000</v>
      </c>
      <c r="S76" s="1">
        <v>705945000</v>
      </c>
      <c r="T76" s="1">
        <v>175835000</v>
      </c>
      <c r="U76" s="1">
        <v>985837000</v>
      </c>
      <c r="V76" s="1">
        <v>1242408000</v>
      </c>
    </row>
    <row r="77" spans="1:38" ht="19" x14ac:dyDescent="0.25">
      <c r="A77" s="5" t="s">
        <v>13</v>
      </c>
      <c r="B77" s="1" t="s">
        <v>92</v>
      </c>
      <c r="C77" s="1">
        <v>12522000</v>
      </c>
      <c r="D77" s="1">
        <v>15411000</v>
      </c>
      <c r="E77" s="1">
        <v>22285000</v>
      </c>
      <c r="F77" s="1">
        <v>29736000</v>
      </c>
      <c r="G77" s="1">
        <v>39503000</v>
      </c>
      <c r="H77" s="1">
        <v>51445000</v>
      </c>
      <c r="I77" s="1">
        <v>62166000</v>
      </c>
      <c r="J77" s="1">
        <v>64936000</v>
      </c>
      <c r="K77" s="1">
        <v>75931000</v>
      </c>
      <c r="L77" s="1">
        <v>88233000</v>
      </c>
      <c r="M77" s="1">
        <v>106283000</v>
      </c>
      <c r="N77" s="1">
        <v>131764000</v>
      </c>
      <c r="O77" s="1">
        <v>165049000</v>
      </c>
      <c r="P77" s="1">
        <v>210295000</v>
      </c>
      <c r="Q77" s="1">
        <v>252713000</v>
      </c>
      <c r="R77" s="1">
        <v>279472000</v>
      </c>
      <c r="S77" s="1">
        <v>295599000</v>
      </c>
      <c r="T77" s="1">
        <v>297772000</v>
      </c>
      <c r="U77" s="1">
        <v>268460000</v>
      </c>
      <c r="V77" s="1">
        <v>241372000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-3037000</v>
      </c>
      <c r="F78" s="1">
        <v>-3080000</v>
      </c>
      <c r="G78" s="1">
        <v>-3284000</v>
      </c>
      <c r="H78" s="1">
        <v>22583000</v>
      </c>
      <c r="I78" s="1">
        <v>3143000</v>
      </c>
      <c r="J78" s="1">
        <v>7741000</v>
      </c>
      <c r="K78" s="1">
        <v>10827000</v>
      </c>
      <c r="L78" s="1">
        <v>8673000</v>
      </c>
      <c r="M78" s="1">
        <v>3868000</v>
      </c>
      <c r="N78" s="1">
        <v>9246000</v>
      </c>
      <c r="O78" s="1">
        <v>5809000</v>
      </c>
      <c r="P78" s="1">
        <v>26971000</v>
      </c>
      <c r="Q78" s="1">
        <v>-27095000</v>
      </c>
      <c r="R78" s="1">
        <v>34080000</v>
      </c>
      <c r="S78" s="1">
        <v>5503000</v>
      </c>
      <c r="T78" s="1">
        <v>-24008000</v>
      </c>
      <c r="U78" s="1">
        <v>-25666000</v>
      </c>
      <c r="V78" s="1">
        <v>15653000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>
        <v>3877000</v>
      </c>
      <c r="I79" s="1">
        <v>5949000</v>
      </c>
      <c r="J79" s="1">
        <v>11155000</v>
      </c>
      <c r="K79" s="1">
        <v>11605000</v>
      </c>
      <c r="L79" s="1">
        <v>13375000</v>
      </c>
      <c r="M79" s="1">
        <v>16003000</v>
      </c>
      <c r="N79" s="1">
        <v>14923000</v>
      </c>
      <c r="O79" s="1">
        <v>15594000</v>
      </c>
      <c r="P79" s="1">
        <v>19340000</v>
      </c>
      <c r="Q79" s="1">
        <v>24399000</v>
      </c>
      <c r="R79" s="1">
        <v>26636000</v>
      </c>
      <c r="S79" s="1">
        <v>25045000</v>
      </c>
      <c r="T79" s="1">
        <v>27583000</v>
      </c>
      <c r="U79" s="1">
        <v>47259000</v>
      </c>
      <c r="V79" s="1">
        <v>43044000</v>
      </c>
    </row>
    <row r="80" spans="1:38" ht="19" x14ac:dyDescent="0.25">
      <c r="A80" s="14" t="s">
        <v>105</v>
      </c>
      <c r="B80" s="15" t="e">
        <f t="shared" ref="B80:U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>
        <f t="shared" si="6"/>
        <v>3.5744381116050768E-3</v>
      </c>
      <c r="I80" s="15">
        <f t="shared" si="6"/>
        <v>4.865179170915895E-3</v>
      </c>
      <c r="J80" s="15">
        <f t="shared" si="6"/>
        <v>7.6675203699655909E-3</v>
      </c>
      <c r="K80" s="15">
        <f t="shared" si="6"/>
        <v>6.5337913274265535E-3</v>
      </c>
      <c r="L80" s="15">
        <f t="shared" si="6"/>
        <v>6.0240801060778577E-3</v>
      </c>
      <c r="M80" s="15">
        <f t="shared" si="6"/>
        <v>5.9923469607458778E-3</v>
      </c>
      <c r="N80" s="15">
        <f t="shared" si="6"/>
        <v>4.6039188996994792E-3</v>
      </c>
      <c r="O80" s="15">
        <f t="shared" si="6"/>
        <v>3.973888641416309E-3</v>
      </c>
      <c r="P80" s="15">
        <f t="shared" si="6"/>
        <v>3.9837379450215326E-3</v>
      </c>
      <c r="Q80" s="15">
        <f t="shared" si="6"/>
        <v>4.1463123667475231E-3</v>
      </c>
      <c r="R80" s="15">
        <f t="shared" si="6"/>
        <v>3.9656880735310868E-3</v>
      </c>
      <c r="S80" s="15">
        <f t="shared" si="6"/>
        <v>3.3853433085502863E-3</v>
      </c>
      <c r="T80" s="15">
        <f t="shared" si="6"/>
        <v>4.4836168286721302E-3</v>
      </c>
      <c r="U80" s="15">
        <f t="shared" si="6"/>
        <v>5.475565726775075E-3</v>
      </c>
      <c r="V80" s="15">
        <f t="shared" ref="V80" si="7">V79/V3</f>
        <v>4.2166927899686523E-3</v>
      </c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899000</v>
      </c>
      <c r="F81" s="1">
        <v>7290000</v>
      </c>
      <c r="G81" s="1">
        <v>-15551000</v>
      </c>
      <c r="H81" s="1">
        <v>-26463000</v>
      </c>
      <c r="I81" s="1">
        <v>62740000</v>
      </c>
      <c r="J81" s="1">
        <v>32840000</v>
      </c>
      <c r="K81" s="1">
        <v>26835000</v>
      </c>
      <c r="L81" s="1">
        <v>2442000</v>
      </c>
      <c r="M81" s="1">
        <v>8198000</v>
      </c>
      <c r="N81" s="1">
        <v>-17715000</v>
      </c>
      <c r="O81" s="1">
        <v>-124779000</v>
      </c>
      <c r="P81" s="1">
        <v>-31768000</v>
      </c>
      <c r="Q81" s="1">
        <v>-33403000</v>
      </c>
      <c r="R81" s="1">
        <v>-45505000</v>
      </c>
      <c r="S81" s="1">
        <v>-215469000</v>
      </c>
      <c r="T81" s="1">
        <v>-14258000</v>
      </c>
      <c r="U81" s="1">
        <v>-498212000</v>
      </c>
      <c r="V81" s="1"/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-5134000</v>
      </c>
      <c r="F83" s="1">
        <v>-19863000</v>
      </c>
      <c r="G83" s="1">
        <v>-46872000</v>
      </c>
      <c r="H83" s="1">
        <v>-37493000</v>
      </c>
      <c r="I83" s="1">
        <v>6654000</v>
      </c>
      <c r="J83" s="1">
        <v>-11568000</v>
      </c>
      <c r="K83" s="1">
        <v>-26131000</v>
      </c>
      <c r="L83" s="1">
        <v>-116478000</v>
      </c>
      <c r="M83" s="1">
        <v>-96808000</v>
      </c>
      <c r="N83" s="1">
        <v>-123296000</v>
      </c>
      <c r="O83" s="1">
        <v>-180564000</v>
      </c>
      <c r="P83" s="1">
        <v>-182182000</v>
      </c>
      <c r="Q83" s="1">
        <v>-152449000</v>
      </c>
      <c r="R83" s="1">
        <v>-122019000</v>
      </c>
      <c r="S83" s="1">
        <v>-79372000</v>
      </c>
      <c r="T83" s="1">
        <v>125486000</v>
      </c>
      <c r="U83" s="1">
        <v>-331003000</v>
      </c>
      <c r="V83" s="1">
        <v>-104233000</v>
      </c>
      <c r="AC83" s="32" t="s">
        <v>126</v>
      </c>
      <c r="AD83" s="33"/>
    </row>
    <row r="84" spans="1:46" ht="19" customHeight="1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>
        <v>-4311000</v>
      </c>
      <c r="I84" s="1">
        <v>8576000</v>
      </c>
      <c r="J84" s="1">
        <v>30706000</v>
      </c>
      <c r="K84" s="1">
        <v>-651000</v>
      </c>
      <c r="L84" s="1">
        <v>32444000</v>
      </c>
      <c r="M84" s="1">
        <v>29396000</v>
      </c>
      <c r="N84" s="1">
        <v>42496000</v>
      </c>
      <c r="O84" s="1">
        <v>5396000</v>
      </c>
      <c r="P84" s="1">
        <v>63344000</v>
      </c>
      <c r="Q84" s="1">
        <v>66240000</v>
      </c>
      <c r="R84" s="1">
        <v>78256000</v>
      </c>
      <c r="S84" s="1">
        <v>9993000</v>
      </c>
      <c r="T84" s="1">
        <v>62324000</v>
      </c>
      <c r="U84" s="1">
        <v>66156000</v>
      </c>
      <c r="V84" s="1"/>
      <c r="AC84" s="34" t="s">
        <v>127</v>
      </c>
      <c r="AD84" s="35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7157000</v>
      </c>
      <c r="F85" s="1">
        <v>9918000</v>
      </c>
      <c r="G85" s="1">
        <v>20868000</v>
      </c>
      <c r="H85" s="1" t="s">
        <v>92</v>
      </c>
      <c r="I85" s="1" t="s">
        <v>92</v>
      </c>
      <c r="J85" s="1">
        <v>20854000</v>
      </c>
      <c r="K85" s="1">
        <v>69476000</v>
      </c>
      <c r="L85" s="1">
        <v>97937000</v>
      </c>
      <c r="M85" s="1">
        <v>72470000</v>
      </c>
      <c r="N85" s="1">
        <v>41387000</v>
      </c>
      <c r="O85" s="1">
        <v>31015000</v>
      </c>
      <c r="P85" s="1">
        <v>55725000</v>
      </c>
      <c r="Q85" s="1">
        <v>37048000</v>
      </c>
      <c r="R85" s="1">
        <v>-5854000</v>
      </c>
      <c r="S85" s="1">
        <v>93985000</v>
      </c>
      <c r="T85" s="1">
        <v>94981000</v>
      </c>
      <c r="U85" s="1">
        <v>55936000</v>
      </c>
      <c r="V85" s="1"/>
      <c r="AC85" s="23" t="s">
        <v>128</v>
      </c>
      <c r="AD85" s="24">
        <f>V17</f>
        <v>4943000</v>
      </c>
    </row>
    <row r="86" spans="1:46" ht="20" x14ac:dyDescent="0.25">
      <c r="A86" s="5" t="s">
        <v>72</v>
      </c>
      <c r="B86" s="1" t="s">
        <v>92</v>
      </c>
      <c r="C86" s="1">
        <v>-12522000</v>
      </c>
      <c r="D86" s="1">
        <v>-15411000</v>
      </c>
      <c r="E86" s="1">
        <v>1485000</v>
      </c>
      <c r="F86" s="1">
        <v>-859000</v>
      </c>
      <c r="G86" s="1">
        <v>903000</v>
      </c>
      <c r="H86" s="1">
        <v>-1507000</v>
      </c>
      <c r="I86" s="1">
        <v>-527000</v>
      </c>
      <c r="J86" s="1">
        <v>-11159000</v>
      </c>
      <c r="K86" s="1">
        <v>-24575000</v>
      </c>
      <c r="L86" s="1">
        <v>-46271000</v>
      </c>
      <c r="M86" s="1">
        <v>-9476000</v>
      </c>
      <c r="N86" s="1">
        <v>1239000</v>
      </c>
      <c r="O86" s="1">
        <v>-5807000</v>
      </c>
      <c r="P86" s="1">
        <v>87000</v>
      </c>
      <c r="Q86" s="1">
        <v>7518000</v>
      </c>
      <c r="R86" s="1">
        <v>2885000</v>
      </c>
      <c r="S86" s="1">
        <v>284670000</v>
      </c>
      <c r="T86" s="1">
        <v>347431000</v>
      </c>
      <c r="U86" s="1">
        <v>281587000</v>
      </c>
      <c r="V86" s="1"/>
      <c r="AC86" s="23" t="s">
        <v>129</v>
      </c>
      <c r="AD86" s="24">
        <f>V56</f>
        <v>283293000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37601000</v>
      </c>
      <c r="F87" s="10">
        <v>55630000</v>
      </c>
      <c r="G87" s="10">
        <v>46906000</v>
      </c>
      <c r="H87" s="10">
        <v>75203000</v>
      </c>
      <c r="I87" s="10">
        <v>172827000</v>
      </c>
      <c r="J87" s="10">
        <v>176543000</v>
      </c>
      <c r="K87" s="10">
        <v>220887000</v>
      </c>
      <c r="L87" s="10">
        <v>239001000</v>
      </c>
      <c r="M87" s="10">
        <v>327725000</v>
      </c>
      <c r="N87" s="10">
        <v>396592000</v>
      </c>
      <c r="O87" s="10">
        <v>375874000</v>
      </c>
      <c r="P87" s="10">
        <v>634685000</v>
      </c>
      <c r="Q87" s="10">
        <v>779366000</v>
      </c>
      <c r="R87" s="10">
        <v>956127000</v>
      </c>
      <c r="S87" s="10">
        <v>1101293000</v>
      </c>
      <c r="T87" s="10">
        <v>810355000</v>
      </c>
      <c r="U87" s="10">
        <v>1059265000</v>
      </c>
      <c r="V87" s="10">
        <v>1481915000</v>
      </c>
      <c r="AC87" s="23" t="s">
        <v>130</v>
      </c>
      <c r="AD87" s="24">
        <f>V61</f>
        <v>1619883000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-41607000</v>
      </c>
      <c r="F88" s="1">
        <v>-62331000</v>
      </c>
      <c r="G88" s="1">
        <v>-101866000</v>
      </c>
      <c r="H88" s="1">
        <v>-110863000</v>
      </c>
      <c r="I88" s="1">
        <v>-68105000</v>
      </c>
      <c r="J88" s="1">
        <v>-97115000</v>
      </c>
      <c r="K88" s="1">
        <v>-128636000</v>
      </c>
      <c r="L88" s="1">
        <v>-188578000</v>
      </c>
      <c r="M88" s="1">
        <v>-226024000</v>
      </c>
      <c r="N88" s="1">
        <v>-249067000</v>
      </c>
      <c r="O88" s="1">
        <v>-299167000</v>
      </c>
      <c r="P88" s="1">
        <v>-373747000</v>
      </c>
      <c r="Q88" s="1">
        <v>-440714000</v>
      </c>
      <c r="R88" s="1">
        <v>-319400000</v>
      </c>
      <c r="S88" s="1">
        <v>0</v>
      </c>
      <c r="T88" s="1">
        <v>0</v>
      </c>
      <c r="U88" s="1">
        <v>-172187000</v>
      </c>
      <c r="V88" s="1">
        <v>-312126000</v>
      </c>
      <c r="AC88" s="36" t="s">
        <v>131</v>
      </c>
      <c r="AD88" s="37">
        <f>AD85/(AD86+AD87)</f>
        <v>2.5972374599091204E-3</v>
      </c>
    </row>
    <row r="89" spans="1:46" ht="20" customHeight="1" x14ac:dyDescent="0.25">
      <c r="A89" s="14" t="s">
        <v>106</v>
      </c>
      <c r="B89" s="15" t="e">
        <f t="shared" ref="B89:U89" si="8">(-1*B88)/B3</f>
        <v>#VALUE!</v>
      </c>
      <c r="C89" s="15" t="e">
        <f t="shared" si="8"/>
        <v>#VALUE!</v>
      </c>
      <c r="D89" s="15" t="e">
        <f t="shared" si="8"/>
        <v>#VALUE!</v>
      </c>
      <c r="E89" s="15">
        <f t="shared" si="8"/>
        <v>7.1850796528947034E-2</v>
      </c>
      <c r="F89" s="15">
        <f t="shared" si="8"/>
        <v>8.2545261437692113E-2</v>
      </c>
      <c r="G89" s="15">
        <f t="shared" si="8"/>
        <v>0.11167790944601767</v>
      </c>
      <c r="H89" s="15">
        <f t="shared" si="8"/>
        <v>0.1022112283639086</v>
      </c>
      <c r="I89" s="15">
        <f t="shared" si="8"/>
        <v>5.5697264655442433E-2</v>
      </c>
      <c r="J89" s="15">
        <f t="shared" si="8"/>
        <v>6.6753136775366054E-2</v>
      </c>
      <c r="K89" s="15">
        <f t="shared" si="8"/>
        <v>7.2424022507095398E-2</v>
      </c>
      <c r="L89" s="15">
        <f t="shared" si="8"/>
        <v>8.4935250709828061E-2</v>
      </c>
      <c r="M89" s="15">
        <f t="shared" si="8"/>
        <v>8.4635020274675135E-2</v>
      </c>
      <c r="N89" s="15">
        <f t="shared" si="8"/>
        <v>7.6840063565734112E-2</v>
      </c>
      <c r="O89" s="15">
        <f t="shared" si="8"/>
        <v>7.6238062279504484E-2</v>
      </c>
      <c r="P89" s="15">
        <f t="shared" si="8"/>
        <v>7.6986044764113901E-2</v>
      </c>
      <c r="Q89" s="15">
        <f t="shared" si="8"/>
        <v>7.4893967310085158E-2</v>
      </c>
      <c r="R89" s="15">
        <f t="shared" si="8"/>
        <v>4.7553715673743398E-2</v>
      </c>
      <c r="S89" s="15">
        <f t="shared" si="8"/>
        <v>0</v>
      </c>
      <c r="T89" s="15">
        <f t="shared" si="8"/>
        <v>0</v>
      </c>
      <c r="U89" s="15">
        <f t="shared" si="8"/>
        <v>1.9950088571409039E-2</v>
      </c>
      <c r="V89" s="15">
        <f t="shared" ref="V89" si="9">(-1*V88)/V3</f>
        <v>3.05766065830721E-2</v>
      </c>
      <c r="AC89" s="23" t="s">
        <v>107</v>
      </c>
      <c r="AD89" s="24">
        <f>V27</f>
        <v>401163000</v>
      </c>
      <c r="AE89" s="15"/>
      <c r="AF89" s="15"/>
      <c r="AG89" s="15"/>
      <c r="AH89" s="15"/>
      <c r="AI89" s="15"/>
      <c r="AJ89" s="15"/>
      <c r="AK89" s="15"/>
      <c r="AL89" s="15"/>
      <c r="AS89" s="23" t="s">
        <v>107</v>
      </c>
      <c r="AT89" s="24">
        <f>AL27</f>
        <v>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>
        <v>-15707000</v>
      </c>
      <c r="S90" s="1">
        <v>-62946000</v>
      </c>
      <c r="T90" s="1">
        <v>-6885000</v>
      </c>
      <c r="U90" s="1" t="s">
        <v>92</v>
      </c>
      <c r="V90" s="1" t="s">
        <v>92</v>
      </c>
      <c r="AC90" s="23" t="s">
        <v>19</v>
      </c>
      <c r="AD90" s="24">
        <f>V25</f>
        <v>1640273000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>
        <v>-200209000</v>
      </c>
      <c r="O91" s="1">
        <v>-130000000</v>
      </c>
      <c r="P91" s="1">
        <v>-90000000</v>
      </c>
      <c r="Q91" s="1">
        <v>-330000000</v>
      </c>
      <c r="R91" s="1">
        <v>-386193000</v>
      </c>
      <c r="S91" s="1">
        <v>-110000000</v>
      </c>
      <c r="T91" s="1" t="s">
        <v>92</v>
      </c>
      <c r="U91" s="1">
        <v>-4297000</v>
      </c>
      <c r="V91" s="1">
        <v>-2458000</v>
      </c>
      <c r="AC91" s="36" t="s">
        <v>132</v>
      </c>
      <c r="AD91" s="37">
        <f>AD89/AD90</f>
        <v>0.24457087326317023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>
        <v>50000000</v>
      </c>
      <c r="O92" s="1">
        <v>150209000</v>
      </c>
      <c r="P92" s="1">
        <v>190000000</v>
      </c>
      <c r="Q92" s="1">
        <v>240000000</v>
      </c>
      <c r="R92" s="1">
        <v>506193000</v>
      </c>
      <c r="S92" s="1" t="s">
        <v>92</v>
      </c>
      <c r="T92" s="1">
        <v>110000000</v>
      </c>
      <c r="U92" s="1" t="s">
        <v>92</v>
      </c>
      <c r="V92" s="1" t="s">
        <v>92</v>
      </c>
      <c r="AC92" s="38" t="s">
        <v>133</v>
      </c>
      <c r="AD92" s="39">
        <f>AD88*(1-AD91)</f>
        <v>1.9620288262673291E-3</v>
      </c>
    </row>
    <row r="93" spans="1:46" ht="19" customHeight="1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-2414000</v>
      </c>
      <c r="G93" s="1">
        <v>4467000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 t="s">
        <v>92</v>
      </c>
      <c r="R93" s="1" t="s">
        <v>92</v>
      </c>
      <c r="S93" s="1">
        <v>-298534000</v>
      </c>
      <c r="T93" s="1">
        <v>-151866000</v>
      </c>
      <c r="U93" s="1">
        <v>-172187000</v>
      </c>
      <c r="V93" s="1">
        <f>V88</f>
        <v>-312126000</v>
      </c>
      <c r="AC93" s="34" t="s">
        <v>134</v>
      </c>
      <c r="AD93" s="35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-41607000</v>
      </c>
      <c r="F94" s="10">
        <v>-64745000</v>
      </c>
      <c r="G94" s="10">
        <v>-97399000</v>
      </c>
      <c r="H94" s="10">
        <v>-110863000</v>
      </c>
      <c r="I94" s="10">
        <v>-68105000</v>
      </c>
      <c r="J94" s="10">
        <v>-97115000</v>
      </c>
      <c r="K94" s="10">
        <v>-128636000</v>
      </c>
      <c r="L94" s="10">
        <v>-188578000</v>
      </c>
      <c r="M94" s="10">
        <v>-226024000</v>
      </c>
      <c r="N94" s="10">
        <v>-399276000</v>
      </c>
      <c r="O94" s="10">
        <v>-278958000</v>
      </c>
      <c r="P94" s="10">
        <v>-273747000</v>
      </c>
      <c r="Q94" s="10">
        <v>-530714000</v>
      </c>
      <c r="R94" s="10">
        <v>-215107000</v>
      </c>
      <c r="S94" s="10">
        <v>-471480000</v>
      </c>
      <c r="T94" s="10">
        <v>-48751000</v>
      </c>
      <c r="U94" s="10">
        <v>-176484000</v>
      </c>
      <c r="V94" s="10">
        <v>-314584000</v>
      </c>
      <c r="AC94" s="23" t="s">
        <v>135</v>
      </c>
      <c r="AD94" s="40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>
        <v>-1186692000</v>
      </c>
      <c r="I95" s="1">
        <v>-1267720000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>
        <v>-800000000</v>
      </c>
      <c r="U95" s="1" t="s">
        <v>92</v>
      </c>
      <c r="V95" s="1" t="s">
        <v>92</v>
      </c>
      <c r="AC95" s="23" t="s">
        <v>136</v>
      </c>
      <c r="AD95" s="41">
        <v>1.32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630000</v>
      </c>
      <c r="F96" s="1">
        <v>1422000</v>
      </c>
      <c r="G96" s="1">
        <v>124783000</v>
      </c>
      <c r="H96" s="1">
        <v>2517000</v>
      </c>
      <c r="I96" s="1">
        <v>1228000</v>
      </c>
      <c r="J96" s="1">
        <v>17100000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AC96" s="23" t="s">
        <v>137</v>
      </c>
      <c r="AD96" s="40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-2217000</v>
      </c>
      <c r="G97" s="1">
        <v>-6742000</v>
      </c>
      <c r="H97" s="1">
        <v>-59000</v>
      </c>
      <c r="I97" s="1" t="s">
        <v>92</v>
      </c>
      <c r="J97" s="1" t="s">
        <v>92</v>
      </c>
      <c r="K97" s="1">
        <v>-3236000</v>
      </c>
      <c r="L97" s="1">
        <v>-79000</v>
      </c>
      <c r="M97" s="1">
        <v>-37968000</v>
      </c>
      <c r="N97" s="1">
        <v>-41511000</v>
      </c>
      <c r="O97" s="1">
        <v>-169368000</v>
      </c>
      <c r="P97" s="1">
        <v>-347114000</v>
      </c>
      <c r="Q97" s="1">
        <v>-371824000</v>
      </c>
      <c r="R97" s="1">
        <v>-622335000</v>
      </c>
      <c r="S97" s="1">
        <v>-690519000</v>
      </c>
      <c r="T97" s="1">
        <v>-118248000</v>
      </c>
      <c r="U97" s="1">
        <v>-1537602000</v>
      </c>
      <c r="V97" s="1">
        <v>-900033000</v>
      </c>
      <c r="AC97" s="38" t="s">
        <v>138</v>
      </c>
      <c r="AD97" s="39">
        <f>(AD94)+((AD95)*(AD96-AD94))</f>
        <v>9.7776000000000002E-2</v>
      </c>
    </row>
    <row r="98" spans="1:46" ht="19" customHeight="1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>
        <v>-93012000</v>
      </c>
      <c r="H98" s="1" t="s">
        <v>92</v>
      </c>
      <c r="I98" s="1" t="s">
        <v>92</v>
      </c>
      <c r="J98" s="1" t="s">
        <v>92</v>
      </c>
      <c r="K98" s="1" t="s">
        <v>92</v>
      </c>
      <c r="L98" s="1">
        <v>-62482000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AC98" s="34" t="s">
        <v>139</v>
      </c>
      <c r="AD98" s="35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3211000</v>
      </c>
      <c r="F99" s="1">
        <v>10716000</v>
      </c>
      <c r="G99" s="1">
        <v>25608000</v>
      </c>
      <c r="H99" s="1">
        <v>1219743000</v>
      </c>
      <c r="I99" s="1">
        <v>1162149000</v>
      </c>
      <c r="J99" s="1">
        <v>10640000</v>
      </c>
      <c r="K99" s="1">
        <v>53538000</v>
      </c>
      <c r="L99" s="1">
        <v>78875000</v>
      </c>
      <c r="M99" s="1">
        <v>35268000</v>
      </c>
      <c r="N99" s="1">
        <v>13868000</v>
      </c>
      <c r="O99" s="1">
        <v>29143000</v>
      </c>
      <c r="P99" s="1">
        <v>25346000</v>
      </c>
      <c r="Q99" s="1">
        <v>15607000</v>
      </c>
      <c r="R99" s="1">
        <v>13121000</v>
      </c>
      <c r="S99" s="1">
        <v>43780000</v>
      </c>
      <c r="T99" s="1">
        <v>810314000</v>
      </c>
      <c r="U99" s="1">
        <v>40386000</v>
      </c>
      <c r="V99" s="1">
        <v>46011000</v>
      </c>
      <c r="AC99" s="23" t="s">
        <v>140</v>
      </c>
      <c r="AD99" s="24">
        <f>AD86+AD87</f>
        <v>1903176000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3841000</v>
      </c>
      <c r="F100" s="10">
        <v>9921000</v>
      </c>
      <c r="G100" s="10">
        <v>50637000</v>
      </c>
      <c r="H100" s="10">
        <v>35509000</v>
      </c>
      <c r="I100" s="10">
        <v>-104343000</v>
      </c>
      <c r="J100" s="10">
        <v>27740000</v>
      </c>
      <c r="K100" s="10">
        <v>50302000</v>
      </c>
      <c r="L100" s="10">
        <v>16314000</v>
      </c>
      <c r="M100" s="10">
        <v>-2700000</v>
      </c>
      <c r="N100" s="10">
        <v>-27643000</v>
      </c>
      <c r="O100" s="10">
        <v>-140225000</v>
      </c>
      <c r="P100" s="10">
        <v>-321768000</v>
      </c>
      <c r="Q100" s="10">
        <v>-356217000</v>
      </c>
      <c r="R100" s="10">
        <v>-609214000</v>
      </c>
      <c r="S100" s="10">
        <v>-646739000</v>
      </c>
      <c r="T100" s="10">
        <v>-107934000</v>
      </c>
      <c r="U100" s="10">
        <v>-1497216000</v>
      </c>
      <c r="V100" s="10">
        <v>-861014000</v>
      </c>
      <c r="AC100" s="36" t="s">
        <v>141</v>
      </c>
      <c r="AD100" s="37">
        <f>AD99/AD103</f>
        <v>6.7114440450628796E-2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>
        <v>56000</v>
      </c>
      <c r="U101" s="1">
        <v>-56000</v>
      </c>
      <c r="V101" s="1">
        <v>-56000</v>
      </c>
      <c r="AC101" s="23" t="s">
        <v>142</v>
      </c>
      <c r="AD101" s="42">
        <v>26454000000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-165000</v>
      </c>
      <c r="F102" s="10">
        <v>806000</v>
      </c>
      <c r="G102" s="10">
        <v>144000</v>
      </c>
      <c r="H102" s="10">
        <v>-151000</v>
      </c>
      <c r="I102" s="10">
        <v>379000</v>
      </c>
      <c r="J102" s="10">
        <v>107168000</v>
      </c>
      <c r="K102" s="10">
        <v>142553000</v>
      </c>
      <c r="L102" s="10">
        <v>66737000</v>
      </c>
      <c r="M102" s="10">
        <v>99001000</v>
      </c>
      <c r="N102" s="10">
        <v>-30327000</v>
      </c>
      <c r="O102" s="10">
        <v>-43309000</v>
      </c>
      <c r="P102" s="10">
        <v>39170000</v>
      </c>
      <c r="Q102" s="10">
        <v>-107565000</v>
      </c>
      <c r="R102" s="10">
        <v>131806000</v>
      </c>
      <c r="S102" s="10">
        <v>-16926000</v>
      </c>
      <c r="T102" s="10">
        <v>653726000</v>
      </c>
      <c r="U102" s="10">
        <v>-614491000</v>
      </c>
      <c r="V102" s="10">
        <v>306317000</v>
      </c>
      <c r="AC102" s="36" t="s">
        <v>143</v>
      </c>
      <c r="AD102" s="37">
        <f>AD101/AD103</f>
        <v>0.93288555954937125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3004000</v>
      </c>
      <c r="F103" s="1">
        <v>2839000</v>
      </c>
      <c r="G103" s="1">
        <v>3645000</v>
      </c>
      <c r="H103" s="1">
        <v>3789000</v>
      </c>
      <c r="I103" s="1">
        <v>3638000</v>
      </c>
      <c r="J103" s="1">
        <v>4017000</v>
      </c>
      <c r="K103" s="1">
        <v>111185000</v>
      </c>
      <c r="L103" s="1">
        <v>253738000</v>
      </c>
      <c r="M103" s="1">
        <v>320475000</v>
      </c>
      <c r="N103" s="1">
        <v>419476000</v>
      </c>
      <c r="O103" s="1">
        <v>389149000</v>
      </c>
      <c r="P103" s="1">
        <v>345840000</v>
      </c>
      <c r="Q103" s="1">
        <v>385010000</v>
      </c>
      <c r="R103" s="1">
        <v>277445000</v>
      </c>
      <c r="S103" s="1">
        <v>409251000</v>
      </c>
      <c r="T103" s="1">
        <v>392325000</v>
      </c>
      <c r="U103" s="1">
        <v>1046051000</v>
      </c>
      <c r="V103" s="1">
        <v>431560000</v>
      </c>
      <c r="AC103" s="38" t="s">
        <v>144</v>
      </c>
      <c r="AD103" s="43">
        <f>AD99+AD101</f>
        <v>28357176000</v>
      </c>
    </row>
    <row r="104" spans="1:46" ht="19" customHeight="1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>
        <v>2839000</v>
      </c>
      <c r="F104" s="11">
        <v>3645000</v>
      </c>
      <c r="G104" s="11">
        <v>3789000</v>
      </c>
      <c r="H104" s="11">
        <v>3638000</v>
      </c>
      <c r="I104" s="11">
        <v>4017000</v>
      </c>
      <c r="J104" s="11">
        <v>111185000</v>
      </c>
      <c r="K104" s="11">
        <v>253738000</v>
      </c>
      <c r="L104" s="11">
        <v>320475000</v>
      </c>
      <c r="M104" s="11">
        <v>419476000</v>
      </c>
      <c r="N104" s="11">
        <v>389149000</v>
      </c>
      <c r="O104" s="11">
        <v>345840000</v>
      </c>
      <c r="P104" s="11">
        <v>385010000</v>
      </c>
      <c r="Q104" s="11">
        <v>277445000</v>
      </c>
      <c r="R104" s="11">
        <v>409251000</v>
      </c>
      <c r="S104" s="11">
        <v>392325000</v>
      </c>
      <c r="T104" s="11">
        <v>1046051000</v>
      </c>
      <c r="U104" s="11">
        <v>431560000</v>
      </c>
      <c r="V104" s="11">
        <v>737877000</v>
      </c>
      <c r="AC104" s="34" t="s">
        <v>145</v>
      </c>
      <c r="AD104" s="35"/>
    </row>
    <row r="105" spans="1:46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0.67274088866699944</v>
      </c>
      <c r="G105" s="15">
        <f>(G106/F106)-1</f>
        <v>7.2017609312042978</v>
      </c>
      <c r="H105" s="15">
        <f t="shared" ref="H105:AL105" si="10">(H106/G106)-1</f>
        <v>-0.35116448326055316</v>
      </c>
      <c r="I105" s="15">
        <f t="shared" si="10"/>
        <v>-3.9366797532249018</v>
      </c>
      <c r="J105" s="15">
        <f t="shared" si="10"/>
        <v>-0.24153473004717252</v>
      </c>
      <c r="K105" s="15">
        <f t="shared" si="10"/>
        <v>0.16144180893387716</v>
      </c>
      <c r="L105" s="15">
        <f t="shared" si="10"/>
        <v>-0.45341513913128317</v>
      </c>
      <c r="M105" s="15">
        <f t="shared" si="10"/>
        <v>1.0169565476072426</v>
      </c>
      <c r="N105" s="15">
        <f t="shared" si="10"/>
        <v>0.45057570722018458</v>
      </c>
      <c r="O105" s="15">
        <f t="shared" si="10"/>
        <v>-0.48004067107269954</v>
      </c>
      <c r="P105" s="15">
        <f t="shared" si="10"/>
        <v>2.40174951438591</v>
      </c>
      <c r="Q105" s="15">
        <f t="shared" si="10"/>
        <v>0.2978255371007672</v>
      </c>
      <c r="R105" s="15">
        <f t="shared" si="10"/>
        <v>0.88018083460307328</v>
      </c>
      <c r="S105" s="15">
        <f t="shared" si="10"/>
        <v>0.26075853544768801</v>
      </c>
      <c r="T105" s="15">
        <f t="shared" si="10"/>
        <v>-0.17971769858699804</v>
      </c>
      <c r="U105" s="15">
        <f t="shared" si="10"/>
        <v>0.34714171383272907</v>
      </c>
      <c r="V105" s="15">
        <f t="shared" si="10"/>
        <v>0.3186991448328107</v>
      </c>
      <c r="W105" s="15"/>
      <c r="X105" s="15"/>
      <c r="Y105" s="15"/>
      <c r="Z105" s="15"/>
      <c r="AA105" s="15"/>
      <c r="AB105" s="15"/>
      <c r="AC105" s="25" t="s">
        <v>109</v>
      </c>
      <c r="AD105" s="26">
        <f>(AD100*AD92)+(AD102*AD97)</f>
        <v>9.1345498937322259E-2</v>
      </c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25" t="s">
        <v>109</v>
      </c>
      <c r="AT105" s="26">
        <f>(AT100*AT92)+(AT102*AT97)</f>
        <v>0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-4006000</v>
      </c>
      <c r="F106" s="1">
        <v>-6701000</v>
      </c>
      <c r="G106" s="1">
        <v>-54960000</v>
      </c>
      <c r="H106" s="1">
        <v>-35660000</v>
      </c>
      <c r="I106" s="1">
        <v>104722000</v>
      </c>
      <c r="J106" s="1">
        <v>79428000</v>
      </c>
      <c r="K106" s="1">
        <v>92251000</v>
      </c>
      <c r="L106" s="1">
        <v>50423000</v>
      </c>
      <c r="M106" s="1">
        <v>101701000</v>
      </c>
      <c r="N106" s="1">
        <v>147525000</v>
      </c>
      <c r="O106" s="1">
        <v>76707000</v>
      </c>
      <c r="P106" s="1">
        <v>260938000</v>
      </c>
      <c r="Q106" s="1">
        <v>338652000</v>
      </c>
      <c r="R106" s="1">
        <v>636727000</v>
      </c>
      <c r="S106" s="1">
        <v>802759000</v>
      </c>
      <c r="T106" s="1">
        <v>658489000</v>
      </c>
      <c r="U106" s="1">
        <v>887078000</v>
      </c>
      <c r="V106" s="1">
        <f>V87+V93</f>
        <v>1169789000</v>
      </c>
      <c r="W106" s="44">
        <f>V106*(1+$AD$106)</f>
        <v>1230766181.2619905</v>
      </c>
      <c r="X106" s="44">
        <f t="shared" ref="X106:AA106" si="11">W106*(1+$AD$106)</f>
        <v>1294921898.6827736</v>
      </c>
      <c r="Y106" s="44">
        <f t="shared" si="11"/>
        <v>1362421838.7028117</v>
      </c>
      <c r="Z106" s="44">
        <f t="shared" si="11"/>
        <v>1433440324.4415867</v>
      </c>
      <c r="AA106" s="44">
        <f t="shared" si="11"/>
        <v>1508160765.8987393</v>
      </c>
      <c r="AB106" s="45" t="s">
        <v>146</v>
      </c>
      <c r="AC106" s="46" t="s">
        <v>147</v>
      </c>
      <c r="AD106" s="47">
        <f>(SUM(W4:AA4)/5)</f>
        <v>5.2126649559869787E-2</v>
      </c>
    </row>
    <row r="107" spans="1:46" ht="19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W107" s="45"/>
      <c r="X107" s="45"/>
      <c r="Y107" s="45"/>
      <c r="Z107" s="45"/>
      <c r="AA107" s="48">
        <f>AA106*(1+AD107)/(AD108-AD107)</f>
        <v>23300220961.584946</v>
      </c>
      <c r="AB107" s="49" t="s">
        <v>148</v>
      </c>
      <c r="AC107" s="50" t="s">
        <v>149</v>
      </c>
      <c r="AD107" s="51">
        <v>2.5000000000000001E-2</v>
      </c>
    </row>
    <row r="108" spans="1:46" ht="19" x14ac:dyDescent="0.25">
      <c r="W108" s="48">
        <f t="shared" ref="W108:Y108" si="12">W107+W106</f>
        <v>1230766181.2619905</v>
      </c>
      <c r="X108" s="48">
        <f t="shared" si="12"/>
        <v>1294921898.6827736</v>
      </c>
      <c r="Y108" s="48">
        <f t="shared" si="12"/>
        <v>1362421838.7028117</v>
      </c>
      <c r="Z108" s="48">
        <f>Z107+Z106</f>
        <v>1433440324.4415867</v>
      </c>
      <c r="AA108" s="48">
        <f>AA107+AA106</f>
        <v>24808381727.483685</v>
      </c>
      <c r="AB108" s="49" t="s">
        <v>144</v>
      </c>
      <c r="AC108" s="52" t="s">
        <v>150</v>
      </c>
      <c r="AD108" s="53">
        <f>AD105</f>
        <v>9.1345498937322259E-2</v>
      </c>
    </row>
    <row r="109" spans="1:46" ht="19" x14ac:dyDescent="0.25">
      <c r="W109" s="54" t="s">
        <v>151</v>
      </c>
      <c r="X109" s="55"/>
    </row>
    <row r="110" spans="1:46" ht="20" x14ac:dyDescent="0.25">
      <c r="W110" s="56" t="s">
        <v>152</v>
      </c>
      <c r="X110" s="57">
        <f>NPV(AD108,W108,X108,Y108,Z108,AA108)</f>
        <v>20298212602.824711</v>
      </c>
    </row>
    <row r="111" spans="1:46" ht="20" x14ac:dyDescent="0.25">
      <c r="W111" s="56" t="s">
        <v>153</v>
      </c>
      <c r="X111" s="57">
        <f>V40</f>
        <v>737877000</v>
      </c>
    </row>
    <row r="112" spans="1:46" ht="20" x14ac:dyDescent="0.25">
      <c r="W112" s="56" t="s">
        <v>140</v>
      </c>
      <c r="X112" s="57">
        <f>AD99</f>
        <v>1903176000</v>
      </c>
    </row>
    <row r="113" spans="23:24" ht="20" x14ac:dyDescent="0.25">
      <c r="W113" s="56" t="s">
        <v>154</v>
      </c>
      <c r="X113" s="57">
        <f>X110+X111-X112</f>
        <v>19132913602.824711</v>
      </c>
    </row>
    <row r="114" spans="23:24" ht="20" x14ac:dyDescent="0.25">
      <c r="W114" s="58" t="s">
        <v>155</v>
      </c>
      <c r="X114" s="59">
        <f>V34</f>
        <v>51977000</v>
      </c>
    </row>
    <row r="115" spans="23:24" ht="20" x14ac:dyDescent="0.25">
      <c r="W115" s="60" t="s">
        <v>156</v>
      </c>
      <c r="X115" s="61">
        <f>X113/X114</f>
        <v>368.10346120062161</v>
      </c>
    </row>
    <row r="116" spans="23:24" ht="20" x14ac:dyDescent="0.25">
      <c r="W116" s="58" t="s">
        <v>157</v>
      </c>
      <c r="X116" s="62">
        <v>519.92999999999995</v>
      </c>
    </row>
    <row r="117" spans="23:24" ht="20" x14ac:dyDescent="0.25">
      <c r="W117" s="63" t="s">
        <v>158</v>
      </c>
      <c r="X117" s="64">
        <f>X115/X116-1</f>
        <v>-0.29201342257492036</v>
      </c>
    </row>
    <row r="118" spans="23:24" ht="20" x14ac:dyDescent="0.25">
      <c r="W118" s="63" t="s">
        <v>159</v>
      </c>
      <c r="X118" s="65" t="str">
        <f>IF(X115&gt;X116,"BUY","SELL")</f>
        <v>SELL</v>
      </c>
    </row>
  </sheetData>
  <mergeCells count="6">
    <mergeCell ref="AC83:AD83"/>
    <mergeCell ref="AC84:AD84"/>
    <mergeCell ref="AC93:AD93"/>
    <mergeCell ref="AC98:AD98"/>
    <mergeCell ref="AC104:AD104"/>
    <mergeCell ref="W109:X109"/>
  </mergeCells>
  <hyperlinks>
    <hyperlink ref="A1" r:id="rId1" tooltip="https://roic.ai/company/ULTA" display="ROIC.AI | ULTA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www.sec.gov/Archives/edgar/data/1403568/000095013708005469/0000950137-08-005469-index.html" xr:uid="{00000000-0004-0000-0000-000010000000}"/>
    <hyperlink ref="G74" r:id="rId13" tooltip="https://www.sec.gov/Archives/edgar/data/1403568/000095013708005469/0000950137-08-005469-index.html" xr:uid="{00000000-0004-0000-0000-000011000000}"/>
    <hyperlink ref="H36" r:id="rId14" tooltip="https://www.sec.gov/Archives/edgar/data/1403568/000095013709002518/0000950137-09-002518-index.html" xr:uid="{00000000-0004-0000-0000-000013000000}"/>
    <hyperlink ref="H74" r:id="rId15" tooltip="https://www.sec.gov/Archives/edgar/data/1403568/000095013709002518/0000950137-09-002518-index.html" xr:uid="{00000000-0004-0000-0000-000014000000}"/>
    <hyperlink ref="I36" r:id="rId16" tooltip="https://www.sec.gov/Archives/edgar/data/1403568/000095012310030932/0000950123-10-030932-index.html" xr:uid="{00000000-0004-0000-0000-000016000000}"/>
    <hyperlink ref="I74" r:id="rId17" tooltip="https://www.sec.gov/Archives/edgar/data/1403568/000095012310030932/0000950123-10-030932-index.html" xr:uid="{00000000-0004-0000-0000-000017000000}"/>
    <hyperlink ref="J36" r:id="rId18" tooltip="https://www.sec.gov/Archives/edgar/data/1403568/000095012311030900/c63694e10vk.htm" xr:uid="{00000000-0004-0000-0000-000019000000}"/>
    <hyperlink ref="J74" r:id="rId19" tooltip="https://www.sec.gov/Archives/edgar/data/1403568/000095012311030900/c63694e10vk.htm" xr:uid="{00000000-0004-0000-0000-00001A000000}"/>
    <hyperlink ref="K36" r:id="rId20" tooltip="https://www.sec.gov/Archives/edgar/data/1403568/000119312512136579/0001193125-12-136579-index.html" xr:uid="{00000000-0004-0000-0000-00001C000000}"/>
    <hyperlink ref="K74" r:id="rId21" tooltip="https://www.sec.gov/Archives/edgar/data/1403568/000119312512136579/0001193125-12-136579-index.html" xr:uid="{00000000-0004-0000-0000-00001D000000}"/>
    <hyperlink ref="L36" r:id="rId22" tooltip="https://www.sec.gov/Archives/edgar/data/1403568/000119312513140116/0001193125-13-140116-index.html" xr:uid="{00000000-0004-0000-0000-00001F000000}"/>
    <hyperlink ref="L74" r:id="rId23" tooltip="https://www.sec.gov/Archives/edgar/data/1403568/000119312513140116/0001193125-13-140116-index.html" xr:uid="{00000000-0004-0000-0000-000020000000}"/>
    <hyperlink ref="M36" r:id="rId24" tooltip="https://www.sec.gov/Archives/edgar/data/1403568/000119312514127781/0001193125-14-127781-index.html" xr:uid="{00000000-0004-0000-0000-000022000000}"/>
    <hyperlink ref="M74" r:id="rId25" tooltip="https://www.sec.gov/Archives/edgar/data/1403568/000119312514127781/0001193125-14-127781-index.html" xr:uid="{00000000-0004-0000-0000-000023000000}"/>
    <hyperlink ref="N36" r:id="rId26" tooltip="https://www.sec.gov/Archives/edgar/data/1403568/000119312515115602/0001193125-15-115602-index.html" xr:uid="{00000000-0004-0000-0000-000025000000}"/>
    <hyperlink ref="N74" r:id="rId27" tooltip="https://www.sec.gov/Archives/edgar/data/1403568/000119312515115602/0001193125-15-115602-index.html" xr:uid="{00000000-0004-0000-0000-000026000000}"/>
    <hyperlink ref="O36" r:id="rId28" tooltip="https://www.sec.gov/Archives/edgar/data/1403568/000119312516523101/0001193125-16-523101-index.html" xr:uid="{00000000-0004-0000-0000-000028000000}"/>
    <hyperlink ref="O74" r:id="rId29" tooltip="https://www.sec.gov/Archives/edgar/data/1403568/000119312516523101/0001193125-16-523101-index.html" xr:uid="{00000000-0004-0000-0000-000029000000}"/>
    <hyperlink ref="P36" r:id="rId30" tooltip="https://www.sec.gov/Archives/edgar/data/1403568/000119312517099261/0001193125-17-099261-index.html" xr:uid="{00000000-0004-0000-0000-00002B000000}"/>
    <hyperlink ref="P74" r:id="rId31" tooltip="https://www.sec.gov/Archives/edgar/data/1403568/000119312517099261/0001193125-17-099261-index.html" xr:uid="{00000000-0004-0000-0000-00002C000000}"/>
    <hyperlink ref="Q36" r:id="rId32" tooltip="https://www.sec.gov/Archives/edgar/data/1403568/000155837018002733/0001558370-18-002733-index.html" xr:uid="{00000000-0004-0000-0000-00002E000000}"/>
    <hyperlink ref="Q74" r:id="rId33" tooltip="https://www.sec.gov/Archives/edgar/data/1403568/000155837018002733/0001558370-18-002733-index.html" xr:uid="{00000000-0004-0000-0000-00002F000000}"/>
    <hyperlink ref="R36" r:id="rId34" tooltip="https://www.sec.gov/Archives/edgar/data/1403568/000155837019002739/0001558370-19-002739-index.html" xr:uid="{00000000-0004-0000-0000-000031000000}"/>
    <hyperlink ref="R74" r:id="rId35" tooltip="https://www.sec.gov/Archives/edgar/data/1403568/000155837019002739/0001558370-19-002739-index.html" xr:uid="{00000000-0004-0000-0000-000032000000}"/>
    <hyperlink ref="S36" r:id="rId36" tooltip="https://www.sec.gov/Archives/edgar/data/1403568/000155837020003272/0001558370-20-003272-index.html" xr:uid="{00000000-0004-0000-0000-000034000000}"/>
    <hyperlink ref="S74" r:id="rId37" tooltip="https://www.sec.gov/Archives/edgar/data/1403568/000155837020003272/0001558370-20-003272-index.html" xr:uid="{00000000-0004-0000-0000-000035000000}"/>
    <hyperlink ref="T36" r:id="rId38" tooltip="https://www.sec.gov/Archives/edgar/data/1403568/000155837021003523/0001558370-21-003523-index.htm" xr:uid="{00000000-0004-0000-0000-000037000000}"/>
    <hyperlink ref="T74" r:id="rId39" tooltip="https://www.sec.gov/Archives/edgar/data/1403568/000155837021003523/0001558370-21-003523-index.htm" xr:uid="{00000000-0004-0000-0000-000038000000}"/>
    <hyperlink ref="U36" r:id="rId40" tooltip="https://www.sec.gov/Archives/edgar/data/1403568/000155837022004330/0001558370-22-004330-index.htm" xr:uid="{00000000-0004-0000-0000-00003A000000}"/>
    <hyperlink ref="U74" r:id="rId41" tooltip="https://www.sec.gov/Archives/edgar/data/1403568/000155837022004330/0001558370-22-004330-index.htm" xr:uid="{00000000-0004-0000-0000-00003B000000}"/>
    <hyperlink ref="V36" r:id="rId42" tooltip="https://www.sec.gov/Archives/edgar/data/1403568/000155837022004330/0001558370-22-004330-index.htm" xr:uid="{25644EF6-F4DB-7640-9918-3A92358C3381}"/>
    <hyperlink ref="V74" r:id="rId43" tooltip="https://www.sec.gov/Archives/edgar/data/1403568/000155837022004330/0001558370-22-004330-index.htm" xr:uid="{09850EAB-BE63-4F4C-8A4D-C38D5A681AF3}"/>
    <hyperlink ref="W1" r:id="rId44" display="https://finbox.com/NASDAQGS:ULTA/explorer/revenue_proj" xr:uid="{B86A6E5A-3219-144F-B30D-F2293AF1966B}"/>
  </hyperlinks>
  <pageMargins left="0.7" right="0.7" top="0.75" bottom="0.75" header="0.3" footer="0.3"/>
  <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2023-01-12T11:00:38Z</dcterms:created>
  <dcterms:modified xsi:type="dcterms:W3CDTF">2023-03-10T00:16:23Z</dcterms:modified>
</cp:coreProperties>
</file>