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60E27B5-E4DE-A542-BC17-A95D0F57006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l="1"/>
  <c r="K8" i="2" a="1"/>
  <c r="K8" i="2" s="1"/>
  <c r="A3" i="2" s="1" a="1"/>
  <c r="A3" i="2" s="1"/>
  <c r="C7" i="2" s="1"/>
  <c r="O10" i="2"/>
  <c r="O9" i="2"/>
  <c r="O7" i="2"/>
  <c r="G7" i="2"/>
  <c r="E7" i="2"/>
  <c r="O6" i="2"/>
  <c r="O19"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1" i="2"/>
  <c r="K5" i="2" a="1"/>
  <c r="K5" i="2" s="1"/>
  <c r="A5" i="2" a="1"/>
  <c r="A5" i="2" s="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O20" i="2" l="1"/>
  <c r="A6" i="2" s="1"/>
  <c r="K15" i="2"/>
  <c r="K13" i="2"/>
  <c r="K3" i="2"/>
  <c r="K11" i="2"/>
  <c r="G4" i="2"/>
  <c r="O8" i="2"/>
  <c r="O12" i="2" s="1"/>
  <c r="A7" i="2" l="1"/>
  <c r="O21" i="2"/>
  <c r="O22" i="2" s="1"/>
  <c r="O23" i="2" l="1"/>
  <c r="O14" i="2"/>
  <c r="O17" i="2" s="1"/>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<sst xmlns="http://schemas.openxmlformats.org/spreadsheetml/2006/main" count="1485" uniqueCount="249">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</sst>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sz val="13"/>
      <name val="Arial"/>
      <family val="2"/>
    </font>
    <font>
      <sz val="13"/>
      <name val="Arial"/>
      <family val="2"/>
    </font>
    <font>
      <sz val="13"/>
      <name val="Calibri"/>
      <family val="2"/>
    </font>
    <font>
      <b/>
      <sz val="14"/>
      <name val="Arial"/>
      <family val="2"/>
    </font>
    <font>
      <b/>
      <i/>
      <u/>
      <sz val="13"/>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3" fontId="5" fillId="0" borderId="2" xfId="0" applyNumberFormat="1" applyFont="1" applyBorder="1"/>
    <xf numFmtId="3" fontId="6" fillId="4" borderId="2" xfId="0" applyNumberFormat="1" applyFont="1" applyFill="1" applyBorder="1"/>
    <xf numFmtId="0" fontId="11" fillId="6" borderId="3" xfId="0" applyFont="1" applyFill="1" applyBorder="1" applyAlignment="1">
      <alignment horizontal="left" vertical="center" indent="2"/>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1"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0" fontId="22" fillId="11" borderId="0" xfId="0" applyFont="1" applyFill="1" applyAlignment="1">
      <alignment horizontal="left" vertical="center" indent="1"/>
    </xf>
    <xf numFmtId="2" fontId="14"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0" fontId="24" fillId="14" borderId="0" xfId="0" applyFont="1" applyFill="1" applyAlignment="1">
      <alignment horizontal="right" vertical="center" indent="1"/>
    </xf>
    <xf numFmtId="9" fontId="12" fillId="10" borderId="8" xfId="1" applyFont="1" applyFill="1" applyBorder="1" applyAlignment="1">
      <alignment horizontal="left" vertical="center" indent="1"/>
    </xf>
    <xf numFmtId="2" fontId="4" fillId="9" borderId="7"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7" xfId="1" applyFont="1" applyFill="1" applyBorder="1" applyAlignment="1">
      <alignment horizontal="center" vertical="center"/>
    </xf>
    <xf numFmtId="9" fontId="3" fillId="10" borderId="8" xfId="1" applyFont="1" applyFill="1" applyBorder="1" applyAlignment="1">
      <alignment horizontal="center" vertical="center"/>
    </xf>
    <xf numFmtId="10" fontId="19" fillId="9" borderId="7" xfId="1" applyNumberFormat="1" applyFont="1" applyFill="1" applyBorder="1" applyAlignment="1">
      <alignment horizontal="center" vertical="center"/>
    </xf>
    <xf numFmtId="10" fontId="19" fillId="9" borderId="8" xfId="1" applyNumberFormat="1" applyFont="1" applyFill="1" applyBorder="1" applyAlignment="1">
      <alignment horizontal="center" vertical="center"/>
    </xf>
    <xf numFmtId="0" fontId="23" fillId="0" borderId="1" xfId="0" applyFont="1" applyBorder="1" applyAlignment="1">
      <alignment horizontal="left" vertical="center" indent="1"/>
    </xf>
    <xf numFmtId="0" fontId="23" fillId="0" borderId="0" xfId="0" applyFont="1" applyAlignment="1">
      <alignment horizontal="left" vertical="center" indent="1"/>
    </xf>
    <xf numFmtId="9" fontId="19" fillId="11" borderId="7"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https://www.bing.com/financeapi/forcetrigger?t=amwitc&amp;q=XSTO%3aEVO&amp;form=skydnc</v>
    <v>Learn more on Bing</v>
  </rv>
  <rv s="1">
    <v>0</v>
    <v>Evolution AB (publ) (XSTO:EVO)</v>
    <v>2</v>
    <v>3</v>
    <v>Finance</v>
    <v>4</v>
    <v>en-US</v>
    <v>amwitc</v>
    <v>268435456</v>
    <v>1</v>
    <v>Powered by Refinitiv</v>
    <v>1709</v>
    <v>168.4</v>
    <v>1.1413</v>
    <v>10.199999999999999</v>
    <v>1.0099E-2</v>
    <v>SEK</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NASDAQ Stockholm</v>
    <v>XSTO</v>
    <v>XSTO</v>
    <v>Vasagatan 16, STOCKHOLM, STOCKHOLM, 11120 SE</v>
    <v>1041</v>
    <v>Hotels &amp; Entertainment Services</v>
    <v>Stock</v>
    <v>45233.520833333336</v>
    <v>0</v>
    <v>1020.2</v>
    <v>217718600000</v>
    <v>Evolution AB (publ)</v>
    <v>Evolution AB (publ)</v>
    <v>1022.8</v>
    <v>18.43</v>
    <v>1010</v>
    <v>1020.2</v>
    <v>215604800</v>
    <v>EVO</v>
    <v>Evolution AB (publ) (XSTO:EVO)</v>
    <v>213865</v>
    <v>626630</v>
    <v>2014</v>
  </rv>
  <rv s="2">
    <v>1</v>
  </rv>
  <rv s="0">
    <v>https://www.bing.com/financeapi/forcetrigger?t=a2g6z2&amp;q=OTCM%3aEVVTY&amp;form=skydnc</v>
    <v>Learn more on Bing</v>
  </rv>
  <rv s="3">
    <v>5</v>
    <v>Evolution AB (publ) (OTCM:EVVTY)</v>
    <v>2</v>
    <v>6</v>
    <v>Finance</v>
    <v>7</v>
    <v>en-US</v>
    <v>a2g6z2</v>
    <v>268435456</v>
    <v>1</v>
    <v>Powered by Refinitiv</v>
    <v>138.405</v>
    <v>86.26</v>
    <v>1.1413</v>
    <v>3.35</v>
    <v>3.6825000000000004E-2</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94.817499999999995</v>
    <v>Hotels &amp; Entertainment Services</v>
    <v>Stock</v>
    <v>45233.833137233596</v>
    <v>3</v>
    <v>93.52</v>
    <v>217718600000</v>
    <v>Evolution AB (publ)</v>
    <v>Evolution AB (publ)</v>
    <v>93.67</v>
    <v>90.97</v>
    <v>94.32</v>
    <v>215604800</v>
    <v>EVVTY</v>
    <v>Evolution AB (publ) (OTCM:EVVTY)</v>
    <v>35946</v>
    <v>626630</v>
    <v>2014</v>
  </rv>
  <rv s="2">
    <v>4</v>
  </rv>
  <rv s="4">
    <v>8</v>
    <v>SEK/USD</v>
    <v>9</v>
    <v>10</v>
    <v>Finance</v>
    <v>11</v>
    <v>en-US</v>
    <v>avuw5r</v>
    <v>268435456</v>
    <v>1</v>
    <v>Powered by Refinitiv</v>
    <v>9.8699999999999996E-2</v>
    <v>8.8599999999999998E-2</v>
    <v>2.2000000000000001E-3</v>
    <v>2.4525999999999999E-2</v>
    <v>USD</v>
    <v>SEK</v>
    <v>Currency Pair</v>
    <v>45233.874976851854</v>
    <v>Swedish Krona/US Dollar FX Cross Rate</v>
    <v>8.9700000000000002E-2</v>
    <v>9.1899999999999996E-2</v>
    <v>SEKUSD</v>
    <v>SEK/USD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Source: Nasdaq Nordic</v>
      <v>GMT</v>
    </spb>
    <spb s="0">
      <v>1</v>
      <v>Name</v>
      <v>LearnMoreOnLink</v>
    </spb>
    <spb s="5">
      <v>10</v>
      <v>2</v>
      <v>10</v>
      <v>3</v>
      <v>10</v>
      <v>10</v>
      <v>10</v>
      <v>4</v>
      <v>4</v>
      <v>5</v>
      <v>6</v>
      <v>10</v>
      <v>10</v>
      <v>10</v>
      <v>4</v>
      <v>7</v>
      <v>8</v>
      <v>9</v>
      <v>4</v>
    </spb>
    <spb s="6">
      <v>Delayed 15 minutes</v>
      <v>from previous close</v>
      <v>from previous close</v>
      <v>GMT</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 #,##0.00 [$kr-se-SE]_-;-* #,##0.00 [$kr-se-SE]_-;_-* "-"?? [$kr-se-SE]_-;_-@_-</rpv>
    </rSty>
    <rSty dxfid="5">
      <rpv i="0">#,##0.00</rpv>
    </rSty>
    <rSty>
      <rpv i="1">1</rpv>
    </rSty>
    <rSty dxfid="4">
      <rpv i="0">#,##0</rpv>
    </rSty>
    <rSty dxfid="3"/>
    <rSty dxfid="1">
      <rpv i="0">_-* #,##0 [$kr-se-SE]_-;-* #,##0 [$kr-se-SE]_-;_-* "-" [$kr-se-SE]_-;_-@_-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O%3AS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EVVT.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workbookViewId="0">
      <pane xSplit="1" topLeftCell="B1" activePane="topRight" state="frozen"/>
      <selection pane="topRight" activeCell="G184" sqref="G184"/>
    </sheetView>
  </sheetViews>
  <sheetFormatPr baseColWidth="10" defaultRowHeight="15" x14ac:dyDescent="0.2"/>
  <cols>
    <col min="1" max="1" width="40.83203125" customWidth="1"/>
    <col min="2" max="18" width="14.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24" t="s">
        <v>16</v>
      </c>
      <c r="B2" s="22">
        <v>41269092</v>
      </c>
      <c r="C2" s="22">
        <v>53293633</v>
      </c>
      <c r="D2" s="22">
        <v>58713473</v>
      </c>
      <c r="E2" s="22">
        <v>82933508</v>
      </c>
      <c r="F2" s="22">
        <v>121418784</v>
      </c>
      <c r="G2" s="22">
        <v>214026325</v>
      </c>
      <c r="H2" s="22">
        <v>281494434</v>
      </c>
      <c r="I2" s="22">
        <v>410008010</v>
      </c>
      <c r="J2" s="22">
        <v>685312954</v>
      </c>
      <c r="K2" s="22">
        <v>1214985747</v>
      </c>
      <c r="L2" s="22">
        <v>1558999879</v>
      </c>
      <c r="M2" s="23">
        <v>1753836640</v>
      </c>
      <c r="N2" s="22">
        <v>370923507</v>
      </c>
      <c r="O2" s="22">
        <v>436085080</v>
      </c>
      <c r="P2" s="22">
        <v>465615246</v>
      </c>
      <c r="Q2" s="22">
        <v>481212807</v>
      </c>
    </row>
    <row r="3" spans="1:17" ht="16" x14ac:dyDescent="0.2">
      <c r="A3" s="9" t="s">
        <v>189</v>
      </c>
      <c r="B3" s="10"/>
      <c r="C3" s="11">
        <f t="shared" ref="C3:P3" si="0">(C2/B2)-1</f>
        <v>0.29136916799623314</v>
      </c>
      <c r="D3" s="11">
        <f t="shared" si="0"/>
        <v>0.10169770186243454</v>
      </c>
      <c r="E3" s="11">
        <f t="shared" si="0"/>
        <v>0.41251238876637397</v>
      </c>
      <c r="F3" s="11">
        <f t="shared" si="0"/>
        <v>0.46404977828744443</v>
      </c>
      <c r="G3" s="11">
        <f t="shared" si="0"/>
        <v>0.76271181401388444</v>
      </c>
      <c r="H3" s="11">
        <f t="shared" si="0"/>
        <v>0.31523275933462869</v>
      </c>
      <c r="I3" s="11">
        <f t="shared" si="0"/>
        <v>0.45654038047516066</v>
      </c>
      <c r="J3" s="11">
        <f t="shared" si="0"/>
        <v>0.67146235508911145</v>
      </c>
      <c r="K3" s="11">
        <f t="shared" si="0"/>
        <v>0.77289184438792913</v>
      </c>
      <c r="L3" s="11">
        <f t="shared" si="0"/>
        <v>0.28314252479868807</v>
      </c>
      <c r="M3" s="11">
        <f t="shared" si="0"/>
        <v>0.12497548179732743</v>
      </c>
      <c r="N3" s="11"/>
      <c r="O3" s="11">
        <f t="shared" si="0"/>
        <v>0.17567388361827385</v>
      </c>
      <c r="P3" s="11">
        <f t="shared" si="0"/>
        <v>6.7716524491046481E-2</v>
      </c>
      <c r="Q3" s="11">
        <f>(Q2/P2)-1</f>
        <v>3.3498819323454887E-2</v>
      </c>
    </row>
    <row r="4" spans="1:17" ht="16" x14ac:dyDescent="0.2">
      <c r="A4" s="3" t="s">
        <v>17</v>
      </c>
      <c r="B4" s="4">
        <v>41269092</v>
      </c>
      <c r="C4" s="4">
        <v>53293633</v>
      </c>
      <c r="D4" s="4">
        <v>58713473</v>
      </c>
      <c r="E4" s="4">
        <v>82933508</v>
      </c>
      <c r="F4" s="4">
        <v>121418784</v>
      </c>
      <c r="G4" s="4">
        <v>214026325</v>
      </c>
      <c r="H4" s="4">
        <v>281494434</v>
      </c>
      <c r="I4" s="4">
        <v>410008010</v>
      </c>
      <c r="J4" s="4">
        <v>685312954</v>
      </c>
      <c r="K4" s="4">
        <v>1214985747</v>
      </c>
      <c r="L4" s="4">
        <v>1558999879</v>
      </c>
      <c r="M4" s="5">
        <v>1753836640</v>
      </c>
      <c r="N4" s="4">
        <v>370923507</v>
      </c>
      <c r="O4" s="4">
        <v>436085080</v>
      </c>
      <c r="P4" s="4">
        <v>465615246</v>
      </c>
      <c r="Q4" s="4">
        <v>481212807</v>
      </c>
    </row>
    <row r="5" spans="1:17" ht="16" x14ac:dyDescent="0.2">
      <c r="A5" s="3" t="s">
        <v>18</v>
      </c>
      <c r="B5" s="4">
        <v>-1309628</v>
      </c>
      <c r="C5" s="4">
        <v>-1763969</v>
      </c>
      <c r="D5" s="4">
        <v>-2456965</v>
      </c>
      <c r="E5" s="4" t="s">
        <v>19</v>
      </c>
      <c r="F5" s="4" t="s">
        <v>19</v>
      </c>
      <c r="G5" s="4" t="s">
        <v>19</v>
      </c>
      <c r="H5" s="4" t="s">
        <v>19</v>
      </c>
      <c r="I5" s="4" t="s">
        <v>19</v>
      </c>
      <c r="J5" s="4" t="s">
        <v>19</v>
      </c>
      <c r="K5" s="4">
        <v>-29505645</v>
      </c>
      <c r="L5" s="4" t="s">
        <v>19</v>
      </c>
      <c r="M5" s="5" t="s">
        <v>19</v>
      </c>
      <c r="N5" s="4" t="s">
        <v>19</v>
      </c>
      <c r="O5" s="4" t="s">
        <v>19</v>
      </c>
      <c r="P5" s="4" t="s">
        <v>19</v>
      </c>
      <c r="Q5" s="4" t="s">
        <v>19</v>
      </c>
    </row>
    <row r="6" spans="1:17" ht="16" x14ac:dyDescent="0.2">
      <c r="A6" s="3" t="s">
        <v>20</v>
      </c>
      <c r="B6" s="4">
        <v>-1309628</v>
      </c>
      <c r="C6" s="4">
        <v>-1763969</v>
      </c>
      <c r="D6" s="4">
        <v>-2456965</v>
      </c>
      <c r="E6" s="4" t="s">
        <v>19</v>
      </c>
      <c r="F6" s="4" t="s">
        <v>19</v>
      </c>
      <c r="G6" s="4" t="s">
        <v>19</v>
      </c>
      <c r="H6" s="4" t="s">
        <v>19</v>
      </c>
      <c r="I6" s="4" t="s">
        <v>19</v>
      </c>
      <c r="J6" s="4" t="s">
        <v>19</v>
      </c>
      <c r="K6" s="4">
        <v>-29505645</v>
      </c>
      <c r="L6" s="4" t="s">
        <v>19</v>
      </c>
      <c r="M6" s="5" t="s">
        <v>19</v>
      </c>
      <c r="N6" s="4" t="s">
        <v>19</v>
      </c>
      <c r="O6" s="4" t="s">
        <v>19</v>
      </c>
      <c r="P6" s="4" t="s">
        <v>19</v>
      </c>
      <c r="Q6" s="4" t="s">
        <v>19</v>
      </c>
    </row>
    <row r="7" spans="1:17" ht="16" x14ac:dyDescent="0.2">
      <c r="A7" s="24" t="s">
        <v>21</v>
      </c>
      <c r="B7" s="22">
        <v>42578720</v>
      </c>
      <c r="C7" s="22">
        <v>55057602</v>
      </c>
      <c r="D7" s="22">
        <v>61170437</v>
      </c>
      <c r="E7" s="22" t="s">
        <v>19</v>
      </c>
      <c r="F7" s="22" t="s">
        <v>19</v>
      </c>
      <c r="G7" s="22" t="s">
        <v>19</v>
      </c>
      <c r="H7" s="22" t="s">
        <v>19</v>
      </c>
      <c r="I7" s="22">
        <v>402875839</v>
      </c>
      <c r="J7" s="22">
        <v>690705756</v>
      </c>
      <c r="K7" s="22">
        <v>1244491392</v>
      </c>
      <c r="L7" s="22">
        <v>1532778599</v>
      </c>
      <c r="M7" s="23">
        <v>1737944112</v>
      </c>
      <c r="N7" s="22">
        <v>376412228</v>
      </c>
      <c r="O7" s="22">
        <v>428750436</v>
      </c>
      <c r="P7" s="22">
        <v>458140645</v>
      </c>
      <c r="Q7" s="22">
        <v>474640803</v>
      </c>
    </row>
    <row r="8" spans="1:17" ht="16" x14ac:dyDescent="0.2">
      <c r="A8" s="25" t="s">
        <v>56</v>
      </c>
      <c r="B8" s="26">
        <v>103.17</v>
      </c>
      <c r="C8" s="26">
        <v>103.31</v>
      </c>
      <c r="D8" s="26">
        <v>104.18</v>
      </c>
      <c r="E8" s="27">
        <v>100</v>
      </c>
      <c r="F8" s="27">
        <v>100</v>
      </c>
      <c r="G8" s="27">
        <v>100</v>
      </c>
      <c r="H8" s="27">
        <v>100</v>
      </c>
      <c r="I8" s="27">
        <v>100</v>
      </c>
      <c r="J8" s="27">
        <v>100</v>
      </c>
      <c r="K8" s="26">
        <v>102.43</v>
      </c>
      <c r="L8" s="27">
        <v>100</v>
      </c>
      <c r="M8" s="28">
        <v>100</v>
      </c>
      <c r="N8" s="27">
        <v>100</v>
      </c>
      <c r="O8" s="27">
        <v>100</v>
      </c>
      <c r="P8" s="27">
        <v>100</v>
      </c>
      <c r="Q8" s="27">
        <v>100</v>
      </c>
    </row>
    <row r="9" spans="1:17" ht="16" x14ac:dyDescent="0.2">
      <c r="A9" s="3" t="s">
        <v>22</v>
      </c>
      <c r="B9" s="4">
        <v>-4</v>
      </c>
      <c r="C9" s="4" t="s">
        <v>19</v>
      </c>
      <c r="D9" s="4" t="s">
        <v>19</v>
      </c>
      <c r="E9" s="4">
        <v>-82933508</v>
      </c>
      <c r="F9" s="4">
        <v>-121418784</v>
      </c>
      <c r="G9" s="4">
        <v>-214026325</v>
      </c>
      <c r="H9" s="4">
        <v>-281494434</v>
      </c>
      <c r="I9" s="4">
        <v>-7132171</v>
      </c>
      <c r="J9" s="4">
        <v>5392802</v>
      </c>
      <c r="K9" s="4">
        <v>6</v>
      </c>
      <c r="L9" s="4">
        <v>-26221281</v>
      </c>
      <c r="M9" s="5">
        <v>-15892527</v>
      </c>
      <c r="N9" s="4">
        <v>5488722</v>
      </c>
      <c r="O9" s="4">
        <v>-7334644</v>
      </c>
      <c r="P9" s="4">
        <v>-7474600</v>
      </c>
      <c r="Q9" s="4">
        <v>-6572004</v>
      </c>
    </row>
    <row r="10" spans="1:17" ht="16" x14ac:dyDescent="0.2">
      <c r="A10" s="3" t="s">
        <v>23</v>
      </c>
      <c r="B10" s="4">
        <v>30117531</v>
      </c>
      <c r="C10" s="4">
        <v>43193528</v>
      </c>
      <c r="D10" s="4">
        <v>45332722</v>
      </c>
      <c r="E10" s="4">
        <v>60035262</v>
      </c>
      <c r="F10" s="4">
        <v>84755803</v>
      </c>
      <c r="G10" s="4">
        <v>133782500</v>
      </c>
      <c r="H10" s="4">
        <v>178856290</v>
      </c>
      <c r="I10" s="4">
        <v>233481890</v>
      </c>
      <c r="J10" s="4">
        <v>319289344</v>
      </c>
      <c r="K10" s="4">
        <v>501019612</v>
      </c>
      <c r="L10" s="4">
        <v>587191963</v>
      </c>
      <c r="M10" s="5">
        <v>653250850</v>
      </c>
      <c r="N10" s="4">
        <v>139282006</v>
      </c>
      <c r="O10" s="4">
        <v>168530809</v>
      </c>
      <c r="P10" s="4">
        <v>171358082</v>
      </c>
      <c r="Q10" s="4">
        <v>174079954</v>
      </c>
    </row>
    <row r="11" spans="1:17" ht="16" x14ac:dyDescent="0.2">
      <c r="A11" s="19" t="s">
        <v>24</v>
      </c>
      <c r="B11" s="22">
        <v>0</v>
      </c>
      <c r="C11" s="22">
        <v>0</v>
      </c>
      <c r="D11" s="22">
        <v>0</v>
      </c>
      <c r="E11" s="22">
        <v>0</v>
      </c>
      <c r="F11" s="22">
        <v>0</v>
      </c>
      <c r="G11" s="22">
        <v>0</v>
      </c>
      <c r="H11" s="22">
        <v>0</v>
      </c>
      <c r="I11" s="22">
        <v>0</v>
      </c>
      <c r="J11" s="22">
        <v>0</v>
      </c>
      <c r="K11" s="22">
        <v>0</v>
      </c>
      <c r="L11" s="22">
        <v>0</v>
      </c>
      <c r="M11" s="23">
        <v>0</v>
      </c>
      <c r="N11" s="22">
        <v>0</v>
      </c>
      <c r="O11" s="22">
        <v>0</v>
      </c>
      <c r="P11" s="22">
        <v>0</v>
      </c>
      <c r="Q11" s="22">
        <v>0</v>
      </c>
    </row>
    <row r="12" spans="1:17" ht="16" x14ac:dyDescent="0.2">
      <c r="A12" s="12" t="s">
        <v>190</v>
      </c>
      <c r="B12" s="11">
        <f t="shared" ref="B12:Q12" si="1">B11/B2</f>
        <v>0</v>
      </c>
      <c r="C12" s="11">
        <f t="shared" si="1"/>
        <v>0</v>
      </c>
      <c r="D12" s="11">
        <f t="shared" si="1"/>
        <v>0</v>
      </c>
      <c r="E12" s="11">
        <f t="shared" si="1"/>
        <v>0</v>
      </c>
      <c r="F12" s="11">
        <f t="shared" si="1"/>
        <v>0</v>
      </c>
      <c r="G12" s="11">
        <f t="shared" si="1"/>
        <v>0</v>
      </c>
      <c r="H12" s="11">
        <f t="shared" si="1"/>
        <v>0</v>
      </c>
      <c r="I12" s="11">
        <f t="shared" si="1"/>
        <v>0</v>
      </c>
      <c r="J12" s="11">
        <f t="shared" si="1"/>
        <v>0</v>
      </c>
      <c r="K12" s="11">
        <f t="shared" si="1"/>
        <v>0</v>
      </c>
      <c r="L12" s="11">
        <f t="shared" si="1"/>
        <v>0</v>
      </c>
      <c r="M12" s="11">
        <f t="shared" si="1"/>
        <v>0</v>
      </c>
      <c r="N12" s="11">
        <f t="shared" si="1"/>
        <v>0</v>
      </c>
      <c r="O12" s="11">
        <f t="shared" si="1"/>
        <v>0</v>
      </c>
      <c r="P12" s="11">
        <f t="shared" si="1"/>
        <v>0</v>
      </c>
      <c r="Q12" s="11">
        <f t="shared" si="1"/>
        <v>0</v>
      </c>
    </row>
    <row r="13" spans="1:17" ht="16" x14ac:dyDescent="0.2">
      <c r="A13" s="19" t="s">
        <v>25</v>
      </c>
      <c r="B13" s="22">
        <v>0</v>
      </c>
      <c r="C13" s="22">
        <v>0</v>
      </c>
      <c r="D13" s="22">
        <v>0</v>
      </c>
      <c r="E13" s="22">
        <v>0</v>
      </c>
      <c r="F13" s="22">
        <v>0</v>
      </c>
      <c r="G13" s="22">
        <v>0</v>
      </c>
      <c r="H13" s="22">
        <v>0</v>
      </c>
      <c r="I13" s="22">
        <v>0</v>
      </c>
      <c r="J13" s="22">
        <v>0</v>
      </c>
      <c r="K13" s="22">
        <v>0</v>
      </c>
      <c r="L13" s="22">
        <v>0</v>
      </c>
      <c r="M13" s="23">
        <v>0</v>
      </c>
      <c r="N13" s="22">
        <v>0</v>
      </c>
      <c r="O13" s="22">
        <v>0</v>
      </c>
      <c r="P13" s="22">
        <v>0</v>
      </c>
      <c r="Q13" s="22">
        <v>0</v>
      </c>
    </row>
    <row r="14" spans="1:17" ht="16" x14ac:dyDescent="0.2">
      <c r="A14" s="29" t="s">
        <v>191</v>
      </c>
      <c r="B14" s="16">
        <f t="shared" ref="B14:Q14" si="2">B13/B2</f>
        <v>0</v>
      </c>
      <c r="C14" s="16">
        <f t="shared" si="2"/>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row>
    <row r="15" spans="1:17" ht="16" x14ac:dyDescent="0.2">
      <c r="A15" s="3" t="s">
        <v>26</v>
      </c>
      <c r="B15" s="4">
        <v>30117531</v>
      </c>
      <c r="C15" s="4">
        <v>43193528</v>
      </c>
      <c r="D15" s="4">
        <v>45332722</v>
      </c>
      <c r="E15" s="4">
        <v>60035262</v>
      </c>
      <c r="F15" s="4">
        <v>84755803</v>
      </c>
      <c r="G15" s="4">
        <v>133782500</v>
      </c>
      <c r="H15" s="4">
        <v>178856290</v>
      </c>
      <c r="I15" s="4">
        <v>233481890</v>
      </c>
      <c r="J15" s="4">
        <v>319289344</v>
      </c>
      <c r="K15" s="4">
        <v>501019612</v>
      </c>
      <c r="L15" s="4">
        <v>587191963</v>
      </c>
      <c r="M15" s="5">
        <v>653250850</v>
      </c>
      <c r="N15" s="4">
        <v>139282006</v>
      </c>
      <c r="O15" s="4">
        <v>168530809</v>
      </c>
      <c r="P15" s="4">
        <v>171358082</v>
      </c>
      <c r="Q15" s="4">
        <v>174079954</v>
      </c>
    </row>
    <row r="16" spans="1:17" ht="16" x14ac:dyDescent="0.2">
      <c r="A16" s="24" t="s">
        <v>27</v>
      </c>
      <c r="B16" s="22">
        <v>12461188</v>
      </c>
      <c r="C16" s="22">
        <v>11864074</v>
      </c>
      <c r="D16" s="22">
        <v>15837716</v>
      </c>
      <c r="E16" s="22">
        <v>22898246</v>
      </c>
      <c r="F16" s="22">
        <v>36662981</v>
      </c>
      <c r="G16" s="22">
        <v>80243824</v>
      </c>
      <c r="H16" s="22">
        <v>102638144</v>
      </c>
      <c r="I16" s="22">
        <v>176526120</v>
      </c>
      <c r="J16" s="22">
        <v>366023610</v>
      </c>
      <c r="K16" s="22">
        <v>743471780</v>
      </c>
      <c r="L16" s="22">
        <v>971807916</v>
      </c>
      <c r="M16" s="23">
        <v>1100585789</v>
      </c>
      <c r="N16" s="22">
        <v>231641501</v>
      </c>
      <c r="O16" s="22">
        <v>267554271</v>
      </c>
      <c r="P16" s="22">
        <v>294257164</v>
      </c>
      <c r="Q16" s="22">
        <v>307132854</v>
      </c>
    </row>
    <row r="17" spans="1:17" ht="16" x14ac:dyDescent="0.2">
      <c r="A17" s="19" t="s">
        <v>57</v>
      </c>
      <c r="B17" s="20">
        <v>30.19</v>
      </c>
      <c r="C17" s="20">
        <v>22.26</v>
      </c>
      <c r="D17" s="20">
        <v>26.97</v>
      </c>
      <c r="E17" s="20">
        <v>27.61</v>
      </c>
      <c r="F17" s="20">
        <v>30.2</v>
      </c>
      <c r="G17" s="20">
        <v>37.49</v>
      </c>
      <c r="H17" s="20">
        <v>36.46</v>
      </c>
      <c r="I17" s="20">
        <v>43.05</v>
      </c>
      <c r="J17" s="20">
        <v>53.41</v>
      </c>
      <c r="K17" s="20">
        <v>61.19</v>
      </c>
      <c r="L17" s="20">
        <v>62.34</v>
      </c>
      <c r="M17" s="21">
        <v>62.75</v>
      </c>
      <c r="N17" s="20">
        <v>62.45</v>
      </c>
      <c r="O17" s="20">
        <v>61.35</v>
      </c>
      <c r="P17" s="20">
        <v>63.2</v>
      </c>
      <c r="Q17" s="20">
        <v>63.82</v>
      </c>
    </row>
    <row r="18" spans="1:17" ht="16" x14ac:dyDescent="0.2">
      <c r="A18" s="13" t="s">
        <v>192</v>
      </c>
      <c r="B18" s="10"/>
      <c r="C18" s="11">
        <f>(C16/B16)-1</f>
        <v>-4.791790317263489E-2</v>
      </c>
      <c r="D18" s="11">
        <f>(D16/C16)-1</f>
        <v>0.33493064861193544</v>
      </c>
      <c r="E18" s="11">
        <f>(E16/D16)-1</f>
        <v>0.44580481175442221</v>
      </c>
      <c r="F18" s="11">
        <f t="shared" ref="F18:M18" si="3">(F16/E16)-1</f>
        <v>0.60112617359425702</v>
      </c>
      <c r="G18" s="11">
        <f t="shared" si="3"/>
        <v>1.188687930204039</v>
      </c>
      <c r="H18" s="11">
        <f t="shared" si="3"/>
        <v>0.27907842477696487</v>
      </c>
      <c r="I18" s="11">
        <f t="shared" si="3"/>
        <v>0.71988807591844228</v>
      </c>
      <c r="J18" s="11">
        <f t="shared" si="3"/>
        <v>1.0734813069023441</v>
      </c>
      <c r="K18" s="11">
        <f t="shared" si="3"/>
        <v>1.0312126313381804</v>
      </c>
      <c r="L18" s="11">
        <f t="shared" si="3"/>
        <v>0.30712145658036949</v>
      </c>
      <c r="M18" s="11">
        <f t="shared" si="3"/>
        <v>0.1325137106621388</v>
      </c>
      <c r="N18" s="11"/>
      <c r="O18" s="11">
        <f>(O16/N16)-1</f>
        <v>0.15503599244938404</v>
      </c>
      <c r="P18" s="11">
        <f>(P16/O16)-1</f>
        <v>9.9803650676912659E-2</v>
      </c>
      <c r="Q18" s="11">
        <f>(Q16/P16)-1</f>
        <v>4.3756589729111894E-2</v>
      </c>
    </row>
    <row r="19" spans="1:17" ht="16" x14ac:dyDescent="0.2">
      <c r="A19" s="3" t="s">
        <v>28</v>
      </c>
      <c r="B19" s="4">
        <v>-6020</v>
      </c>
      <c r="C19" s="4">
        <v>1036734</v>
      </c>
      <c r="D19" s="4">
        <v>-11296</v>
      </c>
      <c r="E19" s="4">
        <v>7603</v>
      </c>
      <c r="F19" s="4">
        <v>246074</v>
      </c>
      <c r="G19" s="4">
        <v>260357</v>
      </c>
      <c r="H19" s="4">
        <v>181226</v>
      </c>
      <c r="I19" s="4">
        <v>224200</v>
      </c>
      <c r="J19" s="4">
        <v>1243283</v>
      </c>
      <c r="K19" s="4">
        <v>7403979</v>
      </c>
      <c r="L19" s="4">
        <v>1572124</v>
      </c>
      <c r="M19" s="5">
        <v>8804935</v>
      </c>
      <c r="N19" s="4">
        <v>-1314046</v>
      </c>
      <c r="O19" s="4">
        <v>10203286</v>
      </c>
      <c r="P19" s="4">
        <v>1544557</v>
      </c>
      <c r="Q19" s="4">
        <v>-1628863</v>
      </c>
    </row>
    <row r="20" spans="1:17" ht="16" x14ac:dyDescent="0.2">
      <c r="A20" s="3" t="s">
        <v>29</v>
      </c>
      <c r="B20" s="4">
        <v>-7840</v>
      </c>
      <c r="C20" s="4">
        <v>-26385</v>
      </c>
      <c r="D20" s="4">
        <v>-11543</v>
      </c>
      <c r="E20" s="4">
        <v>-5430</v>
      </c>
      <c r="F20" s="4">
        <v>228197</v>
      </c>
      <c r="G20" s="4">
        <v>211165</v>
      </c>
      <c r="H20" s="4">
        <v>167462</v>
      </c>
      <c r="I20" s="4">
        <v>193933</v>
      </c>
      <c r="J20" s="4">
        <v>1243283</v>
      </c>
      <c r="K20" s="4">
        <v>2921576</v>
      </c>
      <c r="L20" s="4">
        <v>-751280</v>
      </c>
      <c r="M20" s="5">
        <v>-9860551</v>
      </c>
      <c r="N20" s="4" t="s">
        <v>19</v>
      </c>
      <c r="O20" s="4">
        <v>-8340789</v>
      </c>
      <c r="P20" s="4">
        <v>-1519762</v>
      </c>
      <c r="Q20" s="4" t="s">
        <v>19</v>
      </c>
    </row>
    <row r="21" spans="1:17" ht="16" x14ac:dyDescent="0.2">
      <c r="A21" s="3" t="s">
        <v>30</v>
      </c>
      <c r="B21" s="4" t="s">
        <v>19</v>
      </c>
      <c r="C21" s="4" t="s">
        <v>19</v>
      </c>
      <c r="D21" s="4" t="s">
        <v>19</v>
      </c>
      <c r="E21" s="4">
        <v>1086</v>
      </c>
      <c r="F21" s="4">
        <v>238713</v>
      </c>
      <c r="G21" s="4">
        <v>218364</v>
      </c>
      <c r="H21" s="4">
        <v>182373</v>
      </c>
      <c r="I21" s="4">
        <v>244378</v>
      </c>
      <c r="J21" s="4">
        <v>1300685</v>
      </c>
      <c r="K21" s="4">
        <v>3183040</v>
      </c>
      <c r="L21" s="4">
        <v>4933622</v>
      </c>
      <c r="M21" s="5">
        <v>-9860551</v>
      </c>
      <c r="N21" s="4" t="s">
        <v>19</v>
      </c>
      <c r="O21" s="4">
        <v>-8340789</v>
      </c>
      <c r="P21" s="4">
        <v>-1519762</v>
      </c>
      <c r="Q21" s="4" t="s">
        <v>19</v>
      </c>
    </row>
    <row r="22" spans="1:17" ht="16" x14ac:dyDescent="0.2">
      <c r="A22" s="3" t="s">
        <v>31</v>
      </c>
      <c r="B22" s="4">
        <v>7840</v>
      </c>
      <c r="C22" s="4">
        <v>26385</v>
      </c>
      <c r="D22" s="4">
        <v>11543</v>
      </c>
      <c r="E22" s="4">
        <v>6517</v>
      </c>
      <c r="F22" s="4">
        <v>10516</v>
      </c>
      <c r="G22" s="4">
        <v>7199</v>
      </c>
      <c r="H22" s="4">
        <v>14911</v>
      </c>
      <c r="I22" s="4">
        <v>50445</v>
      </c>
      <c r="J22" s="4">
        <v>57401</v>
      </c>
      <c r="K22" s="4">
        <v>261464</v>
      </c>
      <c r="L22" s="4">
        <v>5684902</v>
      </c>
      <c r="M22" s="5" t="s">
        <v>19</v>
      </c>
      <c r="N22" s="4" t="s">
        <v>19</v>
      </c>
      <c r="O22" s="4" t="s">
        <v>19</v>
      </c>
      <c r="P22" s="4" t="s">
        <v>19</v>
      </c>
      <c r="Q22" s="4" t="s">
        <v>19</v>
      </c>
    </row>
    <row r="23" spans="1:17" ht="16" x14ac:dyDescent="0.2">
      <c r="A23" s="3" t="s">
        <v>32</v>
      </c>
      <c r="B23" s="4">
        <v>1820</v>
      </c>
      <c r="C23" s="4">
        <v>1063120</v>
      </c>
      <c r="D23" s="4">
        <v>247</v>
      </c>
      <c r="E23" s="4">
        <v>13033</v>
      </c>
      <c r="F23" s="4">
        <v>17877</v>
      </c>
      <c r="G23" s="4">
        <v>49192</v>
      </c>
      <c r="H23" s="4">
        <v>13764</v>
      </c>
      <c r="I23" s="4">
        <v>30267</v>
      </c>
      <c r="J23" s="4">
        <v>-2</v>
      </c>
      <c r="K23" s="4">
        <v>4482403</v>
      </c>
      <c r="L23" s="4">
        <v>2323404</v>
      </c>
      <c r="M23" s="5">
        <v>18665486</v>
      </c>
      <c r="N23" s="4">
        <v>-1314046</v>
      </c>
      <c r="O23" s="4">
        <v>18544075</v>
      </c>
      <c r="P23" s="4">
        <v>3064320</v>
      </c>
      <c r="Q23" s="4">
        <v>-1628863</v>
      </c>
    </row>
    <row r="24" spans="1:17" ht="16" x14ac:dyDescent="0.2">
      <c r="A24" s="3" t="s">
        <v>33</v>
      </c>
      <c r="B24" s="4">
        <v>12467208</v>
      </c>
      <c r="C24" s="4">
        <v>10827340</v>
      </c>
      <c r="D24" s="4">
        <v>15849012</v>
      </c>
      <c r="E24" s="4">
        <v>22890643</v>
      </c>
      <c r="F24" s="4">
        <v>36416907</v>
      </c>
      <c r="G24" s="4">
        <v>79983468</v>
      </c>
      <c r="H24" s="4">
        <v>102456918</v>
      </c>
      <c r="I24" s="4">
        <v>176301920</v>
      </c>
      <c r="J24" s="4">
        <v>364780327</v>
      </c>
      <c r="K24" s="4">
        <v>736067801</v>
      </c>
      <c r="L24" s="4">
        <v>970235792</v>
      </c>
      <c r="M24" s="5">
        <v>1091780854</v>
      </c>
      <c r="N24" s="4">
        <v>232955547</v>
      </c>
      <c r="O24" s="4">
        <v>257350984</v>
      </c>
      <c r="P24" s="4">
        <v>292712606</v>
      </c>
      <c r="Q24" s="4">
        <v>308761717</v>
      </c>
    </row>
    <row r="25" spans="1:17" ht="16" x14ac:dyDescent="0.2">
      <c r="A25" s="3" t="s">
        <v>34</v>
      </c>
      <c r="B25" s="4">
        <v>974816</v>
      </c>
      <c r="C25" s="4">
        <v>974498</v>
      </c>
      <c r="D25" s="4">
        <v>1213595</v>
      </c>
      <c r="E25" s="4">
        <v>1137147</v>
      </c>
      <c r="F25" s="4">
        <v>3039124</v>
      </c>
      <c r="G25" s="4">
        <v>5441093</v>
      </c>
      <c r="H25" s="4">
        <v>6728302</v>
      </c>
      <c r="I25" s="4">
        <v>8459066</v>
      </c>
      <c r="J25" s="4">
        <v>17171478</v>
      </c>
      <c r="K25" s="4">
        <v>47809263</v>
      </c>
      <c r="L25" s="4">
        <v>67670884</v>
      </c>
      <c r="M25" s="5">
        <v>75397526</v>
      </c>
      <c r="N25" s="4">
        <v>16106616</v>
      </c>
      <c r="O25" s="4">
        <v>18159153</v>
      </c>
      <c r="P25" s="4">
        <v>20491129</v>
      </c>
      <c r="Q25" s="4">
        <v>20640628</v>
      </c>
    </row>
    <row r="26" spans="1:17" ht="16" x14ac:dyDescent="0.2">
      <c r="A26" s="3" t="s">
        <v>35</v>
      </c>
      <c r="B26" s="4" t="s">
        <v>19</v>
      </c>
      <c r="C26" s="4" t="s">
        <v>19</v>
      </c>
      <c r="D26" s="4" t="s">
        <v>19</v>
      </c>
      <c r="E26" s="4" t="s">
        <v>19</v>
      </c>
      <c r="F26" s="4" t="s">
        <v>19</v>
      </c>
      <c r="G26" s="4" t="s">
        <v>19</v>
      </c>
      <c r="H26" s="4" t="s">
        <v>19</v>
      </c>
      <c r="I26" s="4" t="s">
        <v>19</v>
      </c>
      <c r="J26" s="4" t="s">
        <v>19</v>
      </c>
      <c r="K26" s="4" t="s">
        <v>19</v>
      </c>
      <c r="L26" s="4" t="s">
        <v>19</v>
      </c>
      <c r="M26" s="5" t="s">
        <v>19</v>
      </c>
      <c r="N26" s="4" t="s">
        <v>19</v>
      </c>
      <c r="O26" s="4" t="s">
        <v>19</v>
      </c>
      <c r="P26" s="4" t="s">
        <v>19</v>
      </c>
      <c r="Q26" s="4" t="s">
        <v>19</v>
      </c>
    </row>
    <row r="27" spans="1:17" ht="16" x14ac:dyDescent="0.2">
      <c r="A27" s="3" t="s">
        <v>36</v>
      </c>
      <c r="B27" s="4">
        <v>11492392</v>
      </c>
      <c r="C27" s="4">
        <v>9852842</v>
      </c>
      <c r="D27" s="4">
        <v>14635416</v>
      </c>
      <c r="E27" s="4">
        <v>21753496</v>
      </c>
      <c r="F27" s="4">
        <v>33377783</v>
      </c>
      <c r="G27" s="4">
        <v>74542375</v>
      </c>
      <c r="H27" s="4">
        <v>95728616</v>
      </c>
      <c r="I27" s="4">
        <v>167842853</v>
      </c>
      <c r="J27" s="4">
        <v>347608849</v>
      </c>
      <c r="K27" s="4">
        <v>688258538</v>
      </c>
      <c r="L27" s="4">
        <v>902564908</v>
      </c>
      <c r="M27" s="5">
        <v>1016383328</v>
      </c>
      <c r="N27" s="4">
        <v>216848930</v>
      </c>
      <c r="O27" s="4">
        <v>239191831</v>
      </c>
      <c r="P27" s="4">
        <v>272221477</v>
      </c>
      <c r="Q27" s="4">
        <v>288121088</v>
      </c>
    </row>
    <row r="28" spans="1:17" ht="16" x14ac:dyDescent="0.2">
      <c r="A28" s="3" t="s">
        <v>37</v>
      </c>
      <c r="B28" s="4" t="s">
        <v>19</v>
      </c>
      <c r="C28" s="4" t="s">
        <v>19</v>
      </c>
      <c r="D28" s="4" t="s">
        <v>19</v>
      </c>
      <c r="E28" s="4">
        <v>1086</v>
      </c>
      <c r="F28" s="4" t="s">
        <v>19</v>
      </c>
      <c r="G28" s="4" t="s">
        <v>19</v>
      </c>
      <c r="H28" s="4" t="s">
        <v>19</v>
      </c>
      <c r="I28" s="4" t="s">
        <v>19</v>
      </c>
      <c r="J28" s="4" t="s">
        <v>19</v>
      </c>
      <c r="K28" s="4" t="s">
        <v>19</v>
      </c>
      <c r="L28" s="4" t="s">
        <v>19</v>
      </c>
      <c r="M28" s="5" t="s">
        <v>19</v>
      </c>
      <c r="N28" s="4" t="s">
        <v>19</v>
      </c>
      <c r="O28" s="4" t="s">
        <v>19</v>
      </c>
      <c r="P28" s="4" t="s">
        <v>19</v>
      </c>
      <c r="Q28" s="4" t="s">
        <v>19</v>
      </c>
    </row>
    <row r="29" spans="1:17" ht="16" x14ac:dyDescent="0.2">
      <c r="A29" s="3" t="s">
        <v>38</v>
      </c>
      <c r="B29" s="4" t="s">
        <v>19</v>
      </c>
      <c r="C29" s="4" t="s">
        <v>19</v>
      </c>
      <c r="D29" s="4" t="s">
        <v>19</v>
      </c>
      <c r="E29" s="4" t="s">
        <v>19</v>
      </c>
      <c r="F29" s="4" t="s">
        <v>19</v>
      </c>
      <c r="G29" s="4" t="s">
        <v>19</v>
      </c>
      <c r="H29" s="4" t="s">
        <v>19</v>
      </c>
      <c r="I29" s="4" t="s">
        <v>19</v>
      </c>
      <c r="J29" s="4" t="s">
        <v>19</v>
      </c>
      <c r="K29" s="4" t="s">
        <v>19</v>
      </c>
      <c r="L29" s="4" t="s">
        <v>19</v>
      </c>
      <c r="M29" s="5" t="s">
        <v>19</v>
      </c>
      <c r="N29" s="4" t="s">
        <v>19</v>
      </c>
      <c r="O29" s="4" t="s">
        <v>19</v>
      </c>
      <c r="P29" s="4" t="s">
        <v>19</v>
      </c>
      <c r="Q29" s="4" t="s">
        <v>19</v>
      </c>
    </row>
    <row r="30" spans="1:17" ht="16" x14ac:dyDescent="0.2">
      <c r="A30" s="3" t="s">
        <v>39</v>
      </c>
      <c r="B30" s="4" t="s">
        <v>19</v>
      </c>
      <c r="C30" s="4" t="s">
        <v>19</v>
      </c>
      <c r="D30" s="4" t="s">
        <v>19</v>
      </c>
      <c r="E30" s="4">
        <v>1086</v>
      </c>
      <c r="F30" s="4" t="s">
        <v>19</v>
      </c>
      <c r="G30" s="4" t="s">
        <v>19</v>
      </c>
      <c r="H30" s="4" t="s">
        <v>19</v>
      </c>
      <c r="I30" s="4" t="s">
        <v>19</v>
      </c>
      <c r="J30" s="4" t="s">
        <v>19</v>
      </c>
      <c r="K30" s="4" t="s">
        <v>19</v>
      </c>
      <c r="L30" s="4" t="s">
        <v>19</v>
      </c>
      <c r="M30" s="5" t="s">
        <v>19</v>
      </c>
      <c r="N30" s="4" t="s">
        <v>19</v>
      </c>
      <c r="O30" s="4" t="s">
        <v>19</v>
      </c>
      <c r="P30" s="4" t="s">
        <v>19</v>
      </c>
      <c r="Q30" s="4" t="s">
        <v>19</v>
      </c>
    </row>
    <row r="31" spans="1:17" ht="16" x14ac:dyDescent="0.2">
      <c r="A31" s="3" t="s">
        <v>40</v>
      </c>
      <c r="B31" s="4">
        <v>11492392</v>
      </c>
      <c r="C31" s="4">
        <v>9852842</v>
      </c>
      <c r="D31" s="4">
        <v>14635416</v>
      </c>
      <c r="E31" s="4">
        <v>21752410</v>
      </c>
      <c r="F31" s="4">
        <v>33377783</v>
      </c>
      <c r="G31" s="4">
        <v>74542375</v>
      </c>
      <c r="H31" s="4">
        <v>95728616</v>
      </c>
      <c r="I31" s="4">
        <v>167842853</v>
      </c>
      <c r="J31" s="4">
        <v>347608849</v>
      </c>
      <c r="K31" s="4">
        <v>688258538</v>
      </c>
      <c r="L31" s="4">
        <v>902564908</v>
      </c>
      <c r="M31" s="5">
        <v>1016383328</v>
      </c>
      <c r="N31" s="4">
        <v>216848930</v>
      </c>
      <c r="O31" s="4">
        <v>239191831</v>
      </c>
      <c r="P31" s="4">
        <v>272221477</v>
      </c>
      <c r="Q31" s="4">
        <v>288121088</v>
      </c>
    </row>
    <row r="32" spans="1:17" ht="16" x14ac:dyDescent="0.2">
      <c r="A32" s="3" t="s">
        <v>41</v>
      </c>
      <c r="B32" s="4" t="s">
        <v>19</v>
      </c>
      <c r="C32" s="4" t="s">
        <v>19</v>
      </c>
      <c r="D32" s="4" t="s">
        <v>19</v>
      </c>
      <c r="E32" s="4" t="s">
        <v>19</v>
      </c>
      <c r="F32" s="4" t="s">
        <v>19</v>
      </c>
      <c r="G32" s="4" t="s">
        <v>19</v>
      </c>
      <c r="H32" s="4" t="s">
        <v>19</v>
      </c>
      <c r="I32" s="4" t="s">
        <v>19</v>
      </c>
      <c r="J32" s="4" t="s">
        <v>19</v>
      </c>
      <c r="K32" s="4" t="s">
        <v>19</v>
      </c>
      <c r="L32" s="4" t="s">
        <v>19</v>
      </c>
      <c r="M32" s="5" t="s">
        <v>19</v>
      </c>
      <c r="N32" s="4" t="s">
        <v>19</v>
      </c>
      <c r="O32" s="4" t="s">
        <v>19</v>
      </c>
      <c r="P32" s="4" t="s">
        <v>19</v>
      </c>
      <c r="Q32" s="4" t="s">
        <v>19</v>
      </c>
    </row>
    <row r="33" spans="1:17" ht="16" x14ac:dyDescent="0.2">
      <c r="A33" s="24" t="s">
        <v>42</v>
      </c>
      <c r="B33" s="22">
        <v>11492392</v>
      </c>
      <c r="C33" s="22">
        <v>9852842</v>
      </c>
      <c r="D33" s="22">
        <v>14635416</v>
      </c>
      <c r="E33" s="22">
        <v>21752410</v>
      </c>
      <c r="F33" s="22">
        <v>33377783</v>
      </c>
      <c r="G33" s="22">
        <v>74542375</v>
      </c>
      <c r="H33" s="22">
        <v>95728616</v>
      </c>
      <c r="I33" s="22">
        <v>167842853</v>
      </c>
      <c r="J33" s="22">
        <v>347608849</v>
      </c>
      <c r="K33" s="22">
        <v>688258538</v>
      </c>
      <c r="L33" s="22">
        <v>902564908</v>
      </c>
      <c r="M33" s="23">
        <v>1016383328</v>
      </c>
      <c r="N33" s="22">
        <v>216848930</v>
      </c>
      <c r="O33" s="22">
        <v>239191831</v>
      </c>
      <c r="P33" s="22">
        <v>272221477</v>
      </c>
      <c r="Q33" s="22">
        <v>288121088</v>
      </c>
    </row>
    <row r="34" spans="1:17" ht="16" x14ac:dyDescent="0.2">
      <c r="A34" s="19" t="s">
        <v>58</v>
      </c>
      <c r="B34" s="20">
        <v>27.85</v>
      </c>
      <c r="C34" s="20">
        <v>18.489999999999998</v>
      </c>
      <c r="D34" s="20">
        <v>24.93</v>
      </c>
      <c r="E34" s="20">
        <v>26.23</v>
      </c>
      <c r="F34" s="20">
        <v>27.49</v>
      </c>
      <c r="G34" s="20">
        <v>34.83</v>
      </c>
      <c r="H34" s="20">
        <v>34.01</v>
      </c>
      <c r="I34" s="20">
        <v>40.94</v>
      </c>
      <c r="J34" s="20">
        <v>50.72</v>
      </c>
      <c r="K34" s="20">
        <v>56.65</v>
      </c>
      <c r="L34" s="20">
        <v>57.89</v>
      </c>
      <c r="M34" s="21">
        <v>57.95</v>
      </c>
      <c r="N34" s="20">
        <v>58.46</v>
      </c>
      <c r="O34" s="20">
        <v>54.85</v>
      </c>
      <c r="P34" s="20">
        <v>58.46</v>
      </c>
      <c r="Q34" s="20">
        <v>59.87</v>
      </c>
    </row>
    <row r="35" spans="1:17" ht="16" x14ac:dyDescent="0.2">
      <c r="A35" s="14" t="s">
        <v>193</v>
      </c>
      <c r="B35" s="15"/>
      <c r="C35" s="16">
        <f>(C33/B33)-1</f>
        <v>-0.14266394672231852</v>
      </c>
      <c r="D35" s="16">
        <f>(D33/C33)-1</f>
        <v>0.48540045603085891</v>
      </c>
      <c r="E35" s="16">
        <f>(E33/D33)-1</f>
        <v>0.48628573318312229</v>
      </c>
      <c r="F35" s="16">
        <f t="shared" ref="F35:M35" si="4">(F33/E33)-1</f>
        <v>0.53444068956037505</v>
      </c>
      <c r="G35" s="16">
        <f t="shared" si="4"/>
        <v>1.233293175882892</v>
      </c>
      <c r="H35" s="16">
        <f t="shared" si="4"/>
        <v>0.28421741324984606</v>
      </c>
      <c r="I35" s="16">
        <f t="shared" si="4"/>
        <v>0.75331954031383885</v>
      </c>
      <c r="J35" s="16">
        <f t="shared" si="4"/>
        <v>1.0710375377139232</v>
      </c>
      <c r="K35" s="16">
        <f t="shared" si="4"/>
        <v>0.97997991127090089</v>
      </c>
      <c r="L35" s="16">
        <f t="shared" si="4"/>
        <v>0.3113748078196743</v>
      </c>
      <c r="M35" s="16">
        <f t="shared" si="4"/>
        <v>0.1261055232606052</v>
      </c>
      <c r="N35" s="16"/>
      <c r="O35" s="16">
        <f>(O33/N33)-1</f>
        <v>0.10303440740980374</v>
      </c>
      <c r="P35" s="16">
        <f>(P33/O33)-1</f>
        <v>0.13808852025552665</v>
      </c>
      <c r="Q35" s="16">
        <f>(Q33/P33)-1</f>
        <v>5.8406894177567059E-2</v>
      </c>
    </row>
    <row r="36" spans="1:17" ht="16" x14ac:dyDescent="0.2">
      <c r="A36" s="17" t="s">
        <v>194</v>
      </c>
      <c r="B36" s="18" t="e">
        <f t="shared" ref="B36:Q36" si="5">(B16*(1-0.25))/(B126+B105+B96)</f>
        <v>#VALUE!</v>
      </c>
      <c r="C36" s="18" t="e">
        <f t="shared" si="5"/>
        <v>#VALUE!</v>
      </c>
      <c r="D36" s="18" t="e">
        <f t="shared" si="5"/>
        <v>#VALUE!</v>
      </c>
      <c r="E36" s="18" t="e">
        <f t="shared" si="5"/>
        <v>#VALUE!</v>
      </c>
      <c r="F36" s="18">
        <f t="shared" si="5"/>
        <v>0.36082630378500885</v>
      </c>
      <c r="G36" s="18">
        <f t="shared" si="5"/>
        <v>0.42681281985323444</v>
      </c>
      <c r="H36" s="18">
        <f t="shared" si="5"/>
        <v>0.39749702472124554</v>
      </c>
      <c r="I36" s="18">
        <f t="shared" si="5"/>
        <v>0.38604278747694837</v>
      </c>
      <c r="J36" s="18">
        <f t="shared" si="5"/>
        <v>8.0966738012598627E-2</v>
      </c>
      <c r="K36" s="18">
        <f t="shared" si="5"/>
        <v>0.15051829532019345</v>
      </c>
      <c r="L36" s="18">
        <f t="shared" si="5"/>
        <v>0.19239503885855166</v>
      </c>
      <c r="M36" s="18">
        <f t="shared" si="5"/>
        <v>0.21637045458174373</v>
      </c>
      <c r="N36" s="18">
        <f t="shared" si="5"/>
        <v>5.2523436352346888E-2</v>
      </c>
      <c r="O36" s="18">
        <f t="shared" si="5"/>
        <v>5.2969433072426693E-2</v>
      </c>
      <c r="P36" s="18">
        <f t="shared" si="5"/>
        <v>5.4201847802283015E-2</v>
      </c>
      <c r="Q36" s="18">
        <f t="shared" si="5"/>
        <v>6.0381004280774274E-2</v>
      </c>
    </row>
    <row r="37" spans="1:17" ht="16" x14ac:dyDescent="0.2">
      <c r="A37" s="3" t="s">
        <v>43</v>
      </c>
      <c r="B37" s="4" t="s">
        <v>19</v>
      </c>
      <c r="C37" s="4" t="s">
        <v>19</v>
      </c>
      <c r="D37" s="4" t="s">
        <v>19</v>
      </c>
      <c r="E37" s="4" t="s">
        <v>19</v>
      </c>
      <c r="F37" s="4" t="s">
        <v>19</v>
      </c>
      <c r="G37" s="4" t="s">
        <v>19</v>
      </c>
      <c r="H37" s="4" t="s">
        <v>19</v>
      </c>
      <c r="I37" s="4" t="s">
        <v>19</v>
      </c>
      <c r="J37" s="4" t="s">
        <v>19</v>
      </c>
      <c r="K37" s="4" t="s">
        <v>19</v>
      </c>
      <c r="L37" s="4" t="s">
        <v>19</v>
      </c>
      <c r="M37" s="5" t="s">
        <v>19</v>
      </c>
      <c r="N37" s="4" t="s">
        <v>19</v>
      </c>
      <c r="O37" s="4" t="s">
        <v>19</v>
      </c>
      <c r="P37" s="4" t="s">
        <v>19</v>
      </c>
      <c r="Q37" s="4" t="s">
        <v>19</v>
      </c>
    </row>
    <row r="38" spans="1:17" ht="16" x14ac:dyDescent="0.2">
      <c r="A38" s="3" t="s">
        <v>44</v>
      </c>
      <c r="B38" s="4" t="s">
        <v>19</v>
      </c>
      <c r="C38" s="4" t="s">
        <v>19</v>
      </c>
      <c r="D38" s="4" t="s">
        <v>19</v>
      </c>
      <c r="E38" s="4" t="s">
        <v>19</v>
      </c>
      <c r="F38" s="4" t="s">
        <v>19</v>
      </c>
      <c r="G38" s="4" t="s">
        <v>19</v>
      </c>
      <c r="H38" s="4" t="s">
        <v>19</v>
      </c>
      <c r="I38" s="4" t="s">
        <v>19</v>
      </c>
      <c r="J38" s="4" t="s">
        <v>19</v>
      </c>
      <c r="K38" s="4" t="s">
        <v>19</v>
      </c>
      <c r="L38" s="4" t="s">
        <v>19</v>
      </c>
      <c r="M38" s="5" t="s">
        <v>19</v>
      </c>
      <c r="N38" s="4" t="s">
        <v>19</v>
      </c>
      <c r="O38" s="4" t="s">
        <v>19</v>
      </c>
      <c r="P38" s="4" t="s">
        <v>19</v>
      </c>
      <c r="Q38" s="4" t="s">
        <v>19</v>
      </c>
    </row>
    <row r="39" spans="1:17" ht="16" x14ac:dyDescent="0.2">
      <c r="A39" s="3" t="s">
        <v>45</v>
      </c>
      <c r="B39" s="4">
        <v>11492392</v>
      </c>
      <c r="C39" s="4">
        <v>9852842</v>
      </c>
      <c r="D39" s="4">
        <v>14635416</v>
      </c>
      <c r="E39" s="4">
        <v>21752410</v>
      </c>
      <c r="F39" s="4">
        <v>33377783</v>
      </c>
      <c r="G39" s="4">
        <v>74542375</v>
      </c>
      <c r="H39" s="4">
        <v>95728616</v>
      </c>
      <c r="I39" s="4">
        <v>167842853</v>
      </c>
      <c r="J39" s="4">
        <v>347608849</v>
      </c>
      <c r="K39" s="4">
        <v>688258538</v>
      </c>
      <c r="L39" s="4">
        <v>902564908</v>
      </c>
      <c r="M39" s="5">
        <v>1016383328</v>
      </c>
      <c r="N39" s="4">
        <v>216848930</v>
      </c>
      <c r="O39" s="4">
        <v>239191831</v>
      </c>
      <c r="P39" s="4">
        <v>272221477</v>
      </c>
      <c r="Q39" s="4">
        <v>288121088</v>
      </c>
    </row>
    <row r="40" spans="1:17" ht="16" x14ac:dyDescent="0.2">
      <c r="A40" s="3" t="s">
        <v>46</v>
      </c>
      <c r="B40" s="4" t="s">
        <v>19</v>
      </c>
      <c r="C40" s="4" t="s">
        <v>19</v>
      </c>
      <c r="D40" s="4" t="s">
        <v>19</v>
      </c>
      <c r="E40" s="4" t="s">
        <v>19</v>
      </c>
      <c r="F40" s="4" t="s">
        <v>19</v>
      </c>
      <c r="G40" s="4" t="s">
        <v>19</v>
      </c>
      <c r="H40" s="4" t="s">
        <v>19</v>
      </c>
      <c r="I40" s="4">
        <v>180737000</v>
      </c>
      <c r="J40" s="4">
        <v>183928000</v>
      </c>
      <c r="K40" s="4">
        <v>213715000</v>
      </c>
      <c r="L40" s="4">
        <v>213268000</v>
      </c>
      <c r="M40" s="5">
        <v>213355882</v>
      </c>
      <c r="N40" s="4">
        <v>213205250</v>
      </c>
      <c r="O40" s="4">
        <v>213205250</v>
      </c>
      <c r="P40" s="4">
        <v>213355881</v>
      </c>
      <c r="Q40" s="4">
        <v>213657146</v>
      </c>
    </row>
    <row r="41" spans="1:17" ht="16" x14ac:dyDescent="0.2">
      <c r="A41" s="3" t="s">
        <v>47</v>
      </c>
      <c r="B41" s="4" t="s">
        <v>19</v>
      </c>
      <c r="C41" s="4" t="s">
        <v>19</v>
      </c>
      <c r="D41" s="4" t="s">
        <v>19</v>
      </c>
      <c r="E41" s="4" t="s">
        <v>19</v>
      </c>
      <c r="F41" s="4" t="s">
        <v>19</v>
      </c>
      <c r="G41" s="4" t="s">
        <v>19</v>
      </c>
      <c r="H41" s="4" t="s">
        <v>19</v>
      </c>
      <c r="I41" s="6">
        <v>0.93</v>
      </c>
      <c r="J41" s="6">
        <v>1.89</v>
      </c>
      <c r="K41" s="6">
        <v>3.22</v>
      </c>
      <c r="L41" s="6">
        <v>4.2300000000000004</v>
      </c>
      <c r="M41" s="7">
        <v>4.76</v>
      </c>
      <c r="N41" s="6">
        <v>1.02</v>
      </c>
      <c r="O41" s="6">
        <v>1.1200000000000001</v>
      </c>
      <c r="P41" s="6">
        <v>1.28</v>
      </c>
      <c r="Q41" s="6">
        <v>1.35</v>
      </c>
    </row>
    <row r="42" spans="1:17" ht="16" x14ac:dyDescent="0.2">
      <c r="A42" s="3" t="s">
        <v>48</v>
      </c>
      <c r="B42" s="4" t="s">
        <v>19</v>
      </c>
      <c r="C42" s="4" t="s">
        <v>19</v>
      </c>
      <c r="D42" s="4" t="s">
        <v>19</v>
      </c>
      <c r="E42" s="4" t="s">
        <v>19</v>
      </c>
      <c r="F42" s="4" t="s">
        <v>19</v>
      </c>
      <c r="G42" s="4" t="s">
        <v>19</v>
      </c>
      <c r="H42" s="4" t="s">
        <v>19</v>
      </c>
      <c r="I42" s="6">
        <v>0.93</v>
      </c>
      <c r="J42" s="6">
        <v>1.89</v>
      </c>
      <c r="K42" s="6">
        <v>3.22</v>
      </c>
      <c r="L42" s="6">
        <v>4.2300000000000004</v>
      </c>
      <c r="M42" s="7">
        <v>4.76</v>
      </c>
      <c r="N42" s="6">
        <v>1.02</v>
      </c>
      <c r="O42" s="6">
        <v>1.1200000000000001</v>
      </c>
      <c r="P42" s="6">
        <v>1.28</v>
      </c>
      <c r="Q42" s="6">
        <v>1.35</v>
      </c>
    </row>
    <row r="43" spans="1:17" ht="16" x14ac:dyDescent="0.2">
      <c r="A43" s="3" t="s">
        <v>49</v>
      </c>
      <c r="B43" s="4" t="s">
        <v>19</v>
      </c>
      <c r="C43" s="4" t="s">
        <v>19</v>
      </c>
      <c r="D43" s="4" t="s">
        <v>19</v>
      </c>
      <c r="E43" s="4" t="s">
        <v>19</v>
      </c>
      <c r="F43" s="4" t="s">
        <v>19</v>
      </c>
      <c r="G43" s="4" t="s">
        <v>19</v>
      </c>
      <c r="H43" s="4" t="s">
        <v>19</v>
      </c>
      <c r="I43" s="4">
        <v>183387000</v>
      </c>
      <c r="J43" s="4">
        <v>189021000</v>
      </c>
      <c r="K43" s="4">
        <v>221819000</v>
      </c>
      <c r="L43" s="4">
        <v>217506000</v>
      </c>
      <c r="M43" s="5">
        <v>217766425</v>
      </c>
      <c r="N43" s="4">
        <v>217125300</v>
      </c>
      <c r="O43" s="4">
        <v>217095299</v>
      </c>
      <c r="P43" s="4">
        <v>219630174</v>
      </c>
      <c r="Q43" s="4">
        <v>217214925</v>
      </c>
    </row>
    <row r="44" spans="1:17" ht="16" x14ac:dyDescent="0.2">
      <c r="A44" s="3" t="s">
        <v>50</v>
      </c>
      <c r="B44" s="4" t="s">
        <v>19</v>
      </c>
      <c r="C44" s="4" t="s">
        <v>19</v>
      </c>
      <c r="D44" s="4" t="s">
        <v>19</v>
      </c>
      <c r="E44" s="4" t="s">
        <v>19</v>
      </c>
      <c r="F44" s="4" t="s">
        <v>19</v>
      </c>
      <c r="G44" s="4" t="s">
        <v>19</v>
      </c>
      <c r="H44" s="4" t="s">
        <v>19</v>
      </c>
      <c r="I44" s="6">
        <v>0.92</v>
      </c>
      <c r="J44" s="6">
        <v>1.84</v>
      </c>
      <c r="K44" s="6">
        <v>3.1</v>
      </c>
      <c r="L44" s="6">
        <v>4.1500000000000004</v>
      </c>
      <c r="M44" s="7">
        <v>4.67</v>
      </c>
      <c r="N44" s="4">
        <v>1</v>
      </c>
      <c r="O44" s="6">
        <v>1.1000000000000001</v>
      </c>
      <c r="P44" s="6">
        <v>1.24</v>
      </c>
      <c r="Q44" s="6">
        <v>1.33</v>
      </c>
    </row>
    <row r="45" spans="1:17" ht="16" x14ac:dyDescent="0.2">
      <c r="A45" s="3" t="s">
        <v>51</v>
      </c>
      <c r="B45" s="4" t="s">
        <v>19</v>
      </c>
      <c r="C45" s="4" t="s">
        <v>19</v>
      </c>
      <c r="D45" s="4" t="s">
        <v>19</v>
      </c>
      <c r="E45" s="4" t="s">
        <v>19</v>
      </c>
      <c r="F45" s="4" t="s">
        <v>19</v>
      </c>
      <c r="G45" s="4" t="s">
        <v>19</v>
      </c>
      <c r="H45" s="4" t="s">
        <v>19</v>
      </c>
      <c r="I45" s="6">
        <v>0.92</v>
      </c>
      <c r="J45" s="6">
        <v>1.84</v>
      </c>
      <c r="K45" s="6">
        <v>3.1</v>
      </c>
      <c r="L45" s="6">
        <v>4.1500000000000004</v>
      </c>
      <c r="M45" s="7">
        <v>4.67</v>
      </c>
      <c r="N45" s="4">
        <v>1</v>
      </c>
      <c r="O45" s="6">
        <v>1.1000000000000001</v>
      </c>
      <c r="P45" s="6">
        <v>1.24</v>
      </c>
      <c r="Q45" s="6">
        <v>1.33</v>
      </c>
    </row>
    <row r="46" spans="1:17" ht="16" x14ac:dyDescent="0.2">
      <c r="A46" s="3" t="s">
        <v>52</v>
      </c>
      <c r="B46" s="4">
        <v>12461188</v>
      </c>
      <c r="C46" s="4">
        <v>11864074</v>
      </c>
      <c r="D46" s="4">
        <v>15837716</v>
      </c>
      <c r="E46" s="4">
        <v>22898246</v>
      </c>
      <c r="F46" s="4">
        <v>36662981</v>
      </c>
      <c r="G46" s="4">
        <v>80243824</v>
      </c>
      <c r="H46" s="4">
        <v>102638144</v>
      </c>
      <c r="I46" s="4">
        <v>204587935</v>
      </c>
      <c r="J46" s="4">
        <v>405266801</v>
      </c>
      <c r="K46" s="4">
        <v>834754983</v>
      </c>
      <c r="L46" s="4">
        <v>1077425643</v>
      </c>
      <c r="M46" s="5">
        <v>1219195741</v>
      </c>
      <c r="N46" s="4">
        <v>256125618</v>
      </c>
      <c r="O46" s="4">
        <v>298620474</v>
      </c>
      <c r="P46" s="4">
        <v>324842249</v>
      </c>
      <c r="Q46" s="4">
        <v>339607399</v>
      </c>
    </row>
    <row r="47" spans="1:17" ht="16" x14ac:dyDescent="0.2">
      <c r="A47" s="3" t="s">
        <v>53</v>
      </c>
      <c r="B47" s="6">
        <v>30.19</v>
      </c>
      <c r="C47" s="6">
        <v>22.26</v>
      </c>
      <c r="D47" s="6">
        <v>26.97</v>
      </c>
      <c r="E47" s="6">
        <v>27.61</v>
      </c>
      <c r="F47" s="6">
        <v>30.2</v>
      </c>
      <c r="G47" s="6">
        <v>37.49</v>
      </c>
      <c r="H47" s="6">
        <v>36.46</v>
      </c>
      <c r="I47" s="6">
        <v>49.9</v>
      </c>
      <c r="J47" s="6">
        <v>59.14</v>
      </c>
      <c r="K47" s="6">
        <v>68.7</v>
      </c>
      <c r="L47" s="6">
        <v>69.11</v>
      </c>
      <c r="M47" s="7">
        <v>69.52</v>
      </c>
      <c r="N47" s="6">
        <v>69.41</v>
      </c>
      <c r="O47" s="6">
        <v>69.260000000000005</v>
      </c>
      <c r="P47" s="6">
        <v>69.17</v>
      </c>
      <c r="Q47" s="6">
        <v>69.52</v>
      </c>
    </row>
    <row r="48" spans="1:17" ht="16" x14ac:dyDescent="0.2">
      <c r="A48" s="3" t="s">
        <v>54</v>
      </c>
      <c r="B48" s="4">
        <v>10282194</v>
      </c>
      <c r="C48" s="4">
        <v>7097413</v>
      </c>
      <c r="D48" s="4">
        <v>11128151</v>
      </c>
      <c r="E48" s="4">
        <v>16441381</v>
      </c>
      <c r="F48" s="4">
        <v>26399366</v>
      </c>
      <c r="G48" s="4">
        <v>63741775</v>
      </c>
      <c r="H48" s="4">
        <v>81766185</v>
      </c>
      <c r="I48" s="4">
        <v>176029337</v>
      </c>
      <c r="J48" s="4">
        <v>365558674</v>
      </c>
      <c r="K48" s="4">
        <v>743076606</v>
      </c>
      <c r="L48" s="4">
        <v>970001111</v>
      </c>
      <c r="M48" s="5">
        <v>1099462709</v>
      </c>
      <c r="N48" s="4">
        <v>231998520</v>
      </c>
      <c r="O48" s="4">
        <v>267022821</v>
      </c>
      <c r="P48" s="4">
        <v>293758166</v>
      </c>
      <c r="Q48" s="4">
        <v>306683202</v>
      </c>
    </row>
    <row r="49" spans="1:17" ht="16" x14ac:dyDescent="0.2">
      <c r="A49" s="3" t="s">
        <v>55</v>
      </c>
      <c r="B49" s="4">
        <v>12461188</v>
      </c>
      <c r="C49" s="4">
        <v>11864074</v>
      </c>
      <c r="D49" s="4">
        <v>15837716</v>
      </c>
      <c r="E49" s="4">
        <v>22898246</v>
      </c>
      <c r="F49" s="4">
        <v>36662981</v>
      </c>
      <c r="G49" s="4">
        <v>80243824</v>
      </c>
      <c r="H49" s="4">
        <v>102638144</v>
      </c>
      <c r="I49" s="4">
        <v>176526120</v>
      </c>
      <c r="J49" s="4">
        <v>366023610</v>
      </c>
      <c r="K49" s="4">
        <v>743471780</v>
      </c>
      <c r="L49" s="4">
        <v>971807916</v>
      </c>
      <c r="M49" s="5">
        <v>1100585789</v>
      </c>
      <c r="N49" s="4">
        <v>231641501</v>
      </c>
      <c r="O49" s="4">
        <v>267554271</v>
      </c>
      <c r="P49" s="4">
        <v>294257164</v>
      </c>
      <c r="Q49" s="4">
        <v>307132854</v>
      </c>
    </row>
    <row r="50" spans="1:17" ht="16" x14ac:dyDescent="0.2">
      <c r="A50" s="3" t="s">
        <v>59</v>
      </c>
      <c r="B50" s="4" t="s">
        <v>19</v>
      </c>
      <c r="C50" s="4" t="s">
        <v>19</v>
      </c>
      <c r="D50" s="4" t="s">
        <v>19</v>
      </c>
      <c r="E50" s="4" t="s">
        <v>19</v>
      </c>
      <c r="F50" s="4" t="s">
        <v>19</v>
      </c>
      <c r="G50" s="4" t="s">
        <v>19</v>
      </c>
      <c r="H50" s="4" t="s">
        <v>19</v>
      </c>
      <c r="I50" s="4">
        <v>52377</v>
      </c>
      <c r="J50" s="4">
        <v>100412</v>
      </c>
      <c r="K50" s="4">
        <v>135194</v>
      </c>
      <c r="L50" s="4">
        <v>91566</v>
      </c>
      <c r="M50" s="5">
        <v>103009</v>
      </c>
      <c r="N50" s="4">
        <v>41273</v>
      </c>
      <c r="O50" s="4">
        <v>25613</v>
      </c>
      <c r="P50" s="4">
        <v>27347</v>
      </c>
      <c r="Q50" s="4">
        <v>28263</v>
      </c>
    </row>
    <row r="51" spans="1:17" ht="16" x14ac:dyDescent="0.2">
      <c r="A51" s="3" t="s">
        <v>60</v>
      </c>
      <c r="B51" s="4" t="s">
        <v>19</v>
      </c>
      <c r="C51" s="4" t="s">
        <v>19</v>
      </c>
      <c r="D51" s="4" t="s">
        <v>19</v>
      </c>
      <c r="E51" s="4" t="s">
        <v>19</v>
      </c>
      <c r="F51" s="4" t="s">
        <v>19</v>
      </c>
      <c r="G51" s="4" t="s">
        <v>19</v>
      </c>
      <c r="H51" s="4" t="s">
        <v>19</v>
      </c>
      <c r="I51" s="6">
        <v>0.27</v>
      </c>
      <c r="J51" s="6">
        <v>0.51</v>
      </c>
      <c r="K51" s="6">
        <v>0.77</v>
      </c>
      <c r="L51" s="6">
        <v>1.52</v>
      </c>
      <c r="M51" s="7">
        <v>2.19</v>
      </c>
      <c r="N51" s="4" t="s">
        <v>19</v>
      </c>
      <c r="O51" s="4" t="s">
        <v>19</v>
      </c>
      <c r="P51" s="4" t="s">
        <v>19</v>
      </c>
      <c r="Q51" s="6">
        <v>2.1800000000000002</v>
      </c>
    </row>
    <row r="52" spans="1:17" ht="16" x14ac:dyDescent="0.2">
      <c r="A52" s="3" t="s">
        <v>61</v>
      </c>
      <c r="B52" s="4">
        <v>2178995</v>
      </c>
      <c r="C52" s="4">
        <v>4766661</v>
      </c>
      <c r="D52" s="4">
        <v>4709565</v>
      </c>
      <c r="E52" s="4">
        <v>6456864</v>
      </c>
      <c r="F52" s="4">
        <v>10263616</v>
      </c>
      <c r="G52" s="4">
        <v>16502049</v>
      </c>
      <c r="H52" s="4">
        <v>20871958</v>
      </c>
      <c r="I52" s="4">
        <v>28558597</v>
      </c>
      <c r="J52" s="4">
        <v>39708127</v>
      </c>
      <c r="K52" s="4">
        <v>91678377</v>
      </c>
      <c r="L52" s="4">
        <v>107424532</v>
      </c>
      <c r="M52" s="5">
        <v>119733032</v>
      </c>
      <c r="N52" s="4">
        <v>24127098</v>
      </c>
      <c r="O52" s="4">
        <v>31597654</v>
      </c>
      <c r="P52" s="4">
        <v>31084083</v>
      </c>
      <c r="Q52" s="4">
        <v>32924197</v>
      </c>
    </row>
    <row r="54" spans="1:17"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v>16229538</v>
      </c>
      <c r="C55" s="4">
        <v>18836953</v>
      </c>
      <c r="D55" s="4">
        <v>24642571</v>
      </c>
      <c r="E55" s="4">
        <v>44854843</v>
      </c>
      <c r="F55" s="4">
        <v>66728224</v>
      </c>
      <c r="G55" s="4">
        <v>142533842</v>
      </c>
      <c r="H55" s="4">
        <v>204810605</v>
      </c>
      <c r="I55" s="4">
        <v>368998465</v>
      </c>
      <c r="J55" s="4">
        <v>609708378</v>
      </c>
      <c r="K55" s="4">
        <v>920139602</v>
      </c>
      <c r="L55" s="4">
        <v>1187253081</v>
      </c>
      <c r="M55" s="5">
        <v>1247007499</v>
      </c>
      <c r="N55" s="4">
        <v>868296249</v>
      </c>
      <c r="O55" s="4">
        <v>1187253081</v>
      </c>
      <c r="P55" s="4">
        <v>1529414291</v>
      </c>
      <c r="Q55" s="4">
        <v>1247007499</v>
      </c>
    </row>
    <row r="56" spans="1:17" ht="16" x14ac:dyDescent="0.2">
      <c r="A56" s="3" t="s">
        <v>63</v>
      </c>
      <c r="B56" s="4">
        <v>6977422</v>
      </c>
      <c r="C56" s="4">
        <v>7700749</v>
      </c>
      <c r="D56" s="4">
        <v>10035343</v>
      </c>
      <c r="E56" s="4">
        <v>21645973</v>
      </c>
      <c r="F56" s="4">
        <v>27539300</v>
      </c>
      <c r="G56" s="4">
        <v>59116546</v>
      </c>
      <c r="H56" s="4">
        <v>97438793</v>
      </c>
      <c r="I56" s="4">
        <v>204604929</v>
      </c>
      <c r="J56" s="4">
        <v>270731678</v>
      </c>
      <c r="K56" s="4">
        <v>479083919</v>
      </c>
      <c r="L56" s="4">
        <v>569939269</v>
      </c>
      <c r="M56" s="5">
        <v>580014855</v>
      </c>
      <c r="N56" s="4">
        <v>294621634</v>
      </c>
      <c r="O56" s="4">
        <v>569939269</v>
      </c>
      <c r="P56" s="4">
        <v>823477828</v>
      </c>
      <c r="Q56" s="4">
        <v>580014855</v>
      </c>
    </row>
    <row r="57" spans="1:17" ht="16" x14ac:dyDescent="0.2">
      <c r="A57" s="3" t="s">
        <v>64</v>
      </c>
      <c r="B57" s="4">
        <v>6977422</v>
      </c>
      <c r="C57" s="4">
        <v>7700749</v>
      </c>
      <c r="D57" s="4">
        <v>10035343</v>
      </c>
      <c r="E57" s="4">
        <v>21645973</v>
      </c>
      <c r="F57" s="4">
        <v>27539300</v>
      </c>
      <c r="G57" s="4">
        <v>59116546</v>
      </c>
      <c r="H57" s="4">
        <v>97438793</v>
      </c>
      <c r="I57" s="4">
        <v>204604929</v>
      </c>
      <c r="J57" s="4">
        <v>270731678</v>
      </c>
      <c r="K57" s="4">
        <v>479083919</v>
      </c>
      <c r="L57" s="4">
        <v>569939269</v>
      </c>
      <c r="M57" s="5">
        <v>580014855</v>
      </c>
      <c r="N57" s="4">
        <v>294621634</v>
      </c>
      <c r="O57" s="4">
        <v>569939269</v>
      </c>
      <c r="P57" s="4">
        <v>823477828</v>
      </c>
      <c r="Q57" s="4">
        <v>580014855</v>
      </c>
    </row>
    <row r="58" spans="1:17" ht="16" x14ac:dyDescent="0.2">
      <c r="A58" s="3" t="s">
        <v>65</v>
      </c>
      <c r="B58" s="4" t="s">
        <v>19</v>
      </c>
      <c r="C58" s="4" t="s">
        <v>19</v>
      </c>
      <c r="D58" s="4" t="s">
        <v>19</v>
      </c>
      <c r="E58" s="4" t="s">
        <v>19</v>
      </c>
      <c r="F58" s="4" t="s">
        <v>19</v>
      </c>
      <c r="G58" s="4" t="s">
        <v>19</v>
      </c>
      <c r="H58" s="4" t="s">
        <v>19</v>
      </c>
      <c r="I58" s="4" t="s">
        <v>19</v>
      </c>
      <c r="J58" s="4" t="s">
        <v>19</v>
      </c>
      <c r="K58" s="4" t="s">
        <v>19</v>
      </c>
      <c r="L58" s="4" t="s">
        <v>19</v>
      </c>
      <c r="M58" s="5" t="s">
        <v>19</v>
      </c>
      <c r="N58" s="4" t="s">
        <v>19</v>
      </c>
      <c r="O58" s="4" t="s">
        <v>19</v>
      </c>
      <c r="P58" s="4" t="s">
        <v>19</v>
      </c>
      <c r="Q58" s="4" t="s">
        <v>19</v>
      </c>
    </row>
    <row r="59" spans="1:17" ht="16" x14ac:dyDescent="0.2">
      <c r="A59" s="3" t="s">
        <v>66</v>
      </c>
      <c r="B59" s="4" t="s">
        <v>19</v>
      </c>
      <c r="C59" s="4" t="s">
        <v>19</v>
      </c>
      <c r="D59" s="4" t="s">
        <v>19</v>
      </c>
      <c r="E59" s="4" t="s">
        <v>19</v>
      </c>
      <c r="F59" s="4" t="s">
        <v>19</v>
      </c>
      <c r="G59" s="4" t="s">
        <v>19</v>
      </c>
      <c r="H59" s="4" t="s">
        <v>19</v>
      </c>
      <c r="I59" s="4">
        <v>73638582</v>
      </c>
      <c r="J59" s="4">
        <v>145671624</v>
      </c>
      <c r="K59" s="4">
        <v>235826827</v>
      </c>
      <c r="L59" s="4">
        <v>303411325</v>
      </c>
      <c r="M59" s="5">
        <v>647046011</v>
      </c>
      <c r="N59" s="4">
        <v>563268942</v>
      </c>
      <c r="O59" s="4">
        <v>303411325</v>
      </c>
      <c r="P59" s="4">
        <v>694603945</v>
      </c>
      <c r="Q59" s="4">
        <v>647046011</v>
      </c>
    </row>
    <row r="60" spans="1:17" ht="16" x14ac:dyDescent="0.2">
      <c r="A60" s="3" t="s">
        <v>67</v>
      </c>
      <c r="B60" s="4">
        <v>5856807</v>
      </c>
      <c r="C60" s="4">
        <v>7914443</v>
      </c>
      <c r="D60" s="4">
        <v>9682118</v>
      </c>
      <c r="E60" s="4">
        <v>13127690</v>
      </c>
      <c r="F60" s="4">
        <v>20021412</v>
      </c>
      <c r="G60" s="4">
        <v>47382502</v>
      </c>
      <c r="H60" s="4">
        <v>54622432</v>
      </c>
      <c r="I60" s="4">
        <v>74498300</v>
      </c>
      <c r="J60" s="4">
        <v>147143445</v>
      </c>
      <c r="K60" s="4">
        <v>228155770</v>
      </c>
      <c r="L60" s="4">
        <v>296458231</v>
      </c>
      <c r="M60" s="5">
        <v>344893453</v>
      </c>
      <c r="N60" s="4">
        <v>260084078</v>
      </c>
      <c r="O60" s="4">
        <v>296458231</v>
      </c>
      <c r="P60" s="4">
        <v>312024452</v>
      </c>
      <c r="Q60" s="4">
        <v>344893453</v>
      </c>
    </row>
    <row r="61" spans="1:17" ht="16" x14ac:dyDescent="0.2">
      <c r="A61" s="3" t="s">
        <v>68</v>
      </c>
      <c r="B61" s="4" t="s">
        <v>19</v>
      </c>
      <c r="C61" s="4" t="s">
        <v>19</v>
      </c>
      <c r="D61" s="4" t="s">
        <v>19</v>
      </c>
      <c r="E61" s="4" t="s">
        <v>19</v>
      </c>
      <c r="F61" s="4" t="s">
        <v>19</v>
      </c>
      <c r="G61" s="4" t="s">
        <v>19</v>
      </c>
      <c r="H61" s="4" t="s">
        <v>19</v>
      </c>
      <c r="I61" s="4" t="s">
        <v>19</v>
      </c>
      <c r="J61" s="4" t="s">
        <v>19</v>
      </c>
      <c r="K61" s="4" t="s">
        <v>19</v>
      </c>
      <c r="L61" s="4" t="s">
        <v>19</v>
      </c>
      <c r="M61" s="5" t="s">
        <v>19</v>
      </c>
      <c r="N61" s="4" t="s">
        <v>19</v>
      </c>
      <c r="O61" s="4" t="s">
        <v>19</v>
      </c>
      <c r="P61" s="4" t="s">
        <v>19</v>
      </c>
      <c r="Q61" s="4" t="s">
        <v>19</v>
      </c>
    </row>
    <row r="62" spans="1:17" ht="16" x14ac:dyDescent="0.2">
      <c r="A62" s="3" t="s">
        <v>69</v>
      </c>
      <c r="B62" s="4" t="s">
        <v>19</v>
      </c>
      <c r="C62" s="4" t="s">
        <v>19</v>
      </c>
      <c r="D62" s="4" t="s">
        <v>19</v>
      </c>
      <c r="E62" s="4" t="s">
        <v>19</v>
      </c>
      <c r="F62" s="4" t="s">
        <v>19</v>
      </c>
      <c r="G62" s="4" t="s">
        <v>19</v>
      </c>
      <c r="H62" s="4" t="s">
        <v>19</v>
      </c>
      <c r="I62" s="4" t="s">
        <v>19</v>
      </c>
      <c r="J62" s="4" t="s">
        <v>19</v>
      </c>
      <c r="K62" s="4" t="s">
        <v>19</v>
      </c>
      <c r="L62" s="4" t="s">
        <v>19</v>
      </c>
      <c r="M62" s="5" t="s">
        <v>19</v>
      </c>
      <c r="N62" s="4" t="s">
        <v>19</v>
      </c>
      <c r="O62" s="4" t="s">
        <v>19</v>
      </c>
      <c r="P62" s="4" t="s">
        <v>19</v>
      </c>
      <c r="Q62" s="4" t="s">
        <v>19</v>
      </c>
    </row>
    <row r="63" spans="1:17" ht="16" x14ac:dyDescent="0.2">
      <c r="A63" s="3" t="s">
        <v>70</v>
      </c>
      <c r="B63" s="4">
        <v>-5856807</v>
      </c>
      <c r="C63" s="4">
        <v>-7914443</v>
      </c>
      <c r="D63" s="4">
        <v>-9682118</v>
      </c>
      <c r="E63" s="4">
        <v>-13127690</v>
      </c>
      <c r="F63" s="4">
        <v>-20021412</v>
      </c>
      <c r="G63" s="4">
        <v>-47382502</v>
      </c>
      <c r="H63" s="4">
        <v>-54622432</v>
      </c>
      <c r="I63" s="4">
        <v>-859719</v>
      </c>
      <c r="J63" s="4">
        <v>-1471821</v>
      </c>
      <c r="K63" s="4">
        <v>7671057</v>
      </c>
      <c r="L63" s="4">
        <v>6953094</v>
      </c>
      <c r="M63" s="5">
        <v>302152557</v>
      </c>
      <c r="N63" s="4">
        <v>303184864</v>
      </c>
      <c r="O63" s="4">
        <v>6953094</v>
      </c>
      <c r="P63" s="4">
        <v>382579493</v>
      </c>
      <c r="Q63" s="4">
        <v>302152557</v>
      </c>
    </row>
    <row r="64" spans="1:17" ht="16" x14ac:dyDescent="0.2">
      <c r="A64" s="3" t="s">
        <v>71</v>
      </c>
      <c r="B64" s="4" t="s">
        <v>19</v>
      </c>
      <c r="C64" s="4" t="s">
        <v>19</v>
      </c>
      <c r="D64" s="4" t="s">
        <v>19</v>
      </c>
      <c r="E64" s="4" t="s">
        <v>19</v>
      </c>
      <c r="F64" s="4" t="s">
        <v>19</v>
      </c>
      <c r="G64" s="4" t="s">
        <v>19</v>
      </c>
      <c r="H64" s="4">
        <v>969215</v>
      </c>
      <c r="I64" s="4">
        <v>1563795</v>
      </c>
      <c r="J64" s="4">
        <v>1801418</v>
      </c>
      <c r="K64" s="4">
        <v>4006083</v>
      </c>
      <c r="L64" s="4">
        <v>8229838</v>
      </c>
      <c r="M64" s="5" t="s">
        <v>19</v>
      </c>
      <c r="N64" s="4" t="s">
        <v>19</v>
      </c>
      <c r="O64" s="4">
        <v>8229838</v>
      </c>
      <c r="P64" s="4" t="s">
        <v>19</v>
      </c>
      <c r="Q64" s="4" t="s">
        <v>19</v>
      </c>
    </row>
    <row r="65" spans="1:17" ht="16" x14ac:dyDescent="0.2">
      <c r="A65" s="3" t="s">
        <v>72</v>
      </c>
      <c r="B65" s="4" t="s">
        <v>19</v>
      </c>
      <c r="C65" s="4" t="s">
        <v>19</v>
      </c>
      <c r="D65" s="4" t="s">
        <v>19</v>
      </c>
      <c r="E65" s="4" t="s">
        <v>19</v>
      </c>
      <c r="F65" s="4" t="s">
        <v>19</v>
      </c>
      <c r="G65" s="4" t="s">
        <v>19</v>
      </c>
      <c r="H65" s="4" t="s">
        <v>19</v>
      </c>
      <c r="I65" s="4" t="s">
        <v>19</v>
      </c>
      <c r="J65" s="4" t="s">
        <v>19</v>
      </c>
      <c r="K65" s="4" t="s">
        <v>19</v>
      </c>
      <c r="L65" s="4" t="s">
        <v>19</v>
      </c>
      <c r="M65" s="5" t="s">
        <v>19</v>
      </c>
      <c r="N65" s="4" t="s">
        <v>19</v>
      </c>
      <c r="O65" s="4" t="s">
        <v>19</v>
      </c>
      <c r="P65" s="4" t="s">
        <v>19</v>
      </c>
      <c r="Q65" s="4" t="s">
        <v>19</v>
      </c>
    </row>
    <row r="66" spans="1:17" ht="16" x14ac:dyDescent="0.2">
      <c r="A66" s="3" t="s">
        <v>73</v>
      </c>
      <c r="B66" s="4" t="s">
        <v>19</v>
      </c>
      <c r="C66" s="4" t="s">
        <v>19</v>
      </c>
      <c r="D66" s="4" t="s">
        <v>19</v>
      </c>
      <c r="E66" s="4" t="s">
        <v>19</v>
      </c>
      <c r="F66" s="4" t="s">
        <v>19</v>
      </c>
      <c r="G66" s="4" t="s">
        <v>19</v>
      </c>
      <c r="H66" s="4" t="s">
        <v>19</v>
      </c>
      <c r="I66" s="4" t="s">
        <v>19</v>
      </c>
      <c r="J66" s="4" t="s">
        <v>19</v>
      </c>
      <c r="K66" s="4" t="s">
        <v>19</v>
      </c>
      <c r="L66" s="4" t="s">
        <v>19</v>
      </c>
      <c r="M66" s="5" t="s">
        <v>19</v>
      </c>
      <c r="N66" s="4" t="s">
        <v>19</v>
      </c>
      <c r="O66" s="4" t="s">
        <v>19</v>
      </c>
      <c r="P66" s="4" t="s">
        <v>19</v>
      </c>
      <c r="Q66" s="4" t="s">
        <v>19</v>
      </c>
    </row>
    <row r="67" spans="1:17" ht="16" x14ac:dyDescent="0.2">
      <c r="A67" s="3" t="s">
        <v>74</v>
      </c>
      <c r="B67" s="4" t="s">
        <v>19</v>
      </c>
      <c r="C67" s="4" t="s">
        <v>19</v>
      </c>
      <c r="D67" s="4" t="s">
        <v>19</v>
      </c>
      <c r="E67" s="4" t="s">
        <v>19</v>
      </c>
      <c r="F67" s="4" t="s">
        <v>19</v>
      </c>
      <c r="G67" s="4" t="s">
        <v>19</v>
      </c>
      <c r="H67" s="4" t="s">
        <v>19</v>
      </c>
      <c r="I67" s="4" t="s">
        <v>19</v>
      </c>
      <c r="J67" s="4" t="s">
        <v>19</v>
      </c>
      <c r="K67" s="4" t="s">
        <v>19</v>
      </c>
      <c r="L67" s="4" t="s">
        <v>19</v>
      </c>
      <c r="M67" s="5" t="s">
        <v>19</v>
      </c>
      <c r="N67" s="4" t="s">
        <v>19</v>
      </c>
      <c r="O67" s="4" t="s">
        <v>19</v>
      </c>
      <c r="P67" s="4" t="s">
        <v>19</v>
      </c>
      <c r="Q67" s="4" t="s">
        <v>19</v>
      </c>
    </row>
    <row r="68" spans="1:17" ht="16" x14ac:dyDescent="0.2">
      <c r="A68" s="3" t="s">
        <v>75</v>
      </c>
      <c r="B68" s="4" t="s">
        <v>19</v>
      </c>
      <c r="C68" s="4" t="s">
        <v>19</v>
      </c>
      <c r="D68" s="4" t="s">
        <v>19</v>
      </c>
      <c r="E68" s="4" t="s">
        <v>19</v>
      </c>
      <c r="F68" s="4" t="s">
        <v>19</v>
      </c>
      <c r="G68" s="4" t="s">
        <v>19</v>
      </c>
      <c r="H68" s="4" t="s">
        <v>19</v>
      </c>
      <c r="I68" s="4" t="s">
        <v>19</v>
      </c>
      <c r="J68" s="4" t="s">
        <v>19</v>
      </c>
      <c r="K68" s="4" t="s">
        <v>19</v>
      </c>
      <c r="L68" s="4" t="s">
        <v>19</v>
      </c>
      <c r="M68" s="5" t="s">
        <v>19</v>
      </c>
      <c r="N68" s="4" t="s">
        <v>19</v>
      </c>
      <c r="O68" s="4" t="s">
        <v>19</v>
      </c>
      <c r="P68" s="4" t="s">
        <v>19</v>
      </c>
      <c r="Q68" s="4" t="s">
        <v>19</v>
      </c>
    </row>
    <row r="69" spans="1:17" ht="16" x14ac:dyDescent="0.2">
      <c r="A69" s="3" t="s">
        <v>76</v>
      </c>
      <c r="B69" s="4" t="s">
        <v>19</v>
      </c>
      <c r="C69" s="4" t="s">
        <v>19</v>
      </c>
      <c r="D69" s="4" t="s">
        <v>19</v>
      </c>
      <c r="E69" s="4" t="s">
        <v>19</v>
      </c>
      <c r="F69" s="4" t="s">
        <v>19</v>
      </c>
      <c r="G69" s="4" t="s">
        <v>19</v>
      </c>
      <c r="H69" s="4">
        <v>969215</v>
      </c>
      <c r="I69" s="4">
        <v>1563795</v>
      </c>
      <c r="J69" s="4">
        <v>1801418</v>
      </c>
      <c r="K69" s="4">
        <v>4006083</v>
      </c>
      <c r="L69" s="4">
        <v>8229838</v>
      </c>
      <c r="M69" s="5" t="s">
        <v>19</v>
      </c>
      <c r="N69" s="4" t="s">
        <v>19</v>
      </c>
      <c r="O69" s="4">
        <v>8229838</v>
      </c>
      <c r="P69" s="4" t="s">
        <v>19</v>
      </c>
      <c r="Q69" s="4" t="s">
        <v>19</v>
      </c>
    </row>
    <row r="70" spans="1:17" ht="16" x14ac:dyDescent="0.2">
      <c r="A70" s="3" t="s">
        <v>77</v>
      </c>
      <c r="B70" s="4">
        <v>9252117</v>
      </c>
      <c r="C70" s="4">
        <v>11136204</v>
      </c>
      <c r="D70" s="4">
        <v>14607228</v>
      </c>
      <c r="E70" s="4">
        <v>23208870</v>
      </c>
      <c r="F70" s="4">
        <v>39188924</v>
      </c>
      <c r="G70" s="4">
        <v>83417295</v>
      </c>
      <c r="H70" s="4">
        <v>106402597</v>
      </c>
      <c r="I70" s="4">
        <v>89191160</v>
      </c>
      <c r="J70" s="4">
        <v>191503658</v>
      </c>
      <c r="K70" s="4">
        <v>201222773</v>
      </c>
      <c r="L70" s="4">
        <v>305672648</v>
      </c>
      <c r="M70" s="5">
        <v>19946634</v>
      </c>
      <c r="N70" s="4">
        <v>10405674</v>
      </c>
      <c r="O70" s="4">
        <v>305672648</v>
      </c>
      <c r="P70" s="4">
        <v>11332518</v>
      </c>
      <c r="Q70" s="4">
        <v>19946634</v>
      </c>
    </row>
    <row r="71" spans="1:17" ht="16" x14ac:dyDescent="0.2">
      <c r="A71" s="3" t="s">
        <v>78</v>
      </c>
      <c r="B71" s="4" t="s">
        <v>19</v>
      </c>
      <c r="C71" s="4" t="s">
        <v>19</v>
      </c>
      <c r="D71" s="4" t="s">
        <v>19</v>
      </c>
      <c r="E71" s="4" t="s">
        <v>19</v>
      </c>
      <c r="F71" s="4" t="s">
        <v>19</v>
      </c>
      <c r="G71" s="4" t="s">
        <v>19</v>
      </c>
      <c r="H71" s="4" t="s">
        <v>19</v>
      </c>
      <c r="I71" s="4" t="s">
        <v>19</v>
      </c>
      <c r="J71" s="4" t="s">
        <v>19</v>
      </c>
      <c r="K71" s="4" t="s">
        <v>19</v>
      </c>
      <c r="L71" s="4" t="s">
        <v>19</v>
      </c>
      <c r="M71" s="5" t="s">
        <v>19</v>
      </c>
      <c r="N71" s="4" t="s">
        <v>19</v>
      </c>
      <c r="O71" s="4" t="s">
        <v>19</v>
      </c>
      <c r="P71" s="4" t="s">
        <v>19</v>
      </c>
      <c r="Q71" s="4" t="s">
        <v>19</v>
      </c>
    </row>
    <row r="72" spans="1:17" ht="16" x14ac:dyDescent="0.2">
      <c r="A72" s="3" t="s">
        <v>79</v>
      </c>
      <c r="B72" s="4" t="s">
        <v>19</v>
      </c>
      <c r="C72" s="4" t="s">
        <v>19</v>
      </c>
      <c r="D72" s="4" t="s">
        <v>19</v>
      </c>
      <c r="E72" s="4" t="s">
        <v>19</v>
      </c>
      <c r="F72" s="4" t="s">
        <v>19</v>
      </c>
      <c r="G72" s="4" t="s">
        <v>19</v>
      </c>
      <c r="H72" s="4" t="s">
        <v>19</v>
      </c>
      <c r="I72" s="4" t="s">
        <v>19</v>
      </c>
      <c r="J72" s="4" t="s">
        <v>19</v>
      </c>
      <c r="K72" s="4" t="s">
        <v>19</v>
      </c>
      <c r="L72" s="4" t="s">
        <v>19</v>
      </c>
      <c r="M72" s="5" t="s">
        <v>19</v>
      </c>
      <c r="N72" s="4" t="s">
        <v>19</v>
      </c>
      <c r="O72" s="4" t="s">
        <v>19</v>
      </c>
      <c r="P72" s="4" t="s">
        <v>19</v>
      </c>
      <c r="Q72" s="4" t="s">
        <v>19</v>
      </c>
    </row>
    <row r="73" spans="1:17" ht="16" x14ac:dyDescent="0.2">
      <c r="A73" s="3" t="s">
        <v>80</v>
      </c>
      <c r="B73" s="4" t="s">
        <v>19</v>
      </c>
      <c r="C73" s="4" t="s">
        <v>19</v>
      </c>
      <c r="D73" s="4" t="s">
        <v>19</v>
      </c>
      <c r="E73" s="4" t="s">
        <v>19</v>
      </c>
      <c r="F73" s="4" t="s">
        <v>19</v>
      </c>
      <c r="G73" s="4" t="s">
        <v>19</v>
      </c>
      <c r="H73" s="4" t="s">
        <v>19</v>
      </c>
      <c r="I73" s="4" t="s">
        <v>19</v>
      </c>
      <c r="J73" s="4" t="s">
        <v>19</v>
      </c>
      <c r="K73" s="4" t="s">
        <v>19</v>
      </c>
      <c r="L73" s="4" t="s">
        <v>19</v>
      </c>
      <c r="M73" s="5" t="s">
        <v>19</v>
      </c>
      <c r="N73" s="4" t="s">
        <v>19</v>
      </c>
      <c r="O73" s="4" t="s">
        <v>19</v>
      </c>
      <c r="P73" s="4" t="s">
        <v>19</v>
      </c>
      <c r="Q73" s="4" t="s">
        <v>19</v>
      </c>
    </row>
    <row r="74" spans="1:17" ht="16" x14ac:dyDescent="0.2">
      <c r="A74" s="3" t="s">
        <v>81</v>
      </c>
      <c r="B74" s="4" t="s">
        <v>19</v>
      </c>
      <c r="C74" s="4" t="s">
        <v>19</v>
      </c>
      <c r="D74" s="4" t="s">
        <v>19</v>
      </c>
      <c r="E74" s="4" t="s">
        <v>19</v>
      </c>
      <c r="F74" s="4" t="s">
        <v>19</v>
      </c>
      <c r="G74" s="4" t="s">
        <v>19</v>
      </c>
      <c r="H74" s="4" t="s">
        <v>19</v>
      </c>
      <c r="I74" s="4" t="s">
        <v>19</v>
      </c>
      <c r="J74" s="4" t="s">
        <v>19</v>
      </c>
      <c r="K74" s="4" t="s">
        <v>19</v>
      </c>
      <c r="L74" s="4" t="s">
        <v>19</v>
      </c>
      <c r="M74" s="5" t="s">
        <v>19</v>
      </c>
      <c r="N74" s="4" t="s">
        <v>19</v>
      </c>
      <c r="O74" s="4" t="s">
        <v>19</v>
      </c>
      <c r="P74" s="4" t="s">
        <v>19</v>
      </c>
      <c r="Q74" s="4" t="s">
        <v>19</v>
      </c>
    </row>
    <row r="75" spans="1:17" ht="16" x14ac:dyDescent="0.2">
      <c r="A75" s="3" t="s">
        <v>82</v>
      </c>
      <c r="B75" s="4" t="s">
        <v>19</v>
      </c>
      <c r="C75" s="4" t="s">
        <v>19</v>
      </c>
      <c r="D75" s="4" t="s">
        <v>19</v>
      </c>
      <c r="E75" s="4" t="s">
        <v>19</v>
      </c>
      <c r="F75" s="4" t="s">
        <v>19</v>
      </c>
      <c r="G75" s="4" t="s">
        <v>19</v>
      </c>
      <c r="H75" s="4" t="s">
        <v>19</v>
      </c>
      <c r="I75" s="4" t="s">
        <v>19</v>
      </c>
      <c r="J75" s="4" t="s">
        <v>19</v>
      </c>
      <c r="K75" s="4" t="s">
        <v>19</v>
      </c>
      <c r="L75" s="4" t="s">
        <v>19</v>
      </c>
      <c r="M75" s="5" t="s">
        <v>19</v>
      </c>
      <c r="N75" s="4" t="s">
        <v>19</v>
      </c>
      <c r="O75" s="4" t="s">
        <v>19</v>
      </c>
      <c r="P75" s="4" t="s">
        <v>19</v>
      </c>
      <c r="Q75" s="4" t="s">
        <v>19</v>
      </c>
    </row>
    <row r="76" spans="1:17" ht="16" x14ac:dyDescent="0.2">
      <c r="A76" s="3" t="s">
        <v>83</v>
      </c>
      <c r="B76" s="4">
        <v>8164180</v>
      </c>
      <c r="C76" s="4">
        <v>12866700</v>
      </c>
      <c r="D76" s="4">
        <v>13827554</v>
      </c>
      <c r="E76" s="4">
        <v>19888663</v>
      </c>
      <c r="F76" s="4">
        <v>41920981</v>
      </c>
      <c r="G76" s="4">
        <v>58237093</v>
      </c>
      <c r="H76" s="4">
        <v>71222962</v>
      </c>
      <c r="I76" s="4">
        <v>117694916</v>
      </c>
      <c r="J76" s="4">
        <v>3260728108</v>
      </c>
      <c r="K76" s="4">
        <v>3516867159</v>
      </c>
      <c r="L76" s="4">
        <v>3488847589</v>
      </c>
      <c r="M76" s="5">
        <v>3428681210</v>
      </c>
      <c r="N76" s="4">
        <v>3249460109</v>
      </c>
      <c r="O76" s="4">
        <v>3488847589</v>
      </c>
      <c r="P76" s="4">
        <v>3517504700</v>
      </c>
      <c r="Q76" s="4">
        <v>3428681210</v>
      </c>
    </row>
    <row r="77" spans="1:17" ht="16" x14ac:dyDescent="0.2">
      <c r="A77" s="3" t="s">
        <v>84</v>
      </c>
      <c r="B77" s="4">
        <v>3566823</v>
      </c>
      <c r="C77" s="4">
        <v>6752067</v>
      </c>
      <c r="D77" s="4">
        <v>5849274</v>
      </c>
      <c r="E77" s="4">
        <v>7975232</v>
      </c>
      <c r="F77" s="4">
        <v>25595943</v>
      </c>
      <c r="G77" s="4">
        <v>35349708</v>
      </c>
      <c r="H77" s="4">
        <v>45442991</v>
      </c>
      <c r="I77" s="4">
        <v>75655172</v>
      </c>
      <c r="J77" s="4">
        <v>129903575</v>
      </c>
      <c r="K77" s="4">
        <v>152862092</v>
      </c>
      <c r="L77" s="4">
        <v>203426819</v>
      </c>
      <c r="M77" s="5">
        <v>217089354</v>
      </c>
      <c r="N77" s="4">
        <v>172592727</v>
      </c>
      <c r="O77" s="4">
        <v>203426819</v>
      </c>
      <c r="P77" s="4">
        <v>212441142</v>
      </c>
      <c r="Q77" s="4">
        <v>217089354</v>
      </c>
    </row>
    <row r="78" spans="1:17" ht="16" x14ac:dyDescent="0.2">
      <c r="A78" s="3" t="s">
        <v>85</v>
      </c>
      <c r="B78" s="4">
        <v>5812759</v>
      </c>
      <c r="C78" s="4">
        <v>10520919</v>
      </c>
      <c r="D78" s="4">
        <v>10812372</v>
      </c>
      <c r="E78" s="4">
        <v>13773920</v>
      </c>
      <c r="F78" s="4">
        <v>33838384</v>
      </c>
      <c r="G78" s="4">
        <v>50239226</v>
      </c>
      <c r="H78" s="4">
        <v>66610875</v>
      </c>
      <c r="I78" s="4">
        <v>108356986</v>
      </c>
      <c r="J78" s="4">
        <v>234365027</v>
      </c>
      <c r="K78" s="4">
        <v>251867145</v>
      </c>
      <c r="L78" s="4">
        <v>326407777</v>
      </c>
      <c r="M78" s="5">
        <v>217089354</v>
      </c>
      <c r="N78" s="4">
        <v>172592727</v>
      </c>
      <c r="O78" s="4">
        <v>326407777</v>
      </c>
      <c r="P78" s="4">
        <v>212441142</v>
      </c>
      <c r="Q78" s="4">
        <v>217089354</v>
      </c>
    </row>
    <row r="79" spans="1:17" ht="16" x14ac:dyDescent="0.2">
      <c r="A79" s="3" t="s">
        <v>86</v>
      </c>
      <c r="B79" s="4">
        <v>2245935</v>
      </c>
      <c r="C79" s="4">
        <v>3768852</v>
      </c>
      <c r="D79" s="4">
        <v>4963098</v>
      </c>
      <c r="E79" s="4">
        <v>5798688</v>
      </c>
      <c r="F79" s="4">
        <v>8242441</v>
      </c>
      <c r="G79" s="4">
        <v>14889518</v>
      </c>
      <c r="H79" s="4">
        <v>21167884</v>
      </c>
      <c r="I79" s="4">
        <v>32701813</v>
      </c>
      <c r="J79" s="4">
        <v>104461453</v>
      </c>
      <c r="K79" s="4">
        <v>99005053</v>
      </c>
      <c r="L79" s="4">
        <v>122980958</v>
      </c>
      <c r="M79" s="5" t="s">
        <v>19</v>
      </c>
      <c r="N79" s="4" t="s">
        <v>19</v>
      </c>
      <c r="O79" s="4">
        <v>122980958</v>
      </c>
      <c r="P79" s="4" t="s">
        <v>19</v>
      </c>
      <c r="Q79" s="4" t="s">
        <v>19</v>
      </c>
    </row>
    <row r="80" spans="1:17" ht="16" x14ac:dyDescent="0.2">
      <c r="A80" s="3" t="s">
        <v>87</v>
      </c>
      <c r="B80" s="4" t="s">
        <v>19</v>
      </c>
      <c r="C80" s="4" t="s">
        <v>19</v>
      </c>
      <c r="D80" s="4" t="s">
        <v>19</v>
      </c>
      <c r="E80" s="4" t="s">
        <v>19</v>
      </c>
      <c r="F80" s="4" t="s">
        <v>19</v>
      </c>
      <c r="G80" s="4" t="s">
        <v>19</v>
      </c>
      <c r="H80" s="4" t="s">
        <v>19</v>
      </c>
      <c r="I80" s="4" t="s">
        <v>19</v>
      </c>
      <c r="J80" s="4" t="s">
        <v>19</v>
      </c>
      <c r="K80" s="4" t="s">
        <v>19</v>
      </c>
      <c r="L80" s="4" t="s">
        <v>19</v>
      </c>
      <c r="M80" s="5" t="s">
        <v>19</v>
      </c>
      <c r="N80" s="4" t="s">
        <v>19</v>
      </c>
      <c r="O80" s="4" t="s">
        <v>19</v>
      </c>
      <c r="P80" s="4" t="s">
        <v>19</v>
      </c>
      <c r="Q80" s="4" t="s">
        <v>19</v>
      </c>
    </row>
    <row r="81" spans="1:17" ht="16" x14ac:dyDescent="0.2">
      <c r="A81" s="3" t="s">
        <v>88</v>
      </c>
      <c r="B81" s="4" t="s">
        <v>19</v>
      </c>
      <c r="C81" s="4" t="s">
        <v>19</v>
      </c>
      <c r="D81" s="4" t="s">
        <v>19</v>
      </c>
      <c r="E81" s="4" t="s">
        <v>19</v>
      </c>
      <c r="F81" s="4" t="s">
        <v>19</v>
      </c>
      <c r="G81" s="4" t="s">
        <v>19</v>
      </c>
      <c r="H81" s="4" t="s">
        <v>19</v>
      </c>
      <c r="I81" s="4" t="s">
        <v>19</v>
      </c>
      <c r="J81" s="4" t="s">
        <v>19</v>
      </c>
      <c r="K81" s="4" t="s">
        <v>19</v>
      </c>
      <c r="L81" s="4" t="s">
        <v>19</v>
      </c>
      <c r="M81" s="5" t="s">
        <v>19</v>
      </c>
      <c r="N81" s="4" t="s">
        <v>19</v>
      </c>
      <c r="O81" s="4" t="s">
        <v>19</v>
      </c>
      <c r="P81" s="4" t="s">
        <v>19</v>
      </c>
      <c r="Q81" s="4" t="s">
        <v>19</v>
      </c>
    </row>
    <row r="82" spans="1:17" ht="16" x14ac:dyDescent="0.2">
      <c r="A82" s="3" t="s">
        <v>89</v>
      </c>
      <c r="B82" s="4" t="s">
        <v>19</v>
      </c>
      <c r="C82" s="4" t="s">
        <v>19</v>
      </c>
      <c r="D82" s="4" t="s">
        <v>19</v>
      </c>
      <c r="E82" s="4" t="s">
        <v>19</v>
      </c>
      <c r="F82" s="4" t="s">
        <v>19</v>
      </c>
      <c r="G82" s="4" t="s">
        <v>19</v>
      </c>
      <c r="H82" s="4" t="s">
        <v>19</v>
      </c>
      <c r="I82" s="4" t="s">
        <v>19</v>
      </c>
      <c r="J82" s="4" t="s">
        <v>19</v>
      </c>
      <c r="K82" s="4" t="s">
        <v>19</v>
      </c>
      <c r="L82" s="4" t="s">
        <v>19</v>
      </c>
      <c r="M82" s="5" t="s">
        <v>19</v>
      </c>
      <c r="N82" s="4" t="s">
        <v>19</v>
      </c>
      <c r="O82" s="4" t="s">
        <v>19</v>
      </c>
      <c r="P82" s="4" t="s">
        <v>19</v>
      </c>
      <c r="Q82" s="4" t="s">
        <v>19</v>
      </c>
    </row>
    <row r="83" spans="1:17" ht="16" x14ac:dyDescent="0.2">
      <c r="A83" s="3" t="s">
        <v>90</v>
      </c>
      <c r="B83" s="4">
        <v>4597357</v>
      </c>
      <c r="C83" s="4">
        <v>6114633</v>
      </c>
      <c r="D83" s="4">
        <v>7978280</v>
      </c>
      <c r="E83" s="4">
        <v>11913431</v>
      </c>
      <c r="F83" s="4">
        <v>16325038</v>
      </c>
      <c r="G83" s="4">
        <v>22887385</v>
      </c>
      <c r="H83" s="4">
        <v>25779971</v>
      </c>
      <c r="I83" s="4">
        <v>42039744</v>
      </c>
      <c r="J83" s="4">
        <v>3130824533</v>
      </c>
      <c r="K83" s="4">
        <v>3364005066</v>
      </c>
      <c r="L83" s="4">
        <v>3285420770</v>
      </c>
      <c r="M83" s="5">
        <v>3211591856</v>
      </c>
      <c r="N83" s="4">
        <v>3076867382</v>
      </c>
      <c r="O83" s="4">
        <v>3285420770</v>
      </c>
      <c r="P83" s="4">
        <v>3305063557</v>
      </c>
      <c r="Q83" s="4">
        <v>3211591856</v>
      </c>
    </row>
    <row r="84" spans="1:17" ht="16" x14ac:dyDescent="0.2">
      <c r="A84" s="3" t="s">
        <v>91</v>
      </c>
      <c r="B84" s="4">
        <v>4552079</v>
      </c>
      <c r="C84" s="4">
        <v>6046372</v>
      </c>
      <c r="D84" s="4">
        <v>7924301</v>
      </c>
      <c r="E84" s="4">
        <v>10895755</v>
      </c>
      <c r="F84" s="4">
        <v>15197723</v>
      </c>
      <c r="G84" s="4">
        <v>19877087</v>
      </c>
      <c r="H84" s="4">
        <v>24481567</v>
      </c>
      <c r="I84" s="4">
        <v>40611590</v>
      </c>
      <c r="J84" s="4">
        <v>3123499176</v>
      </c>
      <c r="K84" s="4">
        <v>3348708285</v>
      </c>
      <c r="L84" s="4">
        <v>3272949730</v>
      </c>
      <c r="M84" s="5">
        <v>3199797056</v>
      </c>
      <c r="N84" s="4">
        <v>3064744059</v>
      </c>
      <c r="O84" s="4">
        <v>3272949730</v>
      </c>
      <c r="P84" s="4">
        <v>3292957478</v>
      </c>
      <c r="Q84" s="4">
        <v>3199797056</v>
      </c>
    </row>
    <row r="85" spans="1:17" ht="16" x14ac:dyDescent="0.2">
      <c r="A85" s="3" t="s">
        <v>92</v>
      </c>
      <c r="B85" s="4" t="s">
        <v>19</v>
      </c>
      <c r="C85" s="4" t="s">
        <v>19</v>
      </c>
      <c r="D85" s="4" t="s">
        <v>19</v>
      </c>
      <c r="E85" s="4" t="s">
        <v>19</v>
      </c>
      <c r="F85" s="4" t="s">
        <v>19</v>
      </c>
      <c r="G85" s="4" t="s">
        <v>19</v>
      </c>
      <c r="H85" s="4" t="s">
        <v>19</v>
      </c>
      <c r="I85" s="4">
        <v>13995686</v>
      </c>
      <c r="J85" s="4">
        <v>2240270893</v>
      </c>
      <c r="K85" s="4">
        <v>2487866447</v>
      </c>
      <c r="L85" s="4">
        <v>2477868214</v>
      </c>
      <c r="M85" s="5">
        <v>2436850965</v>
      </c>
      <c r="N85" s="4">
        <v>2313946639</v>
      </c>
      <c r="O85" s="4">
        <v>2477868214</v>
      </c>
      <c r="P85" s="4">
        <v>2500071644</v>
      </c>
      <c r="Q85" s="4">
        <v>2436850965</v>
      </c>
    </row>
    <row r="86" spans="1:17" ht="16" x14ac:dyDescent="0.2">
      <c r="A86" s="3" t="s">
        <v>93</v>
      </c>
      <c r="B86" s="4">
        <v>4552079</v>
      </c>
      <c r="C86" s="4">
        <v>6046372</v>
      </c>
      <c r="D86" s="4">
        <v>7924301</v>
      </c>
      <c r="E86" s="4">
        <v>10895755</v>
      </c>
      <c r="F86" s="4">
        <v>15197723</v>
      </c>
      <c r="G86" s="4">
        <v>19877087</v>
      </c>
      <c r="H86" s="4">
        <v>24481567</v>
      </c>
      <c r="I86" s="4">
        <v>26615904</v>
      </c>
      <c r="J86" s="4">
        <v>883228283</v>
      </c>
      <c r="K86" s="4">
        <v>860841838</v>
      </c>
      <c r="L86" s="4">
        <v>795081516</v>
      </c>
      <c r="M86" s="5">
        <v>762946091</v>
      </c>
      <c r="N86" s="4">
        <v>750797420</v>
      </c>
      <c r="O86" s="4">
        <v>795081516</v>
      </c>
      <c r="P86" s="4">
        <v>792885835</v>
      </c>
      <c r="Q86" s="4">
        <v>762946091</v>
      </c>
    </row>
    <row r="87" spans="1:17" ht="16" x14ac:dyDescent="0.2">
      <c r="A87" s="3" t="s">
        <v>94</v>
      </c>
      <c r="B87" s="4" t="s">
        <v>19</v>
      </c>
      <c r="C87" s="4" t="s">
        <v>19</v>
      </c>
      <c r="D87" s="4" t="s">
        <v>19</v>
      </c>
      <c r="E87" s="4" t="s">
        <v>19</v>
      </c>
      <c r="F87" s="4" t="s">
        <v>19</v>
      </c>
      <c r="G87" s="4" t="s">
        <v>19</v>
      </c>
      <c r="H87" s="4" t="s">
        <v>19</v>
      </c>
      <c r="I87" s="4" t="s">
        <v>19</v>
      </c>
      <c r="J87" s="4" t="s">
        <v>19</v>
      </c>
      <c r="K87" s="4" t="s">
        <v>19</v>
      </c>
      <c r="L87" s="4" t="s">
        <v>19</v>
      </c>
      <c r="M87" s="5" t="s">
        <v>19</v>
      </c>
      <c r="N87" s="4" t="s">
        <v>19</v>
      </c>
      <c r="O87" s="4" t="s">
        <v>19</v>
      </c>
      <c r="P87" s="4" t="s">
        <v>19</v>
      </c>
      <c r="Q87" s="4" t="s">
        <v>19</v>
      </c>
    </row>
    <row r="88" spans="1:17" ht="16" x14ac:dyDescent="0.2">
      <c r="A88" s="3" t="s">
        <v>95</v>
      </c>
      <c r="B88" s="4" t="s">
        <v>19</v>
      </c>
      <c r="C88" s="4" t="s">
        <v>19</v>
      </c>
      <c r="D88" s="4" t="s">
        <v>19</v>
      </c>
      <c r="E88" s="4" t="s">
        <v>19</v>
      </c>
      <c r="F88" s="4" t="s">
        <v>19</v>
      </c>
      <c r="G88" s="4" t="s">
        <v>19</v>
      </c>
      <c r="H88" s="4" t="s">
        <v>19</v>
      </c>
      <c r="I88" s="4" t="s">
        <v>19</v>
      </c>
      <c r="J88" s="4" t="s">
        <v>19</v>
      </c>
      <c r="K88" s="4" t="s">
        <v>19</v>
      </c>
      <c r="L88" s="4" t="s">
        <v>19</v>
      </c>
      <c r="M88" s="5" t="s">
        <v>19</v>
      </c>
      <c r="N88" s="4" t="s">
        <v>19</v>
      </c>
      <c r="O88" s="4" t="s">
        <v>19</v>
      </c>
      <c r="P88" s="4" t="s">
        <v>19</v>
      </c>
      <c r="Q88" s="4" t="s">
        <v>19</v>
      </c>
    </row>
    <row r="89" spans="1:17" ht="16" x14ac:dyDescent="0.2">
      <c r="A89" s="3" t="s">
        <v>96</v>
      </c>
      <c r="B89" s="4">
        <v>45278</v>
      </c>
      <c r="C89" s="4">
        <v>68261</v>
      </c>
      <c r="D89" s="4">
        <v>53979</v>
      </c>
      <c r="E89" s="4">
        <v>1017676</v>
      </c>
      <c r="F89" s="4">
        <v>1127315</v>
      </c>
      <c r="G89" s="4">
        <v>3010298</v>
      </c>
      <c r="H89" s="4">
        <v>1298404</v>
      </c>
      <c r="I89" s="4">
        <v>1428154</v>
      </c>
      <c r="J89" s="4">
        <v>7325357</v>
      </c>
      <c r="K89" s="4">
        <v>15296781</v>
      </c>
      <c r="L89" s="4">
        <v>12471040</v>
      </c>
      <c r="M89" s="5">
        <v>11794801</v>
      </c>
      <c r="N89" s="4">
        <v>12123323</v>
      </c>
      <c r="O89" s="4">
        <v>12471040</v>
      </c>
      <c r="P89" s="4">
        <v>12106079</v>
      </c>
      <c r="Q89" s="4">
        <v>11794801</v>
      </c>
    </row>
    <row r="90" spans="1:17" ht="16" x14ac:dyDescent="0.2">
      <c r="A90" s="3" t="s">
        <v>97</v>
      </c>
      <c r="B90" s="4">
        <v>24393723</v>
      </c>
      <c r="C90" s="4">
        <v>31703653</v>
      </c>
      <c r="D90" s="4">
        <v>38470124</v>
      </c>
      <c r="E90" s="4">
        <v>64745678</v>
      </c>
      <c r="F90" s="4">
        <v>108649206</v>
      </c>
      <c r="G90" s="4">
        <v>200770934</v>
      </c>
      <c r="H90" s="4">
        <v>276033567</v>
      </c>
      <c r="I90" s="4">
        <v>486693382</v>
      </c>
      <c r="J90" s="4">
        <v>3870436486</v>
      </c>
      <c r="K90" s="4">
        <v>4437006761</v>
      </c>
      <c r="L90" s="4">
        <v>4676100669</v>
      </c>
      <c r="M90" s="5">
        <v>4675688710</v>
      </c>
      <c r="N90" s="4">
        <v>4117756358</v>
      </c>
      <c r="O90" s="4">
        <v>4676100669</v>
      </c>
      <c r="P90" s="4">
        <v>5046918990</v>
      </c>
      <c r="Q90" s="4">
        <v>4675688710</v>
      </c>
    </row>
    <row r="91" spans="1:17" ht="16" x14ac:dyDescent="0.2">
      <c r="A91" s="3" t="s">
        <v>98</v>
      </c>
      <c r="B91" s="4" t="s">
        <v>19</v>
      </c>
      <c r="C91" s="4" t="s">
        <v>19</v>
      </c>
      <c r="D91" s="4" t="s">
        <v>19</v>
      </c>
      <c r="E91" s="4" t="s">
        <v>19</v>
      </c>
      <c r="F91" s="4" t="s">
        <v>19</v>
      </c>
      <c r="G91" s="4" t="s">
        <v>19</v>
      </c>
      <c r="H91" s="4" t="s">
        <v>19</v>
      </c>
      <c r="I91" s="4">
        <v>95636639</v>
      </c>
      <c r="J91" s="4">
        <v>216556321</v>
      </c>
      <c r="K91" s="4">
        <v>223698519</v>
      </c>
      <c r="L91" s="4">
        <v>339619630</v>
      </c>
      <c r="M91" s="5">
        <v>307964752</v>
      </c>
      <c r="N91" s="4">
        <v>311154727</v>
      </c>
      <c r="O91" s="4">
        <v>339619630</v>
      </c>
      <c r="P91" s="4">
        <v>416728453</v>
      </c>
      <c r="Q91" s="4">
        <v>307964752</v>
      </c>
    </row>
    <row r="92" spans="1:17" ht="16" x14ac:dyDescent="0.2">
      <c r="A92" s="3" t="s">
        <v>99</v>
      </c>
      <c r="B92" s="4">
        <v>573724</v>
      </c>
      <c r="C92" s="4">
        <v>1037785</v>
      </c>
      <c r="D92" s="4">
        <v>735013</v>
      </c>
      <c r="E92" s="4">
        <v>2490427</v>
      </c>
      <c r="F92" s="4">
        <v>2280920</v>
      </c>
      <c r="G92" s="4">
        <v>4740410</v>
      </c>
      <c r="H92" s="4">
        <v>3658930</v>
      </c>
      <c r="I92" s="4">
        <v>5941300</v>
      </c>
      <c r="J92" s="4">
        <v>18728636</v>
      </c>
      <c r="K92" s="4">
        <v>9751471</v>
      </c>
      <c r="L92" s="4">
        <v>10802598</v>
      </c>
      <c r="M92" s="5">
        <v>13813150</v>
      </c>
      <c r="N92" s="4">
        <v>10652493</v>
      </c>
      <c r="O92" s="4">
        <v>10802598</v>
      </c>
      <c r="P92" s="4">
        <v>8043622</v>
      </c>
      <c r="Q92" s="4">
        <v>13813150</v>
      </c>
    </row>
    <row r="93" spans="1:17" ht="16" x14ac:dyDescent="0.2">
      <c r="A93" s="3" t="s">
        <v>100</v>
      </c>
      <c r="B93" s="4">
        <v>4362698</v>
      </c>
      <c r="C93" s="4">
        <v>3614443</v>
      </c>
      <c r="D93" s="4">
        <v>5498672</v>
      </c>
      <c r="E93" s="4">
        <v>7849245</v>
      </c>
      <c r="F93" s="4">
        <v>19659661</v>
      </c>
      <c r="G93" s="4">
        <v>38271221</v>
      </c>
      <c r="H93" s="4">
        <v>57280031</v>
      </c>
      <c r="I93" s="4">
        <v>91388408</v>
      </c>
      <c r="J93" s="4">
        <v>200393347</v>
      </c>
      <c r="K93" s="4">
        <v>214915460</v>
      </c>
      <c r="L93" s="4">
        <v>334626913</v>
      </c>
      <c r="M93" s="5">
        <v>298415764</v>
      </c>
      <c r="N93" s="4">
        <v>295965076</v>
      </c>
      <c r="O93" s="4">
        <v>334626913</v>
      </c>
      <c r="P93" s="4">
        <v>415483788</v>
      </c>
      <c r="Q93" s="4">
        <v>298415764</v>
      </c>
    </row>
    <row r="94" spans="1:17" ht="16" x14ac:dyDescent="0.2">
      <c r="A94" s="3" t="s">
        <v>101</v>
      </c>
      <c r="B94" s="4" t="s">
        <v>19</v>
      </c>
      <c r="C94" s="4" t="s">
        <v>19</v>
      </c>
      <c r="D94" s="4" t="s">
        <v>19</v>
      </c>
      <c r="E94" s="4" t="s">
        <v>19</v>
      </c>
      <c r="F94" s="4" t="s">
        <v>19</v>
      </c>
      <c r="G94" s="4" t="s">
        <v>19</v>
      </c>
      <c r="H94" s="4" t="s">
        <v>19</v>
      </c>
      <c r="I94" s="4" t="s">
        <v>19</v>
      </c>
      <c r="J94" s="4" t="s">
        <v>19</v>
      </c>
      <c r="K94" s="4" t="s">
        <v>19</v>
      </c>
      <c r="L94" s="4" t="s">
        <v>19</v>
      </c>
      <c r="M94" s="5" t="s">
        <v>19</v>
      </c>
      <c r="N94" s="4" t="s">
        <v>19</v>
      </c>
      <c r="O94" s="4" t="s">
        <v>19</v>
      </c>
      <c r="P94" s="4" t="s">
        <v>19</v>
      </c>
      <c r="Q94" s="4" t="s">
        <v>19</v>
      </c>
    </row>
    <row r="95" spans="1:17" ht="16" x14ac:dyDescent="0.2">
      <c r="A95" s="3" t="s">
        <v>102</v>
      </c>
      <c r="B95" s="4">
        <v>-4936422</v>
      </c>
      <c r="C95" s="4">
        <v>-4652228</v>
      </c>
      <c r="D95" s="4">
        <v>-6233684</v>
      </c>
      <c r="E95" s="4">
        <v>-10339672</v>
      </c>
      <c r="F95" s="4">
        <v>-21940582</v>
      </c>
      <c r="G95" s="4">
        <v>-43011631</v>
      </c>
      <c r="H95" s="4">
        <v>-60938960</v>
      </c>
      <c r="I95" s="4">
        <v>-1693070</v>
      </c>
      <c r="J95" s="4">
        <v>-2565661</v>
      </c>
      <c r="K95" s="4">
        <v>-968412</v>
      </c>
      <c r="L95" s="4">
        <v>-5809881</v>
      </c>
      <c r="M95" s="5">
        <v>-4264163</v>
      </c>
      <c r="N95" s="4">
        <v>4537158</v>
      </c>
      <c r="O95" s="4">
        <v>-5809881</v>
      </c>
      <c r="P95" s="4">
        <v>-6798957</v>
      </c>
      <c r="Q95" s="4">
        <v>-4264163</v>
      </c>
    </row>
    <row r="96" spans="1:17" ht="16" x14ac:dyDescent="0.2">
      <c r="A96" s="3" t="s">
        <v>103</v>
      </c>
      <c r="B96" s="4" t="s">
        <v>19</v>
      </c>
      <c r="C96" s="4" t="s">
        <v>19</v>
      </c>
      <c r="D96" s="4" t="s">
        <v>19</v>
      </c>
      <c r="E96" s="4" t="s">
        <v>19</v>
      </c>
      <c r="F96" s="4">
        <v>1188308</v>
      </c>
      <c r="G96" s="4">
        <v>1139810</v>
      </c>
      <c r="H96" s="4">
        <v>1089650</v>
      </c>
      <c r="I96" s="4">
        <v>10711155</v>
      </c>
      <c r="J96" s="4">
        <v>14522478</v>
      </c>
      <c r="K96" s="4">
        <v>16641616</v>
      </c>
      <c r="L96" s="4">
        <v>15405528</v>
      </c>
      <c r="M96" s="5">
        <v>15407101</v>
      </c>
      <c r="N96" s="4">
        <v>16827823</v>
      </c>
      <c r="O96" s="4">
        <v>15405528</v>
      </c>
      <c r="P96" s="4">
        <v>15300332</v>
      </c>
      <c r="Q96" s="4">
        <v>15407101</v>
      </c>
    </row>
    <row r="97" spans="1:17" ht="16" x14ac:dyDescent="0.2">
      <c r="A97" s="3" t="s">
        <v>104</v>
      </c>
      <c r="B97" s="4" t="s">
        <v>19</v>
      </c>
      <c r="C97" s="4" t="s">
        <v>19</v>
      </c>
      <c r="D97" s="4" t="s">
        <v>19</v>
      </c>
      <c r="E97" s="4" t="s">
        <v>19</v>
      </c>
      <c r="F97" s="4">
        <v>1188308</v>
      </c>
      <c r="G97" s="4">
        <v>1139810</v>
      </c>
      <c r="H97" s="4">
        <v>1089650</v>
      </c>
      <c r="I97" s="4">
        <v>6298899</v>
      </c>
      <c r="J97" s="4" t="s">
        <v>19</v>
      </c>
      <c r="K97" s="4" t="s">
        <v>19</v>
      </c>
      <c r="L97" s="4" t="s">
        <v>19</v>
      </c>
      <c r="M97" s="5" t="s">
        <v>19</v>
      </c>
      <c r="N97" s="4" t="s">
        <v>19</v>
      </c>
      <c r="O97" s="4" t="s">
        <v>19</v>
      </c>
      <c r="P97" s="4" t="s">
        <v>19</v>
      </c>
      <c r="Q97" s="4" t="s">
        <v>19</v>
      </c>
    </row>
    <row r="98" spans="1:17" ht="16" x14ac:dyDescent="0.2">
      <c r="A98" s="3" t="s">
        <v>105</v>
      </c>
      <c r="B98" s="4" t="s">
        <v>19</v>
      </c>
      <c r="C98" s="4" t="s">
        <v>19</v>
      </c>
      <c r="D98" s="4" t="s">
        <v>19</v>
      </c>
      <c r="E98" s="4" t="s">
        <v>19</v>
      </c>
      <c r="F98" s="4" t="s">
        <v>19</v>
      </c>
      <c r="G98" s="4" t="s">
        <v>19</v>
      </c>
      <c r="H98" s="4" t="s">
        <v>19</v>
      </c>
      <c r="I98" s="4">
        <v>4412256</v>
      </c>
      <c r="J98" s="4">
        <v>14522478</v>
      </c>
      <c r="K98" s="4">
        <v>16641616</v>
      </c>
      <c r="L98" s="4">
        <v>15405528</v>
      </c>
      <c r="M98" s="5">
        <v>15407101</v>
      </c>
      <c r="N98" s="4">
        <v>16827823</v>
      </c>
      <c r="O98" s="4">
        <v>15405528</v>
      </c>
      <c r="P98" s="4">
        <v>15300332</v>
      </c>
      <c r="Q98" s="4">
        <v>15407101</v>
      </c>
    </row>
    <row r="99" spans="1:17" ht="16" x14ac:dyDescent="0.2">
      <c r="A99" s="3" t="s">
        <v>106</v>
      </c>
      <c r="B99" s="4">
        <v>6604732</v>
      </c>
      <c r="C99" s="4">
        <v>12144439</v>
      </c>
      <c r="D99" s="4">
        <v>9547240</v>
      </c>
      <c r="E99" s="4">
        <v>16809569</v>
      </c>
      <c r="F99" s="4">
        <v>31675243</v>
      </c>
      <c r="G99" s="4">
        <v>59087751</v>
      </c>
      <c r="H99" s="4">
        <v>82375242</v>
      </c>
      <c r="I99" s="4">
        <v>48026244</v>
      </c>
      <c r="J99" s="4">
        <v>218600197</v>
      </c>
      <c r="K99" s="4">
        <v>180423668</v>
      </c>
      <c r="L99" s="4">
        <v>100765513</v>
      </c>
      <c r="M99" s="5">
        <v>101119866</v>
      </c>
      <c r="N99" s="4">
        <v>81722459</v>
      </c>
      <c r="O99" s="4">
        <v>100765513</v>
      </c>
      <c r="P99" s="4">
        <v>106867854</v>
      </c>
      <c r="Q99" s="4">
        <v>101119866</v>
      </c>
    </row>
    <row r="100" spans="1:17" ht="16" x14ac:dyDescent="0.2">
      <c r="A100" s="3" t="s">
        <v>107</v>
      </c>
      <c r="B100" s="4" t="s">
        <v>19</v>
      </c>
      <c r="C100" s="4" t="s">
        <v>19</v>
      </c>
      <c r="D100" s="4" t="s">
        <v>19</v>
      </c>
      <c r="E100" s="4" t="s">
        <v>19</v>
      </c>
      <c r="F100" s="4" t="s">
        <v>19</v>
      </c>
      <c r="G100" s="4" t="s">
        <v>19</v>
      </c>
      <c r="H100" s="4" t="s">
        <v>19</v>
      </c>
      <c r="I100" s="4" t="s">
        <v>19</v>
      </c>
      <c r="J100" s="4" t="s">
        <v>19</v>
      </c>
      <c r="K100" s="4" t="s">
        <v>19</v>
      </c>
      <c r="L100" s="4" t="s">
        <v>19</v>
      </c>
      <c r="M100" s="5" t="s">
        <v>19</v>
      </c>
      <c r="N100" s="4" t="s">
        <v>19</v>
      </c>
      <c r="O100" s="4" t="s">
        <v>19</v>
      </c>
      <c r="P100" s="4" t="s">
        <v>19</v>
      </c>
      <c r="Q100" s="4" t="s">
        <v>19</v>
      </c>
    </row>
    <row r="101" spans="1:17" ht="16" x14ac:dyDescent="0.2">
      <c r="A101" s="3" t="s">
        <v>108</v>
      </c>
      <c r="B101" s="4" t="s">
        <v>19</v>
      </c>
      <c r="C101" s="4" t="s">
        <v>19</v>
      </c>
      <c r="D101" s="4" t="s">
        <v>19</v>
      </c>
      <c r="E101" s="4" t="s">
        <v>19</v>
      </c>
      <c r="F101" s="4" t="s">
        <v>19</v>
      </c>
      <c r="G101" s="4" t="s">
        <v>19</v>
      </c>
      <c r="H101" s="4" t="s">
        <v>19</v>
      </c>
      <c r="I101" s="4" t="s">
        <v>19</v>
      </c>
      <c r="J101" s="4" t="s">
        <v>19</v>
      </c>
      <c r="K101" s="4" t="s">
        <v>19</v>
      </c>
      <c r="L101" s="4" t="s">
        <v>19</v>
      </c>
      <c r="M101" s="5" t="s">
        <v>19</v>
      </c>
      <c r="N101" s="4" t="s">
        <v>19</v>
      </c>
      <c r="O101" s="4" t="s">
        <v>19</v>
      </c>
      <c r="P101" s="4" t="s">
        <v>19</v>
      </c>
      <c r="Q101" s="4" t="s">
        <v>19</v>
      </c>
    </row>
    <row r="102" spans="1:17" ht="16" x14ac:dyDescent="0.2">
      <c r="A102" s="3" t="s">
        <v>109</v>
      </c>
      <c r="B102" s="4" t="s">
        <v>19</v>
      </c>
      <c r="C102" s="4" t="s">
        <v>19</v>
      </c>
      <c r="D102" s="4" t="s">
        <v>19</v>
      </c>
      <c r="E102" s="4" t="s">
        <v>19</v>
      </c>
      <c r="F102" s="4" t="s">
        <v>19</v>
      </c>
      <c r="G102" s="4" t="s">
        <v>19</v>
      </c>
      <c r="H102" s="4" t="s">
        <v>19</v>
      </c>
      <c r="I102" s="4" t="s">
        <v>19</v>
      </c>
      <c r="J102" s="4" t="s">
        <v>19</v>
      </c>
      <c r="K102" s="4" t="s">
        <v>19</v>
      </c>
      <c r="L102" s="4" t="s">
        <v>19</v>
      </c>
      <c r="M102" s="5" t="s">
        <v>19</v>
      </c>
      <c r="N102" s="4" t="s">
        <v>19</v>
      </c>
      <c r="O102" s="4" t="s">
        <v>19</v>
      </c>
      <c r="P102" s="4" t="s">
        <v>19</v>
      </c>
      <c r="Q102" s="4" t="s">
        <v>19</v>
      </c>
    </row>
    <row r="103" spans="1:17" ht="16" x14ac:dyDescent="0.2">
      <c r="A103" s="3" t="s">
        <v>110</v>
      </c>
      <c r="B103" s="4">
        <v>6604732</v>
      </c>
      <c r="C103" s="4">
        <v>12144439</v>
      </c>
      <c r="D103" s="4">
        <v>9547240</v>
      </c>
      <c r="E103" s="4">
        <v>16809569</v>
      </c>
      <c r="F103" s="4">
        <v>31675243</v>
      </c>
      <c r="G103" s="4">
        <v>59087751</v>
      </c>
      <c r="H103" s="4">
        <v>82375242</v>
      </c>
      <c r="I103" s="4">
        <v>48026244</v>
      </c>
      <c r="J103" s="4">
        <v>218600197</v>
      </c>
      <c r="K103" s="4">
        <v>180423668</v>
      </c>
      <c r="L103" s="4">
        <v>100765513</v>
      </c>
      <c r="M103" s="5">
        <v>101119866</v>
      </c>
      <c r="N103" s="4">
        <v>81722459</v>
      </c>
      <c r="O103" s="4">
        <v>100765513</v>
      </c>
      <c r="P103" s="4">
        <v>106867854</v>
      </c>
      <c r="Q103" s="4">
        <v>101119866</v>
      </c>
    </row>
    <row r="104" spans="1:17" ht="16" x14ac:dyDescent="0.2">
      <c r="A104" s="3" t="s">
        <v>111</v>
      </c>
      <c r="B104" s="4">
        <v>6604732</v>
      </c>
      <c r="C104" s="4">
        <v>12144439</v>
      </c>
      <c r="D104" s="4">
        <v>9547240</v>
      </c>
      <c r="E104" s="4">
        <v>16809569</v>
      </c>
      <c r="F104" s="4">
        <v>32863551</v>
      </c>
      <c r="G104" s="4">
        <v>60227561</v>
      </c>
      <c r="H104" s="4">
        <v>83464892</v>
      </c>
      <c r="I104" s="4">
        <v>154374038</v>
      </c>
      <c r="J104" s="4">
        <v>449678996</v>
      </c>
      <c r="K104" s="4">
        <v>420763803</v>
      </c>
      <c r="L104" s="4">
        <v>455790672</v>
      </c>
      <c r="M104" s="5">
        <v>424491719</v>
      </c>
      <c r="N104" s="4">
        <v>409705009</v>
      </c>
      <c r="O104" s="4">
        <v>455790672</v>
      </c>
      <c r="P104" s="4">
        <v>538896639</v>
      </c>
      <c r="Q104" s="4">
        <v>424491719</v>
      </c>
    </row>
    <row r="105" spans="1:17" ht="16" x14ac:dyDescent="0.2">
      <c r="A105" s="3" t="s">
        <v>112</v>
      </c>
      <c r="B105" s="4" t="s">
        <v>19</v>
      </c>
      <c r="C105" s="4" t="s">
        <v>19</v>
      </c>
      <c r="D105" s="4" t="s">
        <v>19</v>
      </c>
      <c r="E105" s="4" t="s">
        <v>19</v>
      </c>
      <c r="F105" s="4">
        <v>7824955</v>
      </c>
      <c r="G105" s="4">
        <v>8030261</v>
      </c>
      <c r="H105" s="4">
        <v>6444993</v>
      </c>
      <c r="I105" s="4">
        <v>17356444</v>
      </c>
      <c r="J105" s="4">
        <v>46504661</v>
      </c>
      <c r="K105" s="4">
        <v>60444795</v>
      </c>
      <c r="L105" s="4">
        <v>69732089</v>
      </c>
      <c r="M105" s="5">
        <v>71543413</v>
      </c>
      <c r="N105" s="4">
        <v>50990076</v>
      </c>
      <c r="O105" s="4">
        <v>69732089</v>
      </c>
      <c r="P105" s="4">
        <v>71287017</v>
      </c>
      <c r="Q105" s="4">
        <v>71543413</v>
      </c>
    </row>
    <row r="106" spans="1:17" ht="16" x14ac:dyDescent="0.2">
      <c r="A106" s="3" t="s">
        <v>113</v>
      </c>
      <c r="B106" s="4" t="s">
        <v>19</v>
      </c>
      <c r="C106" s="4" t="s">
        <v>19</v>
      </c>
      <c r="D106" s="4" t="s">
        <v>19</v>
      </c>
      <c r="E106" s="4" t="s">
        <v>19</v>
      </c>
      <c r="F106" s="4">
        <v>7824955</v>
      </c>
      <c r="G106" s="4">
        <v>8030261</v>
      </c>
      <c r="H106" s="4">
        <v>6444993</v>
      </c>
      <c r="I106" s="4" t="s">
        <v>19</v>
      </c>
      <c r="J106" s="4" t="s">
        <v>19</v>
      </c>
      <c r="K106" s="4" t="s">
        <v>19</v>
      </c>
      <c r="L106" s="4" t="s">
        <v>19</v>
      </c>
      <c r="M106" s="5" t="s">
        <v>19</v>
      </c>
      <c r="N106" s="4" t="s">
        <v>19</v>
      </c>
      <c r="O106" s="4" t="s">
        <v>19</v>
      </c>
      <c r="P106" s="4" t="s">
        <v>19</v>
      </c>
      <c r="Q106" s="4" t="s">
        <v>19</v>
      </c>
    </row>
    <row r="107" spans="1:17" ht="16" x14ac:dyDescent="0.2">
      <c r="A107" s="3" t="s">
        <v>114</v>
      </c>
      <c r="B107" s="4" t="s">
        <v>19</v>
      </c>
      <c r="C107" s="4" t="s">
        <v>19</v>
      </c>
      <c r="D107" s="4" t="s">
        <v>19</v>
      </c>
      <c r="E107" s="4" t="s">
        <v>19</v>
      </c>
      <c r="F107" s="4" t="s">
        <v>19</v>
      </c>
      <c r="G107" s="4" t="s">
        <v>19</v>
      </c>
      <c r="H107" s="4" t="s">
        <v>19</v>
      </c>
      <c r="I107" s="4">
        <v>17356444</v>
      </c>
      <c r="J107" s="4">
        <v>46504661</v>
      </c>
      <c r="K107" s="4">
        <v>60444795</v>
      </c>
      <c r="L107" s="4">
        <v>69732089</v>
      </c>
      <c r="M107" s="5">
        <v>71543413</v>
      </c>
      <c r="N107" s="4">
        <v>50990076</v>
      </c>
      <c r="O107" s="4">
        <v>69732089</v>
      </c>
      <c r="P107" s="4">
        <v>71287017</v>
      </c>
      <c r="Q107" s="4">
        <v>71543413</v>
      </c>
    </row>
    <row r="108" spans="1:17" ht="16" x14ac:dyDescent="0.2">
      <c r="A108" s="3" t="s">
        <v>115</v>
      </c>
      <c r="B108" s="4">
        <v>109684</v>
      </c>
      <c r="C108" s="4">
        <v>240068</v>
      </c>
      <c r="D108" s="4">
        <v>232438</v>
      </c>
      <c r="E108" s="4">
        <v>351896</v>
      </c>
      <c r="F108" s="4">
        <v>767668</v>
      </c>
      <c r="G108" s="4">
        <v>677887</v>
      </c>
      <c r="H108" s="4" t="s">
        <v>19</v>
      </c>
      <c r="I108" s="4">
        <v>77349</v>
      </c>
      <c r="J108" s="4">
        <v>44780186</v>
      </c>
      <c r="K108" s="4">
        <v>328326043</v>
      </c>
      <c r="L108" s="4">
        <v>447385321</v>
      </c>
      <c r="M108" s="5">
        <v>451668528</v>
      </c>
      <c r="N108" s="4">
        <v>417191445</v>
      </c>
      <c r="O108" s="4">
        <v>447385321</v>
      </c>
      <c r="P108" s="4">
        <v>451637272</v>
      </c>
      <c r="Q108" s="4">
        <v>451668528</v>
      </c>
    </row>
    <row r="109" spans="1:17" ht="16" x14ac:dyDescent="0.2">
      <c r="A109" s="3" t="s">
        <v>116</v>
      </c>
      <c r="B109" s="4" t="s">
        <v>19</v>
      </c>
      <c r="C109" s="4" t="s">
        <v>19</v>
      </c>
      <c r="D109" s="4" t="s">
        <v>19</v>
      </c>
      <c r="E109" s="4" t="s">
        <v>19</v>
      </c>
      <c r="F109" s="4" t="s">
        <v>19</v>
      </c>
      <c r="G109" s="4" t="s">
        <v>19</v>
      </c>
      <c r="H109" s="4" t="s">
        <v>19</v>
      </c>
      <c r="I109" s="4" t="s">
        <v>19</v>
      </c>
      <c r="J109" s="4" t="s">
        <v>19</v>
      </c>
      <c r="K109" s="4" t="s">
        <v>19</v>
      </c>
      <c r="L109" s="4" t="s">
        <v>19</v>
      </c>
      <c r="M109" s="5" t="s">
        <v>19</v>
      </c>
      <c r="N109" s="4" t="s">
        <v>19</v>
      </c>
      <c r="O109" s="4" t="s">
        <v>19</v>
      </c>
      <c r="P109" s="4" t="s">
        <v>19</v>
      </c>
      <c r="Q109" s="4" t="s">
        <v>19</v>
      </c>
    </row>
    <row r="110" spans="1:17" ht="16" x14ac:dyDescent="0.2">
      <c r="A110" s="3" t="s">
        <v>117</v>
      </c>
      <c r="B110" s="4" t="s">
        <v>19</v>
      </c>
      <c r="C110" s="4" t="s">
        <v>19</v>
      </c>
      <c r="D110" s="4" t="s">
        <v>19</v>
      </c>
      <c r="E110" s="4" t="s">
        <v>19</v>
      </c>
      <c r="F110" s="4" t="s">
        <v>19</v>
      </c>
      <c r="G110" s="4" t="s">
        <v>19</v>
      </c>
      <c r="H110" s="4" t="s">
        <v>19</v>
      </c>
      <c r="I110" s="4" t="s">
        <v>19</v>
      </c>
      <c r="J110" s="4" t="s">
        <v>19</v>
      </c>
      <c r="K110" s="4" t="s">
        <v>19</v>
      </c>
      <c r="L110" s="4" t="s">
        <v>19</v>
      </c>
      <c r="M110" s="5" t="s">
        <v>19</v>
      </c>
      <c r="N110" s="4" t="s">
        <v>19</v>
      </c>
      <c r="O110" s="4" t="s">
        <v>19</v>
      </c>
      <c r="P110" s="4" t="s">
        <v>19</v>
      </c>
      <c r="Q110" s="4" t="s">
        <v>19</v>
      </c>
    </row>
    <row r="111" spans="1:17" ht="16" x14ac:dyDescent="0.2">
      <c r="A111" s="3" t="s">
        <v>107</v>
      </c>
      <c r="B111" s="4" t="s">
        <v>19</v>
      </c>
      <c r="C111" s="4" t="s">
        <v>19</v>
      </c>
      <c r="D111" s="4" t="s">
        <v>19</v>
      </c>
      <c r="E111" s="4" t="s">
        <v>19</v>
      </c>
      <c r="F111" s="4" t="s">
        <v>19</v>
      </c>
      <c r="G111" s="4" t="s">
        <v>19</v>
      </c>
      <c r="H111" s="4" t="s">
        <v>19</v>
      </c>
      <c r="I111" s="4" t="s">
        <v>19</v>
      </c>
      <c r="J111" s="4" t="s">
        <v>19</v>
      </c>
      <c r="K111" s="4" t="s">
        <v>19</v>
      </c>
      <c r="L111" s="4" t="s">
        <v>19</v>
      </c>
      <c r="M111" s="5" t="s">
        <v>19</v>
      </c>
      <c r="N111" s="4" t="s">
        <v>19</v>
      </c>
      <c r="O111" s="4" t="s">
        <v>19</v>
      </c>
      <c r="P111" s="4" t="s">
        <v>19</v>
      </c>
      <c r="Q111" s="4" t="s">
        <v>19</v>
      </c>
    </row>
    <row r="112" spans="1:17" ht="16" x14ac:dyDescent="0.2">
      <c r="A112" s="3" t="s">
        <v>109</v>
      </c>
      <c r="B112" s="4" t="s">
        <v>19</v>
      </c>
      <c r="C112" s="4" t="s">
        <v>19</v>
      </c>
      <c r="D112" s="4" t="s">
        <v>19</v>
      </c>
      <c r="E112" s="4" t="s">
        <v>19</v>
      </c>
      <c r="F112" s="4" t="s">
        <v>19</v>
      </c>
      <c r="G112" s="4" t="s">
        <v>19</v>
      </c>
      <c r="H112" s="4" t="s">
        <v>19</v>
      </c>
      <c r="I112" s="4" t="s">
        <v>19</v>
      </c>
      <c r="J112" s="4" t="s">
        <v>19</v>
      </c>
      <c r="K112" s="4" t="s">
        <v>19</v>
      </c>
      <c r="L112" s="4" t="s">
        <v>19</v>
      </c>
      <c r="M112" s="5" t="s">
        <v>19</v>
      </c>
      <c r="N112" s="4" t="s">
        <v>19</v>
      </c>
      <c r="O112" s="4" t="s">
        <v>19</v>
      </c>
      <c r="P112" s="4" t="s">
        <v>19</v>
      </c>
      <c r="Q112" s="4" t="s">
        <v>19</v>
      </c>
    </row>
    <row r="113" spans="1:17" ht="16" x14ac:dyDescent="0.2">
      <c r="A113" s="3" t="s">
        <v>108</v>
      </c>
      <c r="B113" s="4" t="s">
        <v>19</v>
      </c>
      <c r="C113" s="4" t="s">
        <v>19</v>
      </c>
      <c r="D113" s="4" t="s">
        <v>19</v>
      </c>
      <c r="E113" s="4" t="s">
        <v>19</v>
      </c>
      <c r="F113" s="4" t="s">
        <v>19</v>
      </c>
      <c r="G113" s="4" t="s">
        <v>19</v>
      </c>
      <c r="H113" s="4" t="s">
        <v>19</v>
      </c>
      <c r="I113" s="4" t="s">
        <v>19</v>
      </c>
      <c r="J113" s="4" t="s">
        <v>19</v>
      </c>
      <c r="K113" s="4" t="s">
        <v>19</v>
      </c>
      <c r="L113" s="4" t="s">
        <v>19</v>
      </c>
      <c r="M113" s="5" t="s">
        <v>19</v>
      </c>
      <c r="N113" s="4" t="s">
        <v>19</v>
      </c>
      <c r="O113" s="4" t="s">
        <v>19</v>
      </c>
      <c r="P113" s="4" t="s">
        <v>19</v>
      </c>
      <c r="Q113" s="4" t="s">
        <v>19</v>
      </c>
    </row>
    <row r="114" spans="1:17" ht="16" x14ac:dyDescent="0.2">
      <c r="A114" s="3" t="s">
        <v>118</v>
      </c>
      <c r="B114" s="4">
        <v>109684</v>
      </c>
      <c r="C114" s="4">
        <v>240068</v>
      </c>
      <c r="D114" s="4">
        <v>232438</v>
      </c>
      <c r="E114" s="4">
        <v>351896</v>
      </c>
      <c r="F114" s="4">
        <v>767668</v>
      </c>
      <c r="G114" s="4">
        <v>677887</v>
      </c>
      <c r="H114" s="4" t="s">
        <v>19</v>
      </c>
      <c r="I114" s="4">
        <v>77349</v>
      </c>
      <c r="J114" s="4">
        <v>44780186</v>
      </c>
      <c r="K114" s="4">
        <v>328326043</v>
      </c>
      <c r="L114" s="4">
        <v>447385321</v>
      </c>
      <c r="M114" s="5">
        <v>451668528</v>
      </c>
      <c r="N114" s="4">
        <v>417191445</v>
      </c>
      <c r="O114" s="4">
        <v>447385321</v>
      </c>
      <c r="P114" s="4">
        <v>451637272</v>
      </c>
      <c r="Q114" s="4">
        <v>451668528</v>
      </c>
    </row>
    <row r="115" spans="1:17" ht="16" x14ac:dyDescent="0.2">
      <c r="A115" s="3" t="s">
        <v>119</v>
      </c>
      <c r="B115" s="4">
        <v>109684</v>
      </c>
      <c r="C115" s="4">
        <v>240068</v>
      </c>
      <c r="D115" s="4">
        <v>232438</v>
      </c>
      <c r="E115" s="4">
        <v>351896</v>
      </c>
      <c r="F115" s="4">
        <v>8592623</v>
      </c>
      <c r="G115" s="4">
        <v>8708148</v>
      </c>
      <c r="H115" s="4">
        <v>6444993</v>
      </c>
      <c r="I115" s="4">
        <v>17433793</v>
      </c>
      <c r="J115" s="4">
        <v>91284847</v>
      </c>
      <c r="K115" s="4">
        <v>388770839</v>
      </c>
      <c r="L115" s="4">
        <v>517117410</v>
      </c>
      <c r="M115" s="5">
        <v>523211942</v>
      </c>
      <c r="N115" s="4">
        <v>468181522</v>
      </c>
      <c r="O115" s="4">
        <v>517117410</v>
      </c>
      <c r="P115" s="4">
        <v>522924289</v>
      </c>
      <c r="Q115" s="4">
        <v>523211942</v>
      </c>
    </row>
    <row r="116" spans="1:17" ht="16" x14ac:dyDescent="0.2">
      <c r="A116" s="3" t="s">
        <v>120</v>
      </c>
      <c r="B116" s="4">
        <v>6714416</v>
      </c>
      <c r="C116" s="4">
        <v>12384507</v>
      </c>
      <c r="D116" s="4">
        <v>9779677</v>
      </c>
      <c r="E116" s="4">
        <v>17161466</v>
      </c>
      <c r="F116" s="4">
        <v>41456174</v>
      </c>
      <c r="G116" s="4">
        <v>68935709</v>
      </c>
      <c r="H116" s="4">
        <v>89909885</v>
      </c>
      <c r="I116" s="4">
        <v>171807831</v>
      </c>
      <c r="J116" s="4">
        <v>540963843</v>
      </c>
      <c r="K116" s="4">
        <v>809534641</v>
      </c>
      <c r="L116" s="4">
        <v>972908082</v>
      </c>
      <c r="M116" s="5">
        <v>947703661</v>
      </c>
      <c r="N116" s="4">
        <v>877886531</v>
      </c>
      <c r="O116" s="4">
        <v>972908082</v>
      </c>
      <c r="P116" s="4">
        <v>1061820928</v>
      </c>
      <c r="Q116" s="4">
        <v>947703661</v>
      </c>
    </row>
    <row r="117" spans="1:17" ht="16" x14ac:dyDescent="0.2">
      <c r="A117" s="3" t="s">
        <v>121</v>
      </c>
      <c r="B117" s="4" t="s">
        <v>19</v>
      </c>
      <c r="C117" s="4" t="s">
        <v>19</v>
      </c>
      <c r="D117" s="4" t="s">
        <v>19</v>
      </c>
      <c r="E117" s="4" t="s">
        <v>19</v>
      </c>
      <c r="F117" s="4" t="s">
        <v>19</v>
      </c>
      <c r="G117" s="4" t="s">
        <v>19</v>
      </c>
      <c r="H117" s="4" t="s">
        <v>19</v>
      </c>
      <c r="I117" s="4" t="s">
        <v>19</v>
      </c>
      <c r="J117" s="4" t="s">
        <v>19</v>
      </c>
      <c r="K117" s="4" t="s">
        <v>19</v>
      </c>
      <c r="L117" s="4" t="s">
        <v>19</v>
      </c>
      <c r="M117" s="5" t="s">
        <v>19</v>
      </c>
      <c r="N117" s="4" t="s">
        <v>19</v>
      </c>
      <c r="O117" s="4" t="s">
        <v>19</v>
      </c>
      <c r="P117" s="4" t="s">
        <v>19</v>
      </c>
      <c r="Q117" s="4" t="s">
        <v>19</v>
      </c>
    </row>
    <row r="118" spans="1:17" ht="16" x14ac:dyDescent="0.2">
      <c r="A118" s="3" t="s">
        <v>122</v>
      </c>
      <c r="B118" s="4">
        <v>6203154</v>
      </c>
      <c r="C118" s="4">
        <v>6461698</v>
      </c>
      <c r="D118" s="4">
        <v>6319591</v>
      </c>
      <c r="E118" s="4">
        <v>5688992</v>
      </c>
      <c r="F118" s="4">
        <v>5508281</v>
      </c>
      <c r="G118" s="4">
        <v>6284552</v>
      </c>
      <c r="H118" s="4">
        <v>7348829</v>
      </c>
      <c r="I118" s="4">
        <v>20149976</v>
      </c>
      <c r="J118" s="4">
        <v>2719169492</v>
      </c>
      <c r="K118" s="4">
        <v>2735446720</v>
      </c>
      <c r="L118" s="4">
        <v>2573413526</v>
      </c>
      <c r="M118" s="5">
        <v>2599553971</v>
      </c>
      <c r="N118" s="4">
        <v>2356516435</v>
      </c>
      <c r="O118" s="4">
        <v>2573413526</v>
      </c>
      <c r="P118" s="4">
        <v>2580357198</v>
      </c>
      <c r="Q118" s="4">
        <v>2599553971</v>
      </c>
    </row>
    <row r="119" spans="1:17" ht="16" x14ac:dyDescent="0.2">
      <c r="A119" s="3" t="s">
        <v>123</v>
      </c>
      <c r="B119" s="4">
        <v>3507</v>
      </c>
      <c r="C119" s="4">
        <v>3654</v>
      </c>
      <c r="D119" s="4">
        <v>635798</v>
      </c>
      <c r="E119" s="4">
        <v>586494</v>
      </c>
      <c r="F119" s="4">
        <v>567864</v>
      </c>
      <c r="G119" s="4">
        <v>647892</v>
      </c>
      <c r="H119" s="4">
        <v>619380</v>
      </c>
      <c r="I119" s="4">
        <v>610945</v>
      </c>
      <c r="J119" s="4">
        <v>779189</v>
      </c>
      <c r="K119" s="4">
        <v>735510</v>
      </c>
      <c r="L119" s="4">
        <v>692419</v>
      </c>
      <c r="M119" s="5">
        <v>706968</v>
      </c>
      <c r="N119" s="4">
        <v>633995</v>
      </c>
      <c r="O119" s="4">
        <v>692419</v>
      </c>
      <c r="P119" s="4">
        <v>702367</v>
      </c>
      <c r="Q119" s="4">
        <v>706968</v>
      </c>
    </row>
    <row r="120" spans="1:17" ht="16" x14ac:dyDescent="0.2">
      <c r="A120" s="3" t="s">
        <v>124</v>
      </c>
      <c r="B120" s="4">
        <v>6199647</v>
      </c>
      <c r="C120" s="4">
        <v>6458044</v>
      </c>
      <c r="D120" s="4">
        <v>5683793</v>
      </c>
      <c r="E120" s="4">
        <v>5102498</v>
      </c>
      <c r="F120" s="4">
        <v>4940417</v>
      </c>
      <c r="G120" s="4">
        <v>5636660</v>
      </c>
      <c r="H120" s="4">
        <v>6729449</v>
      </c>
      <c r="I120" s="4">
        <v>19539031</v>
      </c>
      <c r="J120" s="4">
        <v>2718390302</v>
      </c>
      <c r="K120" s="4">
        <v>2734711210</v>
      </c>
      <c r="L120" s="4">
        <v>2572721106</v>
      </c>
      <c r="M120" s="5">
        <v>2598847003</v>
      </c>
      <c r="N120" s="4">
        <v>2355882439</v>
      </c>
      <c r="O120" s="4">
        <v>2572721106</v>
      </c>
      <c r="P120" s="4">
        <v>2579654831</v>
      </c>
      <c r="Q120" s="4">
        <v>2598847003</v>
      </c>
    </row>
    <row r="121" spans="1:17" ht="16" x14ac:dyDescent="0.2">
      <c r="A121" s="3" t="s">
        <v>125</v>
      </c>
      <c r="B121" s="4" t="s">
        <v>19</v>
      </c>
      <c r="C121" s="4" t="s">
        <v>19</v>
      </c>
      <c r="D121" s="4" t="s">
        <v>19</v>
      </c>
      <c r="E121" s="4" t="s">
        <v>19</v>
      </c>
      <c r="F121" s="4" t="s">
        <v>19</v>
      </c>
      <c r="G121" s="4" t="s">
        <v>19</v>
      </c>
      <c r="H121" s="4" t="s">
        <v>19</v>
      </c>
      <c r="I121" s="4" t="s">
        <v>19</v>
      </c>
      <c r="J121" s="4" t="s">
        <v>19</v>
      </c>
      <c r="K121" s="4" t="s">
        <v>19</v>
      </c>
      <c r="L121" s="4" t="s">
        <v>19</v>
      </c>
      <c r="M121" s="5" t="s">
        <v>19</v>
      </c>
      <c r="N121" s="4" t="s">
        <v>19</v>
      </c>
      <c r="O121" s="4" t="s">
        <v>19</v>
      </c>
      <c r="P121" s="4" t="s">
        <v>19</v>
      </c>
      <c r="Q121" s="4" t="s">
        <v>19</v>
      </c>
    </row>
    <row r="122" spans="1:17" ht="16" x14ac:dyDescent="0.2">
      <c r="A122" s="3" t="s">
        <v>126</v>
      </c>
      <c r="B122" s="4">
        <v>11394115</v>
      </c>
      <c r="C122" s="4">
        <v>12786956</v>
      </c>
      <c r="D122" s="4">
        <v>22232268</v>
      </c>
      <c r="E122" s="4">
        <v>41711670</v>
      </c>
      <c r="F122" s="4">
        <v>61694215</v>
      </c>
      <c r="G122" s="4">
        <v>125604663</v>
      </c>
      <c r="H122" s="4">
        <v>178898729</v>
      </c>
      <c r="I122" s="4">
        <v>294624596</v>
      </c>
      <c r="J122" s="4">
        <v>564445778</v>
      </c>
      <c r="K122" s="4">
        <v>912812926</v>
      </c>
      <c r="L122" s="4">
        <v>1360169569</v>
      </c>
      <c r="M122" s="5">
        <v>1483521017</v>
      </c>
      <c r="N122" s="4">
        <v>1025635853</v>
      </c>
      <c r="O122" s="4">
        <v>1360169569</v>
      </c>
      <c r="P122" s="4">
        <v>1650389450</v>
      </c>
      <c r="Q122" s="4">
        <v>1483521017</v>
      </c>
    </row>
    <row r="123" spans="1:17" ht="16" x14ac:dyDescent="0.2">
      <c r="A123" s="3" t="s">
        <v>127</v>
      </c>
      <c r="B123" s="4" t="s">
        <v>19</v>
      </c>
      <c r="C123" s="4" t="s">
        <v>19</v>
      </c>
      <c r="D123" s="4" t="s">
        <v>19</v>
      </c>
      <c r="E123" s="4" t="s">
        <v>19</v>
      </c>
      <c r="F123" s="4" t="s">
        <v>19</v>
      </c>
      <c r="G123" s="4" t="s">
        <v>19</v>
      </c>
      <c r="H123" s="4" t="s">
        <v>19</v>
      </c>
      <c r="I123" s="4" t="s">
        <v>19</v>
      </c>
      <c r="J123" s="4" t="s">
        <v>19</v>
      </c>
      <c r="K123" s="4" t="s">
        <v>19</v>
      </c>
      <c r="L123" s="4" t="s">
        <v>19</v>
      </c>
      <c r="M123" s="5" t="s">
        <v>19</v>
      </c>
      <c r="N123" s="4" t="s">
        <v>19</v>
      </c>
      <c r="O123" s="4" t="s">
        <v>19</v>
      </c>
      <c r="P123" s="4" t="s">
        <v>19</v>
      </c>
      <c r="Q123" s="4" t="s">
        <v>19</v>
      </c>
    </row>
    <row r="124" spans="1:17" ht="16" x14ac:dyDescent="0.2">
      <c r="A124" s="3" t="s">
        <v>128</v>
      </c>
      <c r="B124" s="4">
        <v>17679306</v>
      </c>
      <c r="C124" s="4">
        <v>19319146</v>
      </c>
      <c r="D124" s="4">
        <v>28690447</v>
      </c>
      <c r="E124" s="4">
        <v>47584212</v>
      </c>
      <c r="F124" s="4">
        <v>67193032</v>
      </c>
      <c r="G124" s="4">
        <v>131835225</v>
      </c>
      <c r="H124" s="4">
        <v>186123682</v>
      </c>
      <c r="I124" s="4">
        <v>314885551</v>
      </c>
      <c r="J124" s="4">
        <v>3329472642</v>
      </c>
      <c r="K124" s="4">
        <v>3627472120</v>
      </c>
      <c r="L124" s="4">
        <v>3703192588</v>
      </c>
      <c r="M124" s="5">
        <v>3727985048</v>
      </c>
      <c r="N124" s="4">
        <v>3239869827</v>
      </c>
      <c r="O124" s="4">
        <v>3703192588</v>
      </c>
      <c r="P124" s="4">
        <v>3985098063</v>
      </c>
      <c r="Q124" s="4">
        <v>3727985048</v>
      </c>
    </row>
    <row r="125" spans="1:17" ht="16" x14ac:dyDescent="0.2">
      <c r="A125" s="3" t="s">
        <v>129</v>
      </c>
      <c r="B125" s="4" t="s">
        <v>19</v>
      </c>
      <c r="C125" s="4" t="s">
        <v>19</v>
      </c>
      <c r="D125" s="4" t="s">
        <v>19</v>
      </c>
      <c r="E125" s="4" t="s">
        <v>19</v>
      </c>
      <c r="F125" s="4" t="s">
        <v>19</v>
      </c>
      <c r="G125" s="4" t="s">
        <v>19</v>
      </c>
      <c r="H125" s="4" t="s">
        <v>19</v>
      </c>
      <c r="I125" s="4" t="s">
        <v>19</v>
      </c>
      <c r="J125" s="4" t="s">
        <v>19</v>
      </c>
      <c r="K125" s="4" t="s">
        <v>19</v>
      </c>
      <c r="L125" s="4" t="s">
        <v>19</v>
      </c>
      <c r="M125" s="5" t="s">
        <v>19</v>
      </c>
      <c r="N125" s="4" t="s">
        <v>19</v>
      </c>
      <c r="O125" s="4" t="s">
        <v>19</v>
      </c>
      <c r="P125" s="4" t="s">
        <v>19</v>
      </c>
      <c r="Q125" s="4" t="s">
        <v>19</v>
      </c>
    </row>
    <row r="126" spans="1:17" ht="16" x14ac:dyDescent="0.2">
      <c r="A126" s="3" t="s">
        <v>130</v>
      </c>
      <c r="B126" s="4">
        <v>17679306</v>
      </c>
      <c r="C126" s="4">
        <v>19319146</v>
      </c>
      <c r="D126" s="4">
        <v>28690447</v>
      </c>
      <c r="E126" s="4">
        <v>47584212</v>
      </c>
      <c r="F126" s="4">
        <v>67193032</v>
      </c>
      <c r="G126" s="4">
        <v>131835225</v>
      </c>
      <c r="H126" s="4">
        <v>186123682</v>
      </c>
      <c r="I126" s="4">
        <v>314885551</v>
      </c>
      <c r="J126" s="4">
        <v>3329472642</v>
      </c>
      <c r="K126" s="4">
        <v>3627472120</v>
      </c>
      <c r="L126" s="4">
        <v>3703192588</v>
      </c>
      <c r="M126" s="5">
        <v>3727985048</v>
      </c>
      <c r="N126" s="4">
        <v>3239869827</v>
      </c>
      <c r="O126" s="4">
        <v>3703192588</v>
      </c>
      <c r="P126" s="4">
        <v>3985098063</v>
      </c>
      <c r="Q126" s="4">
        <v>3727985048</v>
      </c>
    </row>
    <row r="127" spans="1:17" ht="16" x14ac:dyDescent="0.2">
      <c r="A127" s="3" t="s">
        <v>131</v>
      </c>
      <c r="B127" s="4">
        <v>24393723</v>
      </c>
      <c r="C127" s="4">
        <v>31703653</v>
      </c>
      <c r="D127" s="4">
        <v>38470124</v>
      </c>
      <c r="E127" s="4">
        <v>64745678</v>
      </c>
      <c r="F127" s="4">
        <v>108649206</v>
      </c>
      <c r="G127" s="4">
        <v>200770934</v>
      </c>
      <c r="H127" s="4">
        <v>276033567</v>
      </c>
      <c r="I127" s="4">
        <v>486693382</v>
      </c>
      <c r="J127" s="4">
        <v>3870436486</v>
      </c>
      <c r="K127" s="4">
        <v>4437006761</v>
      </c>
      <c r="L127" s="4">
        <v>4676100669</v>
      </c>
      <c r="M127" s="5">
        <v>4675688710</v>
      </c>
      <c r="N127" s="4">
        <v>4117756358</v>
      </c>
      <c r="O127" s="4">
        <v>4676100669</v>
      </c>
      <c r="P127" s="4">
        <v>5046918990</v>
      </c>
      <c r="Q127" s="4">
        <v>4675688710</v>
      </c>
    </row>
    <row r="128" spans="1:17" ht="16" x14ac:dyDescent="0.2">
      <c r="A128" s="24" t="s">
        <v>132</v>
      </c>
      <c r="B128" s="22">
        <v>175179840</v>
      </c>
      <c r="C128" s="22">
        <v>175179840</v>
      </c>
      <c r="D128" s="22">
        <v>175179840</v>
      </c>
      <c r="E128" s="22">
        <v>179851885</v>
      </c>
      <c r="F128" s="22">
        <v>179851885</v>
      </c>
      <c r="G128" s="22">
        <v>179851885</v>
      </c>
      <c r="H128" s="22">
        <v>179851885</v>
      </c>
      <c r="I128" s="22">
        <v>181622725</v>
      </c>
      <c r="J128" s="22">
        <v>212327008</v>
      </c>
      <c r="K128" s="22">
        <v>213205250</v>
      </c>
      <c r="L128" s="22">
        <v>213205250</v>
      </c>
      <c r="M128" s="23">
        <v>213657144</v>
      </c>
      <c r="N128" s="22">
        <v>213205250</v>
      </c>
      <c r="O128" s="22">
        <v>213205250</v>
      </c>
      <c r="P128" s="22">
        <v>213657144</v>
      </c>
      <c r="Q128" s="22">
        <v>213657144</v>
      </c>
    </row>
    <row r="129" spans="1:17" ht="16" x14ac:dyDescent="0.2">
      <c r="A129" s="13" t="s">
        <v>195</v>
      </c>
      <c r="B129" s="10"/>
      <c r="C129" s="30">
        <f>(C128/B128)-1</f>
        <v>0</v>
      </c>
      <c r="D129" s="30">
        <f>(D128/C128)-1</f>
        <v>0</v>
      </c>
      <c r="E129" s="30">
        <f>(E128/D128)-1</f>
        <v>2.6669992391818553E-2</v>
      </c>
      <c r="F129" s="30">
        <f t="shared" ref="F129:N129" si="6">(F128/E128)-1</f>
        <v>0</v>
      </c>
      <c r="G129" s="30">
        <f t="shared" si="6"/>
        <v>0</v>
      </c>
      <c r="H129" s="30">
        <f t="shared" si="6"/>
        <v>0</v>
      </c>
      <c r="I129" s="30">
        <f t="shared" si="6"/>
        <v>9.8461019744107148E-3</v>
      </c>
      <c r="J129" s="30">
        <f t="shared" si="6"/>
        <v>0.16905529305322342</v>
      </c>
      <c r="K129" s="30">
        <f t="shared" si="6"/>
        <v>4.1362707847321101E-3</v>
      </c>
      <c r="L129" s="30">
        <f t="shared" si="6"/>
        <v>0</v>
      </c>
      <c r="M129" s="30">
        <f t="shared" si="6"/>
        <v>2.1195256683406161E-3</v>
      </c>
      <c r="N129" s="30">
        <f t="shared" si="6"/>
        <v>-2.1150427808770411E-3</v>
      </c>
      <c r="O129" s="30">
        <f>(O128/N128)-1</f>
        <v>0</v>
      </c>
      <c r="P129" s="30">
        <f>(P128/O128)-1</f>
        <v>2.1195256683406161E-3</v>
      </c>
      <c r="Q129" s="30">
        <f>(Q128/P128)-1</f>
        <v>0</v>
      </c>
    </row>
    <row r="130" spans="1:17" ht="16" x14ac:dyDescent="0.2">
      <c r="A130" s="3" t="s">
        <v>133</v>
      </c>
      <c r="B130" s="4" t="s">
        <v>19</v>
      </c>
      <c r="C130" s="4" t="s">
        <v>19</v>
      </c>
      <c r="D130" s="4" t="s">
        <v>19</v>
      </c>
      <c r="E130" s="4" t="s">
        <v>19</v>
      </c>
      <c r="F130" s="4" t="s">
        <v>19</v>
      </c>
      <c r="G130" s="4" t="s">
        <v>19</v>
      </c>
      <c r="H130" s="4" t="s">
        <v>19</v>
      </c>
      <c r="I130" s="4">
        <v>21768700</v>
      </c>
      <c r="J130" s="4">
        <v>61027140</v>
      </c>
      <c r="K130" s="4">
        <v>77086411</v>
      </c>
      <c r="L130" s="4">
        <v>85137617</v>
      </c>
      <c r="M130" s="5">
        <v>86950515</v>
      </c>
      <c r="N130" s="4">
        <v>67817899</v>
      </c>
      <c r="O130" s="4">
        <v>85137617</v>
      </c>
      <c r="P130" s="4">
        <v>86587349</v>
      </c>
      <c r="Q130" s="4">
        <v>86950515</v>
      </c>
    </row>
    <row r="131" spans="1:17" ht="16" x14ac:dyDescent="0.2">
      <c r="A131" s="3" t="s">
        <v>134</v>
      </c>
      <c r="B131" s="4">
        <v>-6977422</v>
      </c>
      <c r="C131" s="4">
        <v>-7700749</v>
      </c>
      <c r="D131" s="4">
        <v>-10035343</v>
      </c>
      <c r="E131" s="4">
        <v>-21645973</v>
      </c>
      <c r="F131" s="4">
        <v>-18526037</v>
      </c>
      <c r="G131" s="4">
        <v>-49946475</v>
      </c>
      <c r="H131" s="4">
        <v>-89904150</v>
      </c>
      <c r="I131" s="4">
        <v>-198306030</v>
      </c>
      <c r="J131" s="4">
        <v>-270731677</v>
      </c>
      <c r="K131" s="4">
        <v>-479083919</v>
      </c>
      <c r="L131" s="4">
        <v>-569939269</v>
      </c>
      <c r="M131" s="5">
        <v>-580014855</v>
      </c>
      <c r="N131" s="4">
        <v>-294621633</v>
      </c>
      <c r="O131" s="4">
        <v>-569939269</v>
      </c>
      <c r="P131" s="4">
        <v>-823477828</v>
      </c>
      <c r="Q131" s="4">
        <v>-580014855</v>
      </c>
    </row>
    <row r="132" spans="1:17" ht="16" x14ac:dyDescent="0.2">
      <c r="A132" s="3" t="s">
        <v>135</v>
      </c>
      <c r="B132" s="6">
        <v>-39.47</v>
      </c>
      <c r="C132" s="6">
        <v>-39.86</v>
      </c>
      <c r="D132" s="6">
        <v>-34.979999999999997</v>
      </c>
      <c r="E132" s="6">
        <v>-45.49</v>
      </c>
      <c r="F132" s="6">
        <v>-27.57</v>
      </c>
      <c r="G132" s="6">
        <v>-37.89</v>
      </c>
      <c r="H132" s="6">
        <v>-48.3</v>
      </c>
      <c r="I132" s="6">
        <v>-62.98</v>
      </c>
      <c r="J132" s="6">
        <v>-8.1300000000000008</v>
      </c>
      <c r="K132" s="6">
        <v>-13.21</v>
      </c>
      <c r="L132" s="6">
        <v>-15.39</v>
      </c>
      <c r="M132" s="7">
        <v>-15.56</v>
      </c>
      <c r="N132" s="6">
        <v>-9.09</v>
      </c>
      <c r="O132" s="6">
        <v>-15.39</v>
      </c>
      <c r="P132" s="6">
        <v>-20.66</v>
      </c>
      <c r="Q132" s="6">
        <v>-15.56</v>
      </c>
    </row>
    <row r="133" spans="1:17" ht="16" x14ac:dyDescent="0.2">
      <c r="A133" s="3" t="s">
        <v>136</v>
      </c>
      <c r="B133" s="6">
        <v>66.16</v>
      </c>
      <c r="C133" s="6">
        <v>51.73</v>
      </c>
      <c r="D133" s="6">
        <v>67.98</v>
      </c>
      <c r="E133" s="6">
        <v>68.13</v>
      </c>
      <c r="F133" s="6">
        <v>55.64</v>
      </c>
      <c r="G133" s="6">
        <v>61.89</v>
      </c>
      <c r="H133" s="6">
        <v>64.260000000000005</v>
      </c>
      <c r="I133" s="6">
        <v>61.49</v>
      </c>
      <c r="J133" s="6">
        <v>27.58</v>
      </c>
      <c r="K133" s="6">
        <v>25.61</v>
      </c>
      <c r="L133" s="6">
        <v>30.66</v>
      </c>
      <c r="M133" s="7">
        <v>35.79</v>
      </c>
      <c r="N133" s="6">
        <v>16.63</v>
      </c>
      <c r="O133" s="6">
        <v>30.66</v>
      </c>
      <c r="P133" s="6">
        <v>39.46</v>
      </c>
      <c r="Q133" s="6">
        <v>35.79</v>
      </c>
    </row>
    <row r="134" spans="1:17" ht="16" x14ac:dyDescent="0.2">
      <c r="A134" s="3" t="s">
        <v>137</v>
      </c>
      <c r="B134" s="6">
        <v>2.46</v>
      </c>
      <c r="C134" s="6">
        <v>1.55</v>
      </c>
      <c r="D134" s="6">
        <v>2.58</v>
      </c>
      <c r="E134" s="6">
        <v>2.67</v>
      </c>
      <c r="F134" s="6">
        <v>2.0299999999999998</v>
      </c>
      <c r="G134" s="6">
        <v>2.37</v>
      </c>
      <c r="H134" s="6">
        <v>2.4500000000000002</v>
      </c>
      <c r="I134" s="6">
        <v>2.39</v>
      </c>
      <c r="J134" s="6">
        <v>1.36</v>
      </c>
      <c r="K134" s="6">
        <v>2.19</v>
      </c>
      <c r="L134" s="6">
        <v>2.6</v>
      </c>
      <c r="M134" s="7">
        <v>2.94</v>
      </c>
      <c r="N134" s="6">
        <v>2.12</v>
      </c>
      <c r="O134" s="6">
        <v>2.6</v>
      </c>
      <c r="P134" s="6">
        <v>2.84</v>
      </c>
      <c r="Q134" s="6">
        <v>2.94</v>
      </c>
    </row>
    <row r="135" spans="1:17" ht="16" x14ac:dyDescent="0.2">
      <c r="A135" s="3" t="s">
        <v>138</v>
      </c>
      <c r="B135" s="4" t="s">
        <v>19</v>
      </c>
      <c r="C135" s="6">
        <v>213.89</v>
      </c>
      <c r="D135" s="6">
        <v>186.38</v>
      </c>
      <c r="E135" s="4" t="s">
        <v>19</v>
      </c>
      <c r="F135" s="4" t="s">
        <v>19</v>
      </c>
      <c r="G135" s="4" t="s">
        <v>19</v>
      </c>
      <c r="H135" s="4" t="s">
        <v>19</v>
      </c>
      <c r="I135" s="4" t="s">
        <v>19</v>
      </c>
      <c r="J135" s="4" t="s">
        <v>19</v>
      </c>
      <c r="K135" s="6">
        <v>210.83</v>
      </c>
      <c r="L135" s="4" t="s">
        <v>19</v>
      </c>
      <c r="M135" s="5" t="s">
        <v>19</v>
      </c>
      <c r="N135" s="4" t="s">
        <v>19</v>
      </c>
      <c r="O135" s="4" t="s">
        <v>19</v>
      </c>
      <c r="P135" s="4" t="s">
        <v>19</v>
      </c>
      <c r="Q135" s="4" t="s">
        <v>19</v>
      </c>
    </row>
    <row r="136" spans="1:17" ht="16" x14ac:dyDescent="0.2">
      <c r="A136" s="3" t="s">
        <v>139</v>
      </c>
      <c r="B136" s="4" t="s">
        <v>19</v>
      </c>
      <c r="C136" s="4" t="s">
        <v>19</v>
      </c>
      <c r="D136" s="4" t="s">
        <v>19</v>
      </c>
      <c r="E136" s="4" t="s">
        <v>19</v>
      </c>
      <c r="F136" s="4" t="s">
        <v>19</v>
      </c>
      <c r="G136" s="4" t="s">
        <v>19</v>
      </c>
      <c r="H136" s="4" t="s">
        <v>19</v>
      </c>
      <c r="I136" s="4">
        <v>7828</v>
      </c>
      <c r="J136" s="4">
        <v>6825</v>
      </c>
      <c r="K136" s="4">
        <v>8987</v>
      </c>
      <c r="L136" s="4">
        <v>17026</v>
      </c>
      <c r="M136" s="5">
        <v>17026</v>
      </c>
      <c r="N136" s="4">
        <v>8987</v>
      </c>
      <c r="O136" s="4">
        <v>17026</v>
      </c>
      <c r="P136" s="4">
        <v>17026</v>
      </c>
      <c r="Q136" s="4">
        <v>17026</v>
      </c>
    </row>
    <row r="138" spans="1:17"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12461188</v>
      </c>
      <c r="C139" s="4">
        <v>10817121</v>
      </c>
      <c r="D139" s="4">
        <v>15837716</v>
      </c>
      <c r="E139" s="4">
        <v>22894988</v>
      </c>
      <c r="F139" s="4">
        <v>36662981</v>
      </c>
      <c r="G139" s="4">
        <v>80245024</v>
      </c>
      <c r="H139" s="4">
        <v>102638144</v>
      </c>
      <c r="I139" s="4">
        <v>176526120</v>
      </c>
      <c r="J139" s="4">
        <v>366023610</v>
      </c>
      <c r="K139" s="4">
        <v>743471780</v>
      </c>
      <c r="L139" s="4">
        <v>971807916</v>
      </c>
      <c r="M139" s="5">
        <v>1100585789</v>
      </c>
      <c r="N139" s="4">
        <v>231641501</v>
      </c>
      <c r="O139" s="4">
        <v>267554271</v>
      </c>
      <c r="P139" s="4">
        <v>294257164</v>
      </c>
      <c r="Q139" s="4">
        <v>307132854</v>
      </c>
    </row>
    <row r="140" spans="1:17" ht="16" x14ac:dyDescent="0.2">
      <c r="A140" s="3" t="s">
        <v>141</v>
      </c>
      <c r="B140" s="4" t="s">
        <v>19</v>
      </c>
      <c r="C140" s="4" t="s">
        <v>19</v>
      </c>
      <c r="D140" s="4" t="s">
        <v>19</v>
      </c>
      <c r="E140" s="4" t="s">
        <v>19</v>
      </c>
      <c r="F140" s="4" t="s">
        <v>19</v>
      </c>
      <c r="G140" s="4" t="s">
        <v>19</v>
      </c>
      <c r="H140" s="4" t="s">
        <v>19</v>
      </c>
      <c r="I140" s="4">
        <v>28061815</v>
      </c>
      <c r="J140" s="4">
        <v>39243191</v>
      </c>
      <c r="K140" s="4">
        <v>91283203</v>
      </c>
      <c r="L140" s="4">
        <v>105617727</v>
      </c>
      <c r="M140" s="5">
        <v>118609952</v>
      </c>
      <c r="N140" s="4">
        <v>24484117</v>
      </c>
      <c r="O140" s="4">
        <v>31066204</v>
      </c>
      <c r="P140" s="4">
        <v>30585085</v>
      </c>
      <c r="Q140" s="4">
        <v>32474545</v>
      </c>
    </row>
    <row r="141" spans="1:17" ht="16" x14ac:dyDescent="0.2">
      <c r="A141" s="3" t="s">
        <v>142</v>
      </c>
      <c r="B141" s="4">
        <v>1739523</v>
      </c>
      <c r="C141" s="4">
        <v>3531420</v>
      </c>
      <c r="D141" s="4">
        <v>3845119</v>
      </c>
      <c r="E141" s="4">
        <v>5311029</v>
      </c>
      <c r="F141" s="4">
        <v>9462297</v>
      </c>
      <c r="G141" s="4">
        <v>12767072</v>
      </c>
      <c r="H141" s="4">
        <v>17994135</v>
      </c>
      <c r="I141" s="4">
        <v>-4322397</v>
      </c>
      <c r="J141" s="4">
        <v>23341106</v>
      </c>
      <c r="K141" s="4">
        <v>-45613398</v>
      </c>
      <c r="L141" s="4">
        <v>-54753263</v>
      </c>
      <c r="M141" s="5">
        <v>-88045185</v>
      </c>
      <c r="N141" s="4">
        <v>-5669057</v>
      </c>
      <c r="O141" s="4">
        <v>-7989482</v>
      </c>
      <c r="P141" s="4">
        <v>-16389247</v>
      </c>
      <c r="Q141" s="4">
        <v>-57997399</v>
      </c>
    </row>
    <row r="142" spans="1:17" ht="16" x14ac:dyDescent="0.2">
      <c r="A142" s="24" t="s">
        <v>143</v>
      </c>
      <c r="B142" s="22">
        <v>0</v>
      </c>
      <c r="C142" s="22">
        <v>0</v>
      </c>
      <c r="D142" s="22">
        <v>0</v>
      </c>
      <c r="E142" s="22">
        <v>0</v>
      </c>
      <c r="F142" s="22">
        <v>0</v>
      </c>
      <c r="G142" s="22">
        <v>0</v>
      </c>
      <c r="H142" s="22">
        <v>0</v>
      </c>
      <c r="I142" s="22">
        <v>0</v>
      </c>
      <c r="J142" s="22">
        <v>0</v>
      </c>
      <c r="K142" s="22">
        <v>0</v>
      </c>
      <c r="L142" s="22">
        <v>0</v>
      </c>
      <c r="M142" s="23">
        <v>0</v>
      </c>
      <c r="N142" s="22">
        <v>0</v>
      </c>
      <c r="O142" s="22">
        <v>0</v>
      </c>
      <c r="P142" s="22">
        <v>0</v>
      </c>
      <c r="Q142" s="22">
        <v>0</v>
      </c>
    </row>
    <row r="143" spans="1:17" ht="16" x14ac:dyDescent="0.2">
      <c r="A143" s="12" t="s">
        <v>196</v>
      </c>
      <c r="B143" s="30">
        <f t="shared" ref="B143:Q143" si="7">B142/B2</f>
        <v>0</v>
      </c>
      <c r="C143" s="30">
        <f t="shared" si="7"/>
        <v>0</v>
      </c>
      <c r="D143" s="30">
        <f t="shared" si="7"/>
        <v>0</v>
      </c>
      <c r="E143" s="30">
        <f t="shared" si="7"/>
        <v>0</v>
      </c>
      <c r="F143" s="30">
        <f t="shared" si="7"/>
        <v>0</v>
      </c>
      <c r="G143" s="30">
        <f t="shared" si="7"/>
        <v>0</v>
      </c>
      <c r="H143" s="30">
        <f t="shared" si="7"/>
        <v>0</v>
      </c>
      <c r="I143" s="30">
        <f t="shared" si="7"/>
        <v>0</v>
      </c>
      <c r="J143" s="30">
        <f t="shared" si="7"/>
        <v>0</v>
      </c>
      <c r="K143" s="30">
        <f t="shared" si="7"/>
        <v>0</v>
      </c>
      <c r="L143" s="30">
        <f t="shared" si="7"/>
        <v>0</v>
      </c>
      <c r="M143" s="30">
        <f t="shared" si="7"/>
        <v>0</v>
      </c>
      <c r="N143" s="30">
        <f t="shared" si="7"/>
        <v>0</v>
      </c>
      <c r="O143" s="30">
        <f t="shared" si="7"/>
        <v>0</v>
      </c>
      <c r="P143" s="30">
        <f t="shared" si="7"/>
        <v>0</v>
      </c>
      <c r="Q143" s="30">
        <f t="shared" si="7"/>
        <v>0</v>
      </c>
    </row>
    <row r="144" spans="1:17" ht="16" x14ac:dyDescent="0.2">
      <c r="A144" s="3" t="s">
        <v>144</v>
      </c>
      <c r="B144" s="4" t="s">
        <v>19</v>
      </c>
      <c r="C144" s="4" t="s">
        <v>19</v>
      </c>
      <c r="D144" s="4" t="s">
        <v>19</v>
      </c>
      <c r="E144" s="4" t="s">
        <v>19</v>
      </c>
      <c r="F144" s="4" t="s">
        <v>19</v>
      </c>
      <c r="G144" s="4" t="s">
        <v>19</v>
      </c>
      <c r="H144" s="4" t="s">
        <v>19</v>
      </c>
      <c r="I144" s="4" t="s">
        <v>19</v>
      </c>
      <c r="J144" s="4" t="s">
        <v>19</v>
      </c>
      <c r="K144" s="4" t="s">
        <v>19</v>
      </c>
      <c r="L144" s="4" t="s">
        <v>19</v>
      </c>
      <c r="M144" s="5" t="s">
        <v>19</v>
      </c>
      <c r="N144" s="4" t="s">
        <v>19</v>
      </c>
      <c r="O144" s="4" t="s">
        <v>19</v>
      </c>
      <c r="P144" s="4" t="s">
        <v>19</v>
      </c>
      <c r="Q144" s="4" t="s">
        <v>19</v>
      </c>
    </row>
    <row r="145" spans="1:17" ht="16" x14ac:dyDescent="0.2">
      <c r="A145" s="3" t="s">
        <v>145</v>
      </c>
      <c r="B145" s="4" t="s">
        <v>19</v>
      </c>
      <c r="C145" s="4" t="s">
        <v>19</v>
      </c>
      <c r="D145" s="4" t="s">
        <v>19</v>
      </c>
      <c r="E145" s="4" t="s">
        <v>19</v>
      </c>
      <c r="F145" s="4" t="s">
        <v>19</v>
      </c>
      <c r="G145" s="4" t="s">
        <v>19</v>
      </c>
      <c r="H145" s="4" t="s">
        <v>19</v>
      </c>
      <c r="I145" s="4" t="s">
        <v>19</v>
      </c>
      <c r="J145" s="4" t="s">
        <v>19</v>
      </c>
      <c r="K145" s="4" t="s">
        <v>19</v>
      </c>
      <c r="L145" s="4" t="s">
        <v>19</v>
      </c>
      <c r="M145" s="5" t="s">
        <v>19</v>
      </c>
      <c r="N145" s="4" t="s">
        <v>19</v>
      </c>
      <c r="O145" s="4" t="s">
        <v>19</v>
      </c>
      <c r="P145" s="4" t="s">
        <v>19</v>
      </c>
      <c r="Q145" s="4" t="s">
        <v>19</v>
      </c>
    </row>
    <row r="146" spans="1:17" ht="16" x14ac:dyDescent="0.2">
      <c r="A146" s="3" t="s">
        <v>146</v>
      </c>
      <c r="B146" s="4">
        <v>1739523</v>
      </c>
      <c r="C146" s="4">
        <v>3531420</v>
      </c>
      <c r="D146" s="4">
        <v>3845119</v>
      </c>
      <c r="E146" s="4">
        <v>5311029</v>
      </c>
      <c r="F146" s="4">
        <v>9462297</v>
      </c>
      <c r="G146" s="4">
        <v>12767072</v>
      </c>
      <c r="H146" s="4">
        <v>17994135</v>
      </c>
      <c r="I146" s="4">
        <v>-4322397</v>
      </c>
      <c r="J146" s="4">
        <v>23341106</v>
      </c>
      <c r="K146" s="4">
        <v>-45613398</v>
      </c>
      <c r="L146" s="4">
        <v>-54753263</v>
      </c>
      <c r="M146" s="5">
        <v>-88045185</v>
      </c>
      <c r="N146" s="4">
        <v>-5669057</v>
      </c>
      <c r="O146" s="4">
        <v>-7989482</v>
      </c>
      <c r="P146" s="4">
        <v>-16389247</v>
      </c>
      <c r="Q146" s="4">
        <v>-57997399</v>
      </c>
    </row>
    <row r="147" spans="1:17" ht="16" x14ac:dyDescent="0.2">
      <c r="A147" s="3" t="s">
        <v>147</v>
      </c>
      <c r="B147" s="4">
        <v>-1265496</v>
      </c>
      <c r="C147" s="4">
        <v>36760</v>
      </c>
      <c r="D147" s="4">
        <v>-2481548</v>
      </c>
      <c r="E147" s="4">
        <v>-2261260</v>
      </c>
      <c r="F147" s="4">
        <v>-4032886</v>
      </c>
      <c r="G147" s="4">
        <v>-18043792</v>
      </c>
      <c r="H147" s="4">
        <v>-5890992</v>
      </c>
      <c r="I147" s="4">
        <v>-3209423</v>
      </c>
      <c r="J147" s="4">
        <v>-42614821</v>
      </c>
      <c r="K147" s="4">
        <v>-108317719</v>
      </c>
      <c r="L147" s="4">
        <v>-83609372</v>
      </c>
      <c r="M147" s="5">
        <v>-64334419</v>
      </c>
      <c r="N147" s="4">
        <v>-18183024</v>
      </c>
      <c r="O147" s="4">
        <v>-11790393</v>
      </c>
      <c r="P147" s="4">
        <v>-7834429</v>
      </c>
      <c r="Q147" s="4">
        <v>-26526573</v>
      </c>
    </row>
    <row r="148" spans="1:17" ht="16" x14ac:dyDescent="0.2">
      <c r="A148" s="3" t="s">
        <v>148</v>
      </c>
      <c r="B148" s="4">
        <v>-2172585</v>
      </c>
      <c r="C148" s="4">
        <v>-2337400</v>
      </c>
      <c r="D148" s="4">
        <v>-2795340</v>
      </c>
      <c r="E148" s="4" t="s">
        <v>19</v>
      </c>
      <c r="F148" s="4">
        <v>-7310723</v>
      </c>
      <c r="G148" s="4">
        <v>-24539510</v>
      </c>
      <c r="H148" s="4">
        <v>-9323963</v>
      </c>
      <c r="I148" s="4">
        <v>-19366397</v>
      </c>
      <c r="J148" s="4">
        <v>-39502948</v>
      </c>
      <c r="K148" s="4">
        <v>-80078469</v>
      </c>
      <c r="L148" s="4">
        <v>-77134662</v>
      </c>
      <c r="M148" s="5">
        <v>-72073225</v>
      </c>
      <c r="N148" s="4">
        <v>-15340334</v>
      </c>
      <c r="O148" s="4">
        <v>-13574416</v>
      </c>
      <c r="P148" s="4">
        <v>-12051884</v>
      </c>
      <c r="Q148" s="4">
        <v>-31106591</v>
      </c>
    </row>
    <row r="149" spans="1:17" ht="16" x14ac:dyDescent="0.2">
      <c r="A149" s="3" t="s">
        <v>149</v>
      </c>
      <c r="B149" s="4" t="s">
        <v>19</v>
      </c>
      <c r="C149" s="4" t="s">
        <v>19</v>
      </c>
      <c r="D149" s="4" t="s">
        <v>19</v>
      </c>
      <c r="E149" s="4" t="s">
        <v>19</v>
      </c>
      <c r="F149" s="4" t="s">
        <v>19</v>
      </c>
      <c r="G149" s="4" t="s">
        <v>19</v>
      </c>
      <c r="H149" s="4" t="s">
        <v>19</v>
      </c>
      <c r="I149" s="4" t="s">
        <v>19</v>
      </c>
      <c r="J149" s="4" t="s">
        <v>19</v>
      </c>
      <c r="K149" s="4" t="s">
        <v>19</v>
      </c>
      <c r="L149" s="4" t="s">
        <v>19</v>
      </c>
      <c r="M149" s="5" t="s">
        <v>19</v>
      </c>
      <c r="N149" s="4" t="s">
        <v>19</v>
      </c>
      <c r="O149" s="4" t="s">
        <v>19</v>
      </c>
      <c r="P149" s="4" t="s">
        <v>19</v>
      </c>
      <c r="Q149" s="4" t="s">
        <v>19</v>
      </c>
    </row>
    <row r="150" spans="1:17" ht="16" x14ac:dyDescent="0.2">
      <c r="A150" s="3" t="s">
        <v>150</v>
      </c>
      <c r="B150" s="4" t="s">
        <v>19</v>
      </c>
      <c r="C150" s="4" t="s">
        <v>19</v>
      </c>
      <c r="D150" s="4" t="s">
        <v>19</v>
      </c>
      <c r="E150" s="4" t="s">
        <v>19</v>
      </c>
      <c r="F150" s="4" t="s">
        <v>19</v>
      </c>
      <c r="G150" s="4" t="s">
        <v>19</v>
      </c>
      <c r="H150" s="4" t="s">
        <v>19</v>
      </c>
      <c r="I150" s="4" t="s">
        <v>19</v>
      </c>
      <c r="J150" s="4" t="s">
        <v>19</v>
      </c>
      <c r="K150" s="4" t="s">
        <v>19</v>
      </c>
      <c r="L150" s="4" t="s">
        <v>19</v>
      </c>
      <c r="M150" s="5" t="s">
        <v>19</v>
      </c>
      <c r="N150" s="4" t="s">
        <v>19</v>
      </c>
      <c r="O150" s="4" t="s">
        <v>19</v>
      </c>
      <c r="P150" s="4" t="s">
        <v>19</v>
      </c>
      <c r="Q150" s="4" t="s">
        <v>19</v>
      </c>
    </row>
    <row r="151" spans="1:17" ht="16" x14ac:dyDescent="0.2">
      <c r="A151" s="3" t="s">
        <v>151</v>
      </c>
      <c r="B151" s="4" t="s">
        <v>19</v>
      </c>
      <c r="C151" s="4" t="s">
        <v>19</v>
      </c>
      <c r="D151" s="4" t="s">
        <v>19</v>
      </c>
      <c r="E151" s="4" t="s">
        <v>19</v>
      </c>
      <c r="F151" s="4" t="s">
        <v>19</v>
      </c>
      <c r="G151" s="4" t="s">
        <v>19</v>
      </c>
      <c r="H151" s="4" t="s">
        <v>19</v>
      </c>
      <c r="I151" s="4" t="s">
        <v>19</v>
      </c>
      <c r="J151" s="4" t="s">
        <v>19</v>
      </c>
      <c r="K151" s="4" t="s">
        <v>19</v>
      </c>
      <c r="L151" s="4" t="s">
        <v>19</v>
      </c>
      <c r="M151" s="5" t="s">
        <v>19</v>
      </c>
      <c r="N151" s="4" t="s">
        <v>19</v>
      </c>
      <c r="O151" s="4" t="s">
        <v>19</v>
      </c>
      <c r="P151" s="4" t="s">
        <v>19</v>
      </c>
      <c r="Q151" s="4" t="s">
        <v>19</v>
      </c>
    </row>
    <row r="152" spans="1:17" ht="16" x14ac:dyDescent="0.2">
      <c r="A152" s="3" t="s">
        <v>152</v>
      </c>
      <c r="B152" s="4">
        <v>907089</v>
      </c>
      <c r="C152" s="4">
        <v>2374160</v>
      </c>
      <c r="D152" s="4">
        <v>313792</v>
      </c>
      <c r="E152" s="4">
        <v>-2261260</v>
      </c>
      <c r="F152" s="4">
        <v>3277837</v>
      </c>
      <c r="G152" s="4">
        <v>6495717</v>
      </c>
      <c r="H152" s="4">
        <v>3432971</v>
      </c>
      <c r="I152" s="4">
        <v>16156974</v>
      </c>
      <c r="J152" s="4">
        <v>-3111872</v>
      </c>
      <c r="K152" s="4">
        <v>-28239250</v>
      </c>
      <c r="L152" s="4">
        <v>-6474710</v>
      </c>
      <c r="M152" s="5">
        <v>7738806</v>
      </c>
      <c r="N152" s="4">
        <v>-2842690</v>
      </c>
      <c r="O152" s="4">
        <v>1784023</v>
      </c>
      <c r="P152" s="4">
        <v>4217455</v>
      </c>
      <c r="Q152" s="4">
        <v>4580018</v>
      </c>
    </row>
    <row r="153" spans="1:17" ht="16" x14ac:dyDescent="0.2">
      <c r="A153" s="3" t="s">
        <v>153</v>
      </c>
      <c r="B153" s="4" t="s">
        <v>19</v>
      </c>
      <c r="C153" s="4" t="s">
        <v>19</v>
      </c>
      <c r="D153" s="4" t="s">
        <v>19</v>
      </c>
      <c r="E153" s="4" t="s">
        <v>19</v>
      </c>
      <c r="F153" s="4" t="s">
        <v>19</v>
      </c>
      <c r="G153" s="4" t="s">
        <v>19</v>
      </c>
      <c r="H153" s="4" t="s">
        <v>19</v>
      </c>
      <c r="I153" s="4" t="s">
        <v>19</v>
      </c>
      <c r="J153" s="4" t="s">
        <v>19</v>
      </c>
      <c r="K153" s="4" t="s">
        <v>19</v>
      </c>
      <c r="L153" s="4" t="s">
        <v>19</v>
      </c>
      <c r="M153" s="5" t="s">
        <v>19</v>
      </c>
      <c r="N153" s="4" t="s">
        <v>19</v>
      </c>
      <c r="O153" s="4" t="s">
        <v>19</v>
      </c>
      <c r="P153" s="4" t="s">
        <v>19</v>
      </c>
      <c r="Q153" s="4" t="s">
        <v>19</v>
      </c>
    </row>
    <row r="154" spans="1:17" ht="16" x14ac:dyDescent="0.2">
      <c r="A154" s="3" t="s">
        <v>154</v>
      </c>
      <c r="B154" s="4">
        <v>12935215</v>
      </c>
      <c r="C154" s="4">
        <v>14385301</v>
      </c>
      <c r="D154" s="4">
        <v>17201287</v>
      </c>
      <c r="E154" s="4">
        <v>25944756</v>
      </c>
      <c r="F154" s="4">
        <v>42092392</v>
      </c>
      <c r="G154" s="4">
        <v>74968304</v>
      </c>
      <c r="H154" s="4">
        <v>114741287</v>
      </c>
      <c r="I154" s="4">
        <v>197056115</v>
      </c>
      <c r="J154" s="4">
        <v>385993086</v>
      </c>
      <c r="K154" s="4">
        <v>680823866</v>
      </c>
      <c r="L154" s="4">
        <v>939063008</v>
      </c>
      <c r="M154" s="5">
        <v>1066816136</v>
      </c>
      <c r="N154" s="4">
        <v>232273536</v>
      </c>
      <c r="O154" s="4">
        <v>278840600</v>
      </c>
      <c r="P154" s="4">
        <v>300618573</v>
      </c>
      <c r="Q154" s="4">
        <v>255083428</v>
      </c>
    </row>
    <row r="155" spans="1:17" ht="16" x14ac:dyDescent="0.2">
      <c r="A155" s="3" t="s">
        <v>155</v>
      </c>
      <c r="B155" s="4" t="s">
        <v>19</v>
      </c>
      <c r="C155" s="4" t="s">
        <v>19</v>
      </c>
      <c r="D155" s="4" t="s">
        <v>19</v>
      </c>
      <c r="E155" s="4" t="s">
        <v>19</v>
      </c>
      <c r="F155" s="4" t="s">
        <v>19</v>
      </c>
      <c r="G155" s="4" t="s">
        <v>19</v>
      </c>
      <c r="H155" s="4" t="s">
        <v>19</v>
      </c>
      <c r="I155" s="4" t="s">
        <v>19</v>
      </c>
      <c r="J155" s="4" t="s">
        <v>19</v>
      </c>
      <c r="K155" s="4" t="s">
        <v>19</v>
      </c>
      <c r="L155" s="4" t="s">
        <v>19</v>
      </c>
      <c r="M155" s="5" t="s">
        <v>19</v>
      </c>
      <c r="N155" s="4" t="s">
        <v>19</v>
      </c>
      <c r="O155" s="4" t="s">
        <v>19</v>
      </c>
      <c r="P155" s="4" t="s">
        <v>19</v>
      </c>
      <c r="Q155" s="4" t="s">
        <v>19</v>
      </c>
    </row>
    <row r="156" spans="1:17" ht="16" x14ac:dyDescent="0.2">
      <c r="A156" s="3" t="s">
        <v>156</v>
      </c>
      <c r="B156" s="4" t="s">
        <v>19</v>
      </c>
      <c r="C156" s="4" t="s">
        <v>19</v>
      </c>
      <c r="D156" s="4" t="s">
        <v>19</v>
      </c>
      <c r="E156" s="4" t="s">
        <v>19</v>
      </c>
      <c r="F156" s="4" t="s">
        <v>19</v>
      </c>
      <c r="G156" s="4" t="s">
        <v>19</v>
      </c>
      <c r="H156" s="4" t="s">
        <v>19</v>
      </c>
      <c r="I156" s="4" t="s">
        <v>19</v>
      </c>
      <c r="J156" s="4" t="s">
        <v>19</v>
      </c>
      <c r="K156" s="4" t="s">
        <v>19</v>
      </c>
      <c r="L156" s="4" t="s">
        <v>19</v>
      </c>
      <c r="M156" s="5" t="s">
        <v>19</v>
      </c>
      <c r="N156" s="4" t="s">
        <v>19</v>
      </c>
      <c r="O156" s="4" t="s">
        <v>19</v>
      </c>
      <c r="P156" s="4" t="s">
        <v>19</v>
      </c>
      <c r="Q156" s="4" t="s">
        <v>19</v>
      </c>
    </row>
    <row r="157" spans="1:17" ht="16" x14ac:dyDescent="0.2">
      <c r="A157" s="3" t="s">
        <v>157</v>
      </c>
      <c r="B157" s="4" t="s">
        <v>19</v>
      </c>
      <c r="C157" s="4" t="s">
        <v>19</v>
      </c>
      <c r="D157" s="4" t="s">
        <v>19</v>
      </c>
      <c r="E157" s="4" t="s">
        <v>19</v>
      </c>
      <c r="F157" s="4" t="s">
        <v>19</v>
      </c>
      <c r="G157" s="4" t="s">
        <v>19</v>
      </c>
      <c r="H157" s="4" t="s">
        <v>19</v>
      </c>
      <c r="I157" s="4" t="s">
        <v>19</v>
      </c>
      <c r="J157" s="4" t="s">
        <v>19</v>
      </c>
      <c r="K157" s="4" t="s">
        <v>19</v>
      </c>
      <c r="L157" s="4" t="s">
        <v>19</v>
      </c>
      <c r="M157" s="5" t="s">
        <v>19</v>
      </c>
      <c r="N157" s="4" t="s">
        <v>19</v>
      </c>
      <c r="O157" s="4" t="s">
        <v>19</v>
      </c>
      <c r="P157" s="4" t="s">
        <v>19</v>
      </c>
      <c r="Q157" s="4" t="s">
        <v>19</v>
      </c>
    </row>
    <row r="158" spans="1:17" ht="16" x14ac:dyDescent="0.2">
      <c r="A158" s="3" t="s">
        <v>158</v>
      </c>
      <c r="B158" s="4" t="s">
        <v>19</v>
      </c>
      <c r="C158" s="4" t="s">
        <v>19</v>
      </c>
      <c r="D158" s="4" t="s">
        <v>19</v>
      </c>
      <c r="E158" s="4" t="s">
        <v>19</v>
      </c>
      <c r="F158" s="4" t="s">
        <v>19</v>
      </c>
      <c r="G158" s="4" t="s">
        <v>19</v>
      </c>
      <c r="H158" s="4" t="s">
        <v>19</v>
      </c>
      <c r="I158" s="4" t="s">
        <v>19</v>
      </c>
      <c r="J158" s="4" t="s">
        <v>19</v>
      </c>
      <c r="K158" s="4" t="s">
        <v>19</v>
      </c>
      <c r="L158" s="4" t="s">
        <v>19</v>
      </c>
      <c r="M158" s="5" t="s">
        <v>19</v>
      </c>
      <c r="N158" s="4" t="s">
        <v>19</v>
      </c>
      <c r="O158" s="4" t="s">
        <v>19</v>
      </c>
      <c r="P158" s="4" t="s">
        <v>19</v>
      </c>
      <c r="Q158" s="4" t="s">
        <v>19</v>
      </c>
    </row>
    <row r="159" spans="1:17" ht="16" x14ac:dyDescent="0.2">
      <c r="A159" s="3" t="s">
        <v>159</v>
      </c>
      <c r="B159" s="4">
        <v>-5188705</v>
      </c>
      <c r="C159" s="4">
        <v>-9107591</v>
      </c>
      <c r="D159" s="4">
        <v>-7219097</v>
      </c>
      <c r="E159" s="4">
        <v>-12963689</v>
      </c>
      <c r="F159" s="4">
        <v>-32790990</v>
      </c>
      <c r="G159" s="4">
        <v>-25134610</v>
      </c>
      <c r="H159" s="4">
        <v>-38000108</v>
      </c>
      <c r="I159" s="4">
        <v>-33751070</v>
      </c>
      <c r="J159" s="4">
        <v>-45048872</v>
      </c>
      <c r="K159" s="4">
        <v>-70017789</v>
      </c>
      <c r="L159" s="4">
        <v>-103744114</v>
      </c>
      <c r="M159" s="5">
        <v>-101703192</v>
      </c>
      <c r="N159" s="4">
        <v>-22950238</v>
      </c>
      <c r="O159" s="4">
        <v>-29903527</v>
      </c>
      <c r="P159" s="4">
        <v>-23998629</v>
      </c>
      <c r="Q159" s="4">
        <v>-24850797</v>
      </c>
    </row>
    <row r="160" spans="1:17" ht="16" x14ac:dyDescent="0.2">
      <c r="A160" s="3" t="s">
        <v>160</v>
      </c>
      <c r="B160" s="4">
        <v>-2332140</v>
      </c>
      <c r="C160" s="4">
        <v>-4648833</v>
      </c>
      <c r="D160" s="4">
        <v>-2074765</v>
      </c>
      <c r="E160" s="4">
        <v>-5191558</v>
      </c>
      <c r="F160" s="4">
        <v>-22055206</v>
      </c>
      <c r="G160" s="4">
        <v>-12467122</v>
      </c>
      <c r="H160" s="4">
        <v>-20494595</v>
      </c>
      <c r="I160" s="4">
        <v>-21242951</v>
      </c>
      <c r="J160" s="4">
        <v>-28396446</v>
      </c>
      <c r="K160" s="4">
        <v>-37863399</v>
      </c>
      <c r="L160" s="4">
        <v>-64919400</v>
      </c>
      <c r="M160" s="5">
        <v>-56868858</v>
      </c>
      <c r="N160" s="4">
        <v>-13587293</v>
      </c>
      <c r="O160" s="4">
        <v>-19245406</v>
      </c>
      <c r="P160" s="4">
        <v>-12439920</v>
      </c>
      <c r="Q160" s="4">
        <v>-11596239</v>
      </c>
    </row>
    <row r="161" spans="1:17" ht="16" x14ac:dyDescent="0.2">
      <c r="A161" s="3" t="s">
        <v>161</v>
      </c>
      <c r="B161" s="4">
        <v>-2856566</v>
      </c>
      <c r="C161" s="4">
        <v>-4458759</v>
      </c>
      <c r="D161" s="4">
        <v>-5144332</v>
      </c>
      <c r="E161" s="4">
        <v>-7772131</v>
      </c>
      <c r="F161" s="4">
        <v>-10735784</v>
      </c>
      <c r="G161" s="4">
        <v>-12667489</v>
      </c>
      <c r="H161" s="4">
        <v>-17505513</v>
      </c>
      <c r="I161" s="4">
        <v>-12508119</v>
      </c>
      <c r="J161" s="4">
        <v>-16652425</v>
      </c>
      <c r="K161" s="4">
        <v>-32154389</v>
      </c>
      <c r="L161" s="4">
        <v>-38824714</v>
      </c>
      <c r="M161" s="5">
        <v>-44834334</v>
      </c>
      <c r="N161" s="4">
        <v>-9362944</v>
      </c>
      <c r="O161" s="4">
        <v>-10658121</v>
      </c>
      <c r="P161" s="4">
        <v>-11558709</v>
      </c>
      <c r="Q161" s="4">
        <v>-13254559</v>
      </c>
    </row>
    <row r="162" spans="1:17" ht="16" x14ac:dyDescent="0.2">
      <c r="A162" s="3" t="s">
        <v>162</v>
      </c>
      <c r="B162" s="4" t="s">
        <v>19</v>
      </c>
      <c r="C162" s="4" t="s">
        <v>19</v>
      </c>
      <c r="D162" s="4" t="s">
        <v>19</v>
      </c>
      <c r="E162" s="4" t="s">
        <v>19</v>
      </c>
      <c r="F162" s="4">
        <v>-212423</v>
      </c>
      <c r="G162" s="4" t="s">
        <v>19</v>
      </c>
      <c r="H162" s="4">
        <v>1697560</v>
      </c>
      <c r="I162" s="4" t="s">
        <v>19</v>
      </c>
      <c r="J162" s="4" t="s">
        <v>19</v>
      </c>
      <c r="K162" s="4" t="s">
        <v>19</v>
      </c>
      <c r="L162" s="4" t="s">
        <v>19</v>
      </c>
      <c r="M162" s="5" t="s">
        <v>19</v>
      </c>
      <c r="N162" s="4" t="s">
        <v>19</v>
      </c>
      <c r="O162" s="4" t="s">
        <v>19</v>
      </c>
      <c r="P162" s="4" t="s">
        <v>19</v>
      </c>
      <c r="Q162" s="4" t="s">
        <v>19</v>
      </c>
    </row>
    <row r="163" spans="1:17" ht="16" x14ac:dyDescent="0.2">
      <c r="A163" s="3" t="s">
        <v>163</v>
      </c>
      <c r="B163" s="4" t="s">
        <v>19</v>
      </c>
      <c r="C163" s="4" t="s">
        <v>19</v>
      </c>
      <c r="D163" s="4" t="s">
        <v>19</v>
      </c>
      <c r="E163" s="4" t="s">
        <v>19</v>
      </c>
      <c r="F163" s="4" t="s">
        <v>19</v>
      </c>
      <c r="G163" s="4" t="s">
        <v>19</v>
      </c>
      <c r="H163" s="4">
        <v>1697560</v>
      </c>
      <c r="I163" s="4" t="s">
        <v>19</v>
      </c>
      <c r="J163" s="4" t="s">
        <v>19</v>
      </c>
      <c r="K163" s="4" t="s">
        <v>19</v>
      </c>
      <c r="L163" s="4" t="s">
        <v>19</v>
      </c>
      <c r="M163" s="5" t="s">
        <v>19</v>
      </c>
      <c r="N163" s="4" t="s">
        <v>19</v>
      </c>
      <c r="O163" s="4" t="s">
        <v>19</v>
      </c>
      <c r="P163" s="4" t="s">
        <v>19</v>
      </c>
      <c r="Q163" s="4" t="s">
        <v>19</v>
      </c>
    </row>
    <row r="164" spans="1:17" ht="16" x14ac:dyDescent="0.2">
      <c r="A164" s="3" t="s">
        <v>164</v>
      </c>
      <c r="B164" s="4" t="s">
        <v>19</v>
      </c>
      <c r="C164" s="4" t="s">
        <v>19</v>
      </c>
      <c r="D164" s="4" t="s">
        <v>19</v>
      </c>
      <c r="E164" s="4" t="s">
        <v>19</v>
      </c>
      <c r="F164" s="4">
        <v>-212423</v>
      </c>
      <c r="G164" s="4" t="s">
        <v>19</v>
      </c>
      <c r="H164" s="4" t="s">
        <v>19</v>
      </c>
      <c r="I164" s="4" t="s">
        <v>19</v>
      </c>
      <c r="J164" s="4" t="s">
        <v>19</v>
      </c>
      <c r="K164" s="4" t="s">
        <v>19</v>
      </c>
      <c r="L164" s="4" t="s">
        <v>19</v>
      </c>
      <c r="M164" s="5" t="s">
        <v>19</v>
      </c>
      <c r="N164" s="4" t="s">
        <v>19</v>
      </c>
      <c r="O164" s="4" t="s">
        <v>19</v>
      </c>
      <c r="P164" s="4" t="s">
        <v>19</v>
      </c>
      <c r="Q164" s="4" t="s">
        <v>19</v>
      </c>
    </row>
    <row r="165" spans="1:17" ht="16" x14ac:dyDescent="0.2">
      <c r="A165" s="3" t="s">
        <v>165</v>
      </c>
      <c r="B165" s="4" t="s">
        <v>19</v>
      </c>
      <c r="C165" s="4" t="s">
        <v>19</v>
      </c>
      <c r="D165" s="4" t="s">
        <v>19</v>
      </c>
      <c r="E165" s="4" t="s">
        <v>19</v>
      </c>
      <c r="F165" s="4" t="s">
        <v>19</v>
      </c>
      <c r="G165" s="4" t="s">
        <v>19</v>
      </c>
      <c r="H165" s="4">
        <v>1697560</v>
      </c>
      <c r="I165" s="4">
        <v>-13241253</v>
      </c>
      <c r="J165" s="4">
        <v>56283611</v>
      </c>
      <c r="K165" s="4">
        <v>-104847069</v>
      </c>
      <c r="L165" s="4">
        <v>-292310136</v>
      </c>
      <c r="M165" s="5">
        <v>-196343351</v>
      </c>
      <c r="N165" s="4">
        <v>-181015947</v>
      </c>
      <c r="O165" s="4">
        <v>-15327404</v>
      </c>
      <c r="P165" s="4" t="s">
        <v>19</v>
      </c>
      <c r="Q165" s="4" t="s">
        <v>19</v>
      </c>
    </row>
    <row r="166" spans="1:17" ht="16" x14ac:dyDescent="0.2">
      <c r="A166" s="3" t="s">
        <v>166</v>
      </c>
      <c r="B166" s="4" t="s">
        <v>19</v>
      </c>
      <c r="C166" s="4" t="s">
        <v>19</v>
      </c>
      <c r="D166" s="4" t="s">
        <v>19</v>
      </c>
      <c r="E166" s="4" t="s">
        <v>19</v>
      </c>
      <c r="F166" s="4" t="s">
        <v>19</v>
      </c>
      <c r="G166" s="4" t="s">
        <v>19</v>
      </c>
      <c r="H166" s="4">
        <v>1697560</v>
      </c>
      <c r="I166" s="4" t="s">
        <v>19</v>
      </c>
      <c r="J166" s="4">
        <v>56283611</v>
      </c>
      <c r="K166" s="4" t="s">
        <v>19</v>
      </c>
      <c r="L166" s="4" t="s">
        <v>19</v>
      </c>
      <c r="M166" s="5" t="s">
        <v>19</v>
      </c>
      <c r="N166" s="4" t="s">
        <v>19</v>
      </c>
      <c r="O166" s="4" t="s">
        <v>19</v>
      </c>
      <c r="P166" s="4" t="s">
        <v>19</v>
      </c>
      <c r="Q166" s="4" t="s">
        <v>19</v>
      </c>
    </row>
    <row r="167" spans="1:17" ht="16" x14ac:dyDescent="0.2">
      <c r="A167" s="3" t="s">
        <v>167</v>
      </c>
      <c r="B167" s="4" t="s">
        <v>19</v>
      </c>
      <c r="C167" s="4" t="s">
        <v>19</v>
      </c>
      <c r="D167" s="4" t="s">
        <v>19</v>
      </c>
      <c r="E167" s="4" t="s">
        <v>19</v>
      </c>
      <c r="F167" s="4" t="s">
        <v>19</v>
      </c>
      <c r="G167" s="4" t="s">
        <v>19</v>
      </c>
      <c r="H167" s="4" t="s">
        <v>19</v>
      </c>
      <c r="I167" s="4">
        <v>-13241253</v>
      </c>
      <c r="J167" s="4" t="s">
        <v>19</v>
      </c>
      <c r="K167" s="4">
        <v>-104847069</v>
      </c>
      <c r="L167" s="4">
        <v>-292310136</v>
      </c>
      <c r="M167" s="5">
        <v>-196343351</v>
      </c>
      <c r="N167" s="4">
        <v>-181015947</v>
      </c>
      <c r="O167" s="4">
        <v>-15327404</v>
      </c>
      <c r="P167" s="4" t="s">
        <v>19</v>
      </c>
      <c r="Q167" s="4" t="s">
        <v>19</v>
      </c>
    </row>
    <row r="168" spans="1:17" ht="16" x14ac:dyDescent="0.2">
      <c r="A168" s="3" t="s">
        <v>168</v>
      </c>
      <c r="B168" s="4" t="s">
        <v>19</v>
      </c>
      <c r="C168" s="4" t="s">
        <v>19</v>
      </c>
      <c r="D168" s="4" t="s">
        <v>19</v>
      </c>
      <c r="E168" s="4" t="s">
        <v>19</v>
      </c>
      <c r="F168" s="4" t="s">
        <v>19</v>
      </c>
      <c r="G168" s="4" t="s">
        <v>19</v>
      </c>
      <c r="H168" s="4" t="s">
        <v>19</v>
      </c>
      <c r="I168" s="4" t="s">
        <v>19</v>
      </c>
      <c r="J168" s="4" t="s">
        <v>19</v>
      </c>
      <c r="K168" s="4" t="s">
        <v>19</v>
      </c>
      <c r="L168" s="4" t="s">
        <v>19</v>
      </c>
      <c r="M168" s="5" t="s">
        <v>19</v>
      </c>
      <c r="N168" s="4" t="s">
        <v>19</v>
      </c>
      <c r="O168" s="4" t="s">
        <v>19</v>
      </c>
      <c r="P168" s="4" t="s">
        <v>19</v>
      </c>
      <c r="Q168" s="4" t="s">
        <v>19</v>
      </c>
    </row>
    <row r="169" spans="1:17" ht="16" x14ac:dyDescent="0.2">
      <c r="A169" s="3" t="s">
        <v>169</v>
      </c>
      <c r="B169" s="4">
        <v>-1</v>
      </c>
      <c r="C169" s="4" t="s">
        <v>19</v>
      </c>
      <c r="D169" s="4" t="s">
        <v>19</v>
      </c>
      <c r="E169" s="4">
        <v>-2</v>
      </c>
      <c r="F169" s="4" t="s">
        <v>19</v>
      </c>
      <c r="G169" s="4">
        <v>-1725312</v>
      </c>
      <c r="H169" s="4">
        <v>-1697560</v>
      </c>
      <c r="I169" s="4">
        <v>-677084</v>
      </c>
      <c r="J169" s="4">
        <v>-2904251</v>
      </c>
      <c r="K169" s="4">
        <v>-1284584</v>
      </c>
      <c r="L169" s="4">
        <v>-1627774</v>
      </c>
      <c r="M169" s="5">
        <v>3391195</v>
      </c>
      <c r="N169" s="4">
        <v>1237614</v>
      </c>
      <c r="O169" s="4">
        <v>576838</v>
      </c>
      <c r="P169" s="4">
        <v>461741</v>
      </c>
      <c r="Q169" s="4">
        <v>1115002</v>
      </c>
    </row>
    <row r="170" spans="1:17" ht="16" x14ac:dyDescent="0.2">
      <c r="A170" s="3" t="s">
        <v>153</v>
      </c>
      <c r="B170" s="4" t="s">
        <v>19</v>
      </c>
      <c r="C170" s="4" t="s">
        <v>19</v>
      </c>
      <c r="D170" s="4" t="s">
        <v>19</v>
      </c>
      <c r="E170" s="4" t="s">
        <v>19</v>
      </c>
      <c r="F170" s="4" t="s">
        <v>19</v>
      </c>
      <c r="G170" s="4" t="s">
        <v>19</v>
      </c>
      <c r="H170" s="4" t="s">
        <v>19</v>
      </c>
      <c r="I170" s="4" t="s">
        <v>19</v>
      </c>
      <c r="J170" s="4" t="s">
        <v>19</v>
      </c>
      <c r="K170" s="4" t="s">
        <v>19</v>
      </c>
      <c r="L170" s="4" t="s">
        <v>19</v>
      </c>
      <c r="M170" s="5" t="s">
        <v>19</v>
      </c>
      <c r="N170" s="4" t="s">
        <v>19</v>
      </c>
      <c r="O170" s="4" t="s">
        <v>19</v>
      </c>
      <c r="P170" s="4" t="s">
        <v>19</v>
      </c>
      <c r="Q170" s="4" t="s">
        <v>19</v>
      </c>
    </row>
    <row r="171" spans="1:17" ht="16" x14ac:dyDescent="0.2">
      <c r="A171" s="3" t="s">
        <v>170</v>
      </c>
      <c r="B171" s="4">
        <v>-5188707</v>
      </c>
      <c r="C171" s="4">
        <v>-9107591</v>
      </c>
      <c r="D171" s="4">
        <v>-7219097</v>
      </c>
      <c r="E171" s="4">
        <v>-12963689</v>
      </c>
      <c r="F171" s="4">
        <v>-33003413</v>
      </c>
      <c r="G171" s="4">
        <v>-26859923</v>
      </c>
      <c r="H171" s="4">
        <v>-36302548</v>
      </c>
      <c r="I171" s="4">
        <v>-47669406</v>
      </c>
      <c r="J171" s="4">
        <v>8330487</v>
      </c>
      <c r="K171" s="4">
        <v>-176149441</v>
      </c>
      <c r="L171" s="4">
        <v>-397682024</v>
      </c>
      <c r="M171" s="5">
        <v>-294655348</v>
      </c>
      <c r="N171" s="4">
        <v>-202728571</v>
      </c>
      <c r="O171" s="4">
        <v>-44654093</v>
      </c>
      <c r="P171" s="4">
        <v>-23536888</v>
      </c>
      <c r="Q171" s="4">
        <v>-23735795</v>
      </c>
    </row>
    <row r="172" spans="1:17" ht="16" x14ac:dyDescent="0.2">
      <c r="A172" s="3" t="s">
        <v>171</v>
      </c>
      <c r="B172" s="4">
        <v>-1979400</v>
      </c>
      <c r="C172" s="4">
        <v>-4811100</v>
      </c>
      <c r="D172" s="4">
        <v>-6653900</v>
      </c>
      <c r="E172" s="4" t="s">
        <v>19</v>
      </c>
      <c r="F172" s="4">
        <v>-12103916</v>
      </c>
      <c r="G172" s="4">
        <v>-19421163</v>
      </c>
      <c r="H172" s="4">
        <v>-37131829</v>
      </c>
      <c r="I172" s="4">
        <v>-48386846</v>
      </c>
      <c r="J172" s="4">
        <v>-92989782</v>
      </c>
      <c r="K172" s="4">
        <v>-164133465</v>
      </c>
      <c r="L172" s="4">
        <v>-324004108</v>
      </c>
      <c r="M172" s="5">
        <v>-466291201</v>
      </c>
      <c r="N172" s="4" t="s">
        <v>19</v>
      </c>
      <c r="O172" s="4" t="s">
        <v>19</v>
      </c>
      <c r="P172" s="4" t="s">
        <v>19</v>
      </c>
      <c r="Q172" s="4">
        <v>-466291201</v>
      </c>
    </row>
    <row r="173" spans="1:17" ht="16" x14ac:dyDescent="0.2">
      <c r="A173" s="3" t="s">
        <v>172</v>
      </c>
      <c r="B173" s="4" t="s">
        <v>19</v>
      </c>
      <c r="C173" s="4" t="s">
        <v>19</v>
      </c>
      <c r="D173" s="4" t="s">
        <v>19</v>
      </c>
      <c r="E173" s="4">
        <v>-299764</v>
      </c>
      <c r="F173" s="4">
        <v>9013263</v>
      </c>
      <c r="G173" s="4">
        <v>-897450</v>
      </c>
      <c r="H173" s="4">
        <v>-1231878</v>
      </c>
      <c r="I173" s="4">
        <v>-1064950</v>
      </c>
      <c r="J173" s="4">
        <v>-232475676</v>
      </c>
      <c r="K173" s="4" t="s">
        <v>19</v>
      </c>
      <c r="L173" s="4" t="s">
        <v>19</v>
      </c>
      <c r="M173" s="5" t="s">
        <v>19</v>
      </c>
      <c r="N173" s="4" t="s">
        <v>19</v>
      </c>
      <c r="O173" s="4" t="s">
        <v>19</v>
      </c>
      <c r="P173" s="4" t="s">
        <v>19</v>
      </c>
      <c r="Q173" s="4" t="s">
        <v>19</v>
      </c>
    </row>
    <row r="174" spans="1:17" ht="16" x14ac:dyDescent="0.2">
      <c r="A174" s="3" t="s">
        <v>173</v>
      </c>
      <c r="B174" s="4" t="s">
        <v>19</v>
      </c>
      <c r="C174" s="4" t="s">
        <v>19</v>
      </c>
      <c r="D174" s="4" t="s">
        <v>19</v>
      </c>
      <c r="E174" s="4" t="s">
        <v>19</v>
      </c>
      <c r="F174" s="4">
        <v>9779880</v>
      </c>
      <c r="G174" s="4" t="s">
        <v>19</v>
      </c>
      <c r="H174" s="4" t="s">
        <v>19</v>
      </c>
      <c r="I174" s="4" t="s">
        <v>19</v>
      </c>
      <c r="J174" s="4" t="s">
        <v>19</v>
      </c>
      <c r="K174" s="4" t="s">
        <v>19</v>
      </c>
      <c r="L174" s="4" t="s">
        <v>19</v>
      </c>
      <c r="M174" s="5" t="s">
        <v>19</v>
      </c>
      <c r="N174" s="4" t="s">
        <v>19</v>
      </c>
      <c r="O174" s="4" t="s">
        <v>19</v>
      </c>
      <c r="P174" s="4" t="s">
        <v>19</v>
      </c>
      <c r="Q174" s="4" t="s">
        <v>19</v>
      </c>
    </row>
    <row r="175" spans="1:17" ht="16" x14ac:dyDescent="0.2">
      <c r="A175" s="3" t="s">
        <v>174</v>
      </c>
      <c r="B175" s="4" t="s">
        <v>19</v>
      </c>
      <c r="C175" s="4" t="s">
        <v>19</v>
      </c>
      <c r="D175" s="4" t="s">
        <v>19</v>
      </c>
      <c r="E175" s="4">
        <v>-299764</v>
      </c>
      <c r="F175" s="4">
        <v>-766616</v>
      </c>
      <c r="G175" s="4">
        <v>-897450</v>
      </c>
      <c r="H175" s="4">
        <v>-1231878</v>
      </c>
      <c r="I175" s="4">
        <v>-1064950</v>
      </c>
      <c r="J175" s="4">
        <v>-232475676</v>
      </c>
      <c r="K175" s="4" t="s">
        <v>19</v>
      </c>
      <c r="L175" s="4" t="s">
        <v>19</v>
      </c>
      <c r="M175" s="5" t="s">
        <v>19</v>
      </c>
      <c r="N175" s="4" t="s">
        <v>19</v>
      </c>
      <c r="O175" s="4" t="s">
        <v>19</v>
      </c>
      <c r="P175" s="4" t="s">
        <v>19</v>
      </c>
      <c r="Q175" s="4" t="s">
        <v>19</v>
      </c>
    </row>
    <row r="176" spans="1:17" ht="16" x14ac:dyDescent="0.2">
      <c r="A176" s="3" t="s">
        <v>175</v>
      </c>
      <c r="B176" s="4">
        <v>-1884</v>
      </c>
      <c r="C176" s="4">
        <v>1963</v>
      </c>
      <c r="D176" s="4" t="s">
        <v>19</v>
      </c>
      <c r="E176" s="4">
        <v>14119</v>
      </c>
      <c r="F176" s="4">
        <v>395402</v>
      </c>
      <c r="G176" s="4" t="s">
        <v>19</v>
      </c>
      <c r="H176" s="4">
        <v>921041</v>
      </c>
      <c r="I176" s="4">
        <v>12967729</v>
      </c>
      <c r="J176" s="4">
        <v>-10210068</v>
      </c>
      <c r="K176" s="4">
        <v>-103789845</v>
      </c>
      <c r="L176" s="4">
        <v>-82731808</v>
      </c>
      <c r="M176" s="5">
        <v>-24187789</v>
      </c>
      <c r="N176" s="4">
        <v>-162663</v>
      </c>
      <c r="O176" s="4">
        <v>-319990</v>
      </c>
      <c r="P176" s="4">
        <v>-25999509</v>
      </c>
      <c r="Q176" s="4">
        <v>2294373</v>
      </c>
    </row>
    <row r="177" spans="1:17" ht="16" x14ac:dyDescent="0.2">
      <c r="A177" s="3" t="s">
        <v>176</v>
      </c>
      <c r="B177" s="4">
        <v>-1884</v>
      </c>
      <c r="C177" s="4">
        <v>1963</v>
      </c>
      <c r="D177" s="4" t="s">
        <v>19</v>
      </c>
      <c r="E177" s="4">
        <v>14119</v>
      </c>
      <c r="F177" s="4">
        <v>395402</v>
      </c>
      <c r="G177" s="4" t="s">
        <v>19</v>
      </c>
      <c r="H177" s="4">
        <v>921041</v>
      </c>
      <c r="I177" s="4">
        <v>12967729</v>
      </c>
      <c r="J177" s="4">
        <v>5500735</v>
      </c>
      <c r="K177" s="4">
        <v>36394654</v>
      </c>
      <c r="L177" s="4">
        <v>-1834323</v>
      </c>
      <c r="M177" s="5">
        <v>-24187789</v>
      </c>
      <c r="N177" s="4">
        <v>-162663</v>
      </c>
      <c r="O177" s="4">
        <v>-319990</v>
      </c>
      <c r="P177" s="4">
        <v>-25999509</v>
      </c>
      <c r="Q177" s="4">
        <v>2294373</v>
      </c>
    </row>
    <row r="178" spans="1:17" ht="16" x14ac:dyDescent="0.2">
      <c r="A178" s="3" t="s">
        <v>177</v>
      </c>
      <c r="B178" s="4" t="s">
        <v>19</v>
      </c>
      <c r="C178" s="4" t="s">
        <v>19</v>
      </c>
      <c r="D178" s="4" t="s">
        <v>19</v>
      </c>
      <c r="E178" s="4" t="s">
        <v>19</v>
      </c>
      <c r="F178" s="4" t="s">
        <v>19</v>
      </c>
      <c r="G178" s="4" t="s">
        <v>19</v>
      </c>
      <c r="H178" s="4" t="s">
        <v>19</v>
      </c>
      <c r="I178" s="4" t="s">
        <v>19</v>
      </c>
      <c r="J178" s="4">
        <v>-15710803</v>
      </c>
      <c r="K178" s="4">
        <v>-140184498</v>
      </c>
      <c r="L178" s="4">
        <v>-80897485</v>
      </c>
      <c r="M178" s="5" t="s">
        <v>19</v>
      </c>
      <c r="N178" s="4" t="s">
        <v>19</v>
      </c>
      <c r="O178" s="4" t="s">
        <v>19</v>
      </c>
      <c r="P178" s="4" t="s">
        <v>19</v>
      </c>
      <c r="Q178" s="4" t="s">
        <v>19</v>
      </c>
    </row>
    <row r="179" spans="1:17" ht="16" x14ac:dyDescent="0.2">
      <c r="A179" s="3" t="s">
        <v>178</v>
      </c>
      <c r="B179" s="4">
        <v>34671</v>
      </c>
      <c r="C179" s="4">
        <v>-21096</v>
      </c>
      <c r="D179" s="4">
        <v>6095</v>
      </c>
      <c r="E179" s="4">
        <v>1086</v>
      </c>
      <c r="F179" s="4">
        <v>-9</v>
      </c>
      <c r="G179" s="4">
        <v>4</v>
      </c>
      <c r="H179" s="4" t="s">
        <v>19</v>
      </c>
      <c r="I179" s="4">
        <v>-3932468</v>
      </c>
      <c r="J179" s="4">
        <v>-6178557</v>
      </c>
      <c r="K179" s="4">
        <v>-14589692</v>
      </c>
      <c r="L179" s="4">
        <v>-15137978</v>
      </c>
      <c r="M179" s="5">
        <v>-15395166</v>
      </c>
      <c r="N179" s="4">
        <v>-4879902</v>
      </c>
      <c r="O179" s="4">
        <v>-2101873</v>
      </c>
      <c r="P179" s="4">
        <v>-4225042</v>
      </c>
      <c r="Q179" s="4">
        <v>-4188349</v>
      </c>
    </row>
    <row r="180" spans="1:17" ht="16" x14ac:dyDescent="0.2">
      <c r="A180" s="3" t="s">
        <v>153</v>
      </c>
      <c r="B180" s="4" t="s">
        <v>19</v>
      </c>
      <c r="C180" s="4" t="s">
        <v>19</v>
      </c>
      <c r="D180" s="4" t="s">
        <v>19</v>
      </c>
      <c r="E180" s="4" t="s">
        <v>19</v>
      </c>
      <c r="F180" s="4" t="s">
        <v>19</v>
      </c>
      <c r="G180" s="4" t="s">
        <v>19</v>
      </c>
      <c r="H180" s="4" t="s">
        <v>19</v>
      </c>
      <c r="I180" s="4" t="s">
        <v>19</v>
      </c>
      <c r="J180" s="4" t="s">
        <v>19</v>
      </c>
      <c r="K180" s="4" t="s">
        <v>19</v>
      </c>
      <c r="L180" s="4" t="s">
        <v>19</v>
      </c>
      <c r="M180" s="5" t="s">
        <v>19</v>
      </c>
      <c r="N180" s="4" t="s">
        <v>19</v>
      </c>
      <c r="O180" s="4" t="s">
        <v>19</v>
      </c>
      <c r="P180" s="4" t="s">
        <v>19</v>
      </c>
      <c r="Q180" s="4" t="s">
        <v>19</v>
      </c>
    </row>
    <row r="181" spans="1:17" ht="16" x14ac:dyDescent="0.2">
      <c r="A181" s="3" t="s">
        <v>179</v>
      </c>
      <c r="B181" s="4">
        <v>-1946613</v>
      </c>
      <c r="C181" s="4">
        <v>-4830233</v>
      </c>
      <c r="D181" s="4">
        <v>-6647805</v>
      </c>
      <c r="E181" s="4">
        <v>-284558</v>
      </c>
      <c r="F181" s="4">
        <v>-2695251</v>
      </c>
      <c r="G181" s="4">
        <v>-20318613</v>
      </c>
      <c r="H181" s="4">
        <v>-37442666</v>
      </c>
      <c r="I181" s="4">
        <v>-40416536</v>
      </c>
      <c r="J181" s="4">
        <v>-341854083</v>
      </c>
      <c r="K181" s="4">
        <v>-282513001</v>
      </c>
      <c r="L181" s="4">
        <v>-421873894</v>
      </c>
      <c r="M181" s="5">
        <v>-505874155</v>
      </c>
      <c r="N181" s="4">
        <v>-5042565</v>
      </c>
      <c r="O181" s="4">
        <v>-2421863</v>
      </c>
      <c r="P181" s="4">
        <v>-30224551</v>
      </c>
      <c r="Q181" s="4">
        <v>-468185177</v>
      </c>
    </row>
    <row r="182" spans="1:17" ht="16" x14ac:dyDescent="0.2">
      <c r="A182" s="3" t="s">
        <v>180</v>
      </c>
      <c r="B182" s="4">
        <v>17680</v>
      </c>
      <c r="C182" s="4">
        <v>-14964</v>
      </c>
      <c r="D182" s="4">
        <v>-76551</v>
      </c>
      <c r="E182" s="4">
        <v>-59735</v>
      </c>
      <c r="F182" s="4">
        <v>186133</v>
      </c>
      <c r="G182" s="4">
        <v>-93584</v>
      </c>
      <c r="H182" s="4">
        <v>-72261</v>
      </c>
      <c r="I182" s="4">
        <v>404681</v>
      </c>
      <c r="J182" s="4">
        <v>-4649489</v>
      </c>
      <c r="K182" s="4">
        <v>4922344</v>
      </c>
      <c r="L182" s="4">
        <v>-584329</v>
      </c>
      <c r="M182" s="5">
        <v>-4847566</v>
      </c>
      <c r="N182" s="4">
        <v>731005</v>
      </c>
      <c r="O182" s="4">
        <v>-3931915</v>
      </c>
      <c r="P182" s="4">
        <v>-614571</v>
      </c>
      <c r="Q182" s="4">
        <v>-1032086</v>
      </c>
    </row>
    <row r="183" spans="1:17" ht="16" x14ac:dyDescent="0.2">
      <c r="A183" s="3" t="s">
        <v>181</v>
      </c>
      <c r="B183" s="4">
        <v>5799895</v>
      </c>
      <c r="C183" s="4">
        <v>447476</v>
      </c>
      <c r="D183" s="4">
        <v>3334385</v>
      </c>
      <c r="E183" s="4">
        <v>12696509</v>
      </c>
      <c r="F183" s="4">
        <v>6393728</v>
      </c>
      <c r="G183" s="4">
        <v>27789768</v>
      </c>
      <c r="H183" s="4">
        <v>40996072</v>
      </c>
      <c r="I183" s="4">
        <v>108970173</v>
      </c>
      <c r="J183" s="4">
        <v>52469491</v>
      </c>
      <c r="K183" s="4">
        <v>222161423</v>
      </c>
      <c r="L183" s="4">
        <v>119507089</v>
      </c>
      <c r="M183" s="5">
        <v>266286633</v>
      </c>
      <c r="N183" s="4">
        <v>24502400</v>
      </c>
      <c r="O183" s="4">
        <v>231764644</v>
      </c>
      <c r="P183" s="4">
        <v>246857134</v>
      </c>
      <c r="Q183" s="4">
        <v>-236837544</v>
      </c>
    </row>
    <row r="184" spans="1:17" ht="16" x14ac:dyDescent="0.2">
      <c r="A184" s="3" t="s">
        <v>52</v>
      </c>
      <c r="B184" s="4">
        <v>12461188</v>
      </c>
      <c r="C184" s="4">
        <v>11864074</v>
      </c>
      <c r="D184" s="4">
        <v>15837716</v>
      </c>
      <c r="E184" s="4">
        <v>22898246</v>
      </c>
      <c r="F184" s="4">
        <v>36662981</v>
      </c>
      <c r="G184" s="4">
        <v>80243824</v>
      </c>
      <c r="H184" s="4">
        <v>102638144</v>
      </c>
      <c r="I184" s="4">
        <v>204587935</v>
      </c>
      <c r="J184" s="4">
        <v>405266801</v>
      </c>
      <c r="K184" s="4">
        <v>834754983</v>
      </c>
      <c r="L184" s="4">
        <v>1077425643</v>
      </c>
      <c r="M184" s="5">
        <v>1219195741</v>
      </c>
      <c r="N184" s="4">
        <v>256125618</v>
      </c>
      <c r="O184" s="4">
        <v>298620474</v>
      </c>
      <c r="P184" s="4">
        <v>324842249</v>
      </c>
      <c r="Q184" s="4">
        <v>339607399</v>
      </c>
    </row>
    <row r="185" spans="1:17" ht="16" x14ac:dyDescent="0.2">
      <c r="A185" s="3" t="s">
        <v>53</v>
      </c>
      <c r="B185" s="6">
        <v>30.19</v>
      </c>
      <c r="C185" s="6">
        <v>22.26</v>
      </c>
      <c r="D185" s="6">
        <v>26.97</v>
      </c>
      <c r="E185" s="6">
        <v>27.61</v>
      </c>
      <c r="F185" s="6">
        <v>30.2</v>
      </c>
      <c r="G185" s="6">
        <v>37.49</v>
      </c>
      <c r="H185" s="6">
        <v>36.46</v>
      </c>
      <c r="I185" s="6">
        <v>49.9</v>
      </c>
      <c r="J185" s="6">
        <v>59.14</v>
      </c>
      <c r="K185" s="6">
        <v>68.7</v>
      </c>
      <c r="L185" s="6">
        <v>69.11</v>
      </c>
      <c r="M185" s="7">
        <v>69.52</v>
      </c>
      <c r="N185" s="6">
        <v>69.41</v>
      </c>
      <c r="O185" s="6">
        <v>69.260000000000005</v>
      </c>
      <c r="P185" s="6">
        <v>69.17</v>
      </c>
      <c r="Q185" s="6">
        <v>69.52</v>
      </c>
    </row>
    <row r="186" spans="1:17" ht="16" x14ac:dyDescent="0.2">
      <c r="A186" s="3" t="s">
        <v>182</v>
      </c>
      <c r="B186" s="4" t="s">
        <v>19</v>
      </c>
      <c r="C186" s="4" t="s">
        <v>19</v>
      </c>
      <c r="D186" s="4" t="s">
        <v>19</v>
      </c>
      <c r="E186" s="4" t="s">
        <v>19</v>
      </c>
      <c r="F186" s="4" t="s">
        <v>19</v>
      </c>
      <c r="G186" s="4" t="s">
        <v>19</v>
      </c>
      <c r="H186" s="4">
        <v>-1697560</v>
      </c>
      <c r="I186" s="4">
        <v>13241253</v>
      </c>
      <c r="J186" s="4">
        <v>-56283610</v>
      </c>
      <c r="K186" s="4">
        <v>104847069</v>
      </c>
      <c r="L186" s="4">
        <v>292310136</v>
      </c>
      <c r="M186" s="5">
        <v>196343351</v>
      </c>
      <c r="N186" s="4">
        <v>181015947</v>
      </c>
      <c r="O186" s="4">
        <v>15327404</v>
      </c>
      <c r="P186" s="4" t="s">
        <v>19</v>
      </c>
      <c r="Q186" s="4" t="s">
        <v>19</v>
      </c>
    </row>
    <row r="187" spans="1:17" ht="16" x14ac:dyDescent="0.2">
      <c r="A187" s="3" t="s">
        <v>183</v>
      </c>
      <c r="B187" s="4">
        <v>7746510</v>
      </c>
      <c r="C187" s="4">
        <v>5277710</v>
      </c>
      <c r="D187" s="4">
        <v>9982190</v>
      </c>
      <c r="E187" s="4">
        <v>12981067</v>
      </c>
      <c r="F187" s="4">
        <v>9301402</v>
      </c>
      <c r="G187" s="4">
        <v>49833693</v>
      </c>
      <c r="H187" s="4">
        <v>76741179</v>
      </c>
      <c r="I187" s="4">
        <v>163305045</v>
      </c>
      <c r="J187" s="4">
        <v>340944215</v>
      </c>
      <c r="K187" s="4">
        <v>610806077</v>
      </c>
      <c r="L187" s="4">
        <v>835318894</v>
      </c>
      <c r="M187" s="5">
        <v>965112945</v>
      </c>
      <c r="N187" s="4">
        <v>209323298</v>
      </c>
      <c r="O187" s="4">
        <v>248937072</v>
      </c>
      <c r="P187" s="4">
        <v>276619944</v>
      </c>
      <c r="Q187" s="4">
        <v>230232631</v>
      </c>
    </row>
    <row r="188" spans="1:17" ht="16" x14ac:dyDescent="0.2">
      <c r="A188" s="24" t="s">
        <v>184</v>
      </c>
      <c r="B188" s="22">
        <v>7746510</v>
      </c>
      <c r="C188" s="22">
        <v>5277710</v>
      </c>
      <c r="D188" s="22">
        <v>9982190</v>
      </c>
      <c r="E188" s="22">
        <v>12982099</v>
      </c>
      <c r="F188" s="22">
        <v>9520193</v>
      </c>
      <c r="G188" s="22">
        <v>50037202</v>
      </c>
      <c r="H188" s="22">
        <v>76911575</v>
      </c>
      <c r="I188" s="22">
        <v>163537698</v>
      </c>
      <c r="J188" s="22">
        <v>342183671</v>
      </c>
      <c r="K188" s="22">
        <v>613782372</v>
      </c>
      <c r="L188" s="22">
        <v>839908411</v>
      </c>
      <c r="M188" s="23">
        <v>955933355</v>
      </c>
      <c r="N188" s="22">
        <v>209323298</v>
      </c>
      <c r="O188" s="22">
        <v>241184825</v>
      </c>
      <c r="P188" s="22">
        <v>275206571</v>
      </c>
      <c r="Q188" s="22">
        <v>230232631</v>
      </c>
    </row>
    <row r="189" spans="1:17" ht="16" x14ac:dyDescent="0.2">
      <c r="A189" s="31" t="s">
        <v>197</v>
      </c>
      <c r="B189" s="32"/>
      <c r="C189" s="33">
        <f>(C188/B188)-1</f>
        <v>-0.31869835577569772</v>
      </c>
      <c r="D189" s="33">
        <f>(D188/C188)-1</f>
        <v>0.89138660517535073</v>
      </c>
      <c r="E189" s="33">
        <f>(E188/D188)-1</f>
        <v>0.30052613705008624</v>
      </c>
      <c r="F189" s="33">
        <f t="shared" ref="F189:M189" si="8">(F188/E188)-1</f>
        <v>-0.26666766291028898</v>
      </c>
      <c r="G189" s="33">
        <f t="shared" si="8"/>
        <v>4.2559020599687418</v>
      </c>
      <c r="H189" s="33">
        <f t="shared" si="8"/>
        <v>0.53708784515968744</v>
      </c>
      <c r="I189" s="33">
        <f t="shared" si="8"/>
        <v>1.1263080102052259</v>
      </c>
      <c r="J189" s="33">
        <f t="shared" si="8"/>
        <v>1.0923840508015465</v>
      </c>
      <c r="K189" s="33">
        <f t="shared" si="8"/>
        <v>0.79372198038053088</v>
      </c>
      <c r="L189" s="33">
        <f t="shared" si="8"/>
        <v>0.36841403291393315</v>
      </c>
      <c r="M189" s="33">
        <f t="shared" si="8"/>
        <v>0.13813999536194665</v>
      </c>
      <c r="N189" s="33"/>
      <c r="O189" s="33">
        <f>(O188/N188)-1</f>
        <v>0.15221204378310538</v>
      </c>
      <c r="P189" s="33">
        <f>(P188/O188)-1</f>
        <v>0.14106088971393627</v>
      </c>
      <c r="Q189" s="33">
        <f>(Q188/P188)-1</f>
        <v>-0.16341884511180516</v>
      </c>
    </row>
    <row r="190" spans="1:17" ht="16" x14ac:dyDescent="0.2">
      <c r="A190" s="19" t="s">
        <v>198</v>
      </c>
      <c r="B190" s="34">
        <f t="shared" ref="B190:Q190" si="9">B188/B2</f>
        <v>0.18770730405214633</v>
      </c>
      <c r="C190" s="34">
        <f t="shared" si="9"/>
        <v>9.903077915517601E-2</v>
      </c>
      <c r="D190" s="34">
        <f t="shared" si="9"/>
        <v>0.17001532169626551</v>
      </c>
      <c r="E190" s="34">
        <f t="shared" si="9"/>
        <v>0.15653623382240142</v>
      </c>
      <c r="F190" s="34">
        <f t="shared" si="9"/>
        <v>7.8407909273741375E-2</v>
      </c>
      <c r="G190" s="34">
        <f t="shared" si="9"/>
        <v>0.23378994149434654</v>
      </c>
      <c r="H190" s="34">
        <f t="shared" si="9"/>
        <v>0.27322591749718222</v>
      </c>
      <c r="I190" s="34">
        <f t="shared" si="9"/>
        <v>0.39886464169321961</v>
      </c>
      <c r="J190" s="34">
        <f t="shared" si="9"/>
        <v>0.49931008746115135</v>
      </c>
      <c r="K190" s="34">
        <f t="shared" si="9"/>
        <v>0.50517660270133191</v>
      </c>
      <c r="L190" s="34">
        <f t="shared" si="9"/>
        <v>0.53874822077519868</v>
      </c>
      <c r="M190" s="34">
        <f t="shared" si="9"/>
        <v>0.54505267662785284</v>
      </c>
      <c r="N190" s="34">
        <f t="shared" si="9"/>
        <v>0.56433009515355415</v>
      </c>
      <c r="O190" s="35">
        <f t="shared" si="9"/>
        <v>0.55306827970358441</v>
      </c>
      <c r="P190" s="34">
        <f t="shared" si="9"/>
        <v>0.5910600508987629</v>
      </c>
      <c r="Q190" s="34">
        <f t="shared" si="9"/>
        <v>0.47844244303331684</v>
      </c>
    </row>
    <row r="191" spans="1:17" ht="16" x14ac:dyDescent="0.2">
      <c r="A191" s="3" t="s">
        <v>185</v>
      </c>
      <c r="B191" s="4" t="s">
        <v>19</v>
      </c>
      <c r="C191" s="4">
        <v>9736468</v>
      </c>
      <c r="D191" s="4">
        <v>15126523</v>
      </c>
      <c r="E191" s="4">
        <v>20453435</v>
      </c>
      <c r="F191" s="4">
        <v>29050449</v>
      </c>
      <c r="G191" s="4">
        <v>61603732</v>
      </c>
      <c r="H191" s="4">
        <v>93014814</v>
      </c>
      <c r="I191" s="4">
        <v>174748214</v>
      </c>
      <c r="J191" s="4">
        <v>125120964</v>
      </c>
      <c r="K191" s="4">
        <v>642960467</v>
      </c>
      <c r="L191" s="4">
        <v>874143608</v>
      </c>
      <c r="M191" s="5">
        <v>1009947278</v>
      </c>
      <c r="N191" s="4">
        <v>218686243</v>
      </c>
      <c r="O191" s="4">
        <v>259595194</v>
      </c>
      <c r="P191" s="4">
        <v>288178653</v>
      </c>
      <c r="Q191" s="4">
        <v>243487189</v>
      </c>
    </row>
    <row r="192" spans="1:17" ht="16" x14ac:dyDescent="0.2">
      <c r="A192" s="3" t="s">
        <v>186</v>
      </c>
      <c r="B192" s="4" t="s">
        <v>19</v>
      </c>
      <c r="C192" s="4" t="s">
        <v>19</v>
      </c>
      <c r="D192" s="4" t="s">
        <v>19</v>
      </c>
      <c r="E192" s="4" t="s">
        <v>19</v>
      </c>
      <c r="F192" s="4" t="s">
        <v>19</v>
      </c>
      <c r="G192" s="4" t="s">
        <v>19</v>
      </c>
      <c r="H192" s="4" t="s">
        <v>19</v>
      </c>
      <c r="I192" s="6">
        <v>0.9</v>
      </c>
      <c r="J192" s="6">
        <v>1.85</v>
      </c>
      <c r="K192" s="6">
        <v>2.86</v>
      </c>
      <c r="L192" s="6">
        <v>3.92</v>
      </c>
      <c r="M192" s="7">
        <v>4.5199999999999996</v>
      </c>
      <c r="N192" s="6">
        <v>0.98</v>
      </c>
      <c r="O192" s="6">
        <v>1.17</v>
      </c>
      <c r="P192" s="6">
        <v>1.3</v>
      </c>
      <c r="Q192" s="6">
        <v>1.08</v>
      </c>
    </row>
    <row r="193" spans="1:17" ht="16" x14ac:dyDescent="0.2">
      <c r="A193" s="3" t="s">
        <v>187</v>
      </c>
      <c r="B193" s="4" t="s">
        <v>19</v>
      </c>
      <c r="C193" s="4" t="s">
        <v>19</v>
      </c>
      <c r="D193" s="4" t="s">
        <v>19</v>
      </c>
      <c r="E193" s="4" t="s">
        <v>19</v>
      </c>
      <c r="F193" s="4" t="s">
        <v>19</v>
      </c>
      <c r="G193" s="4" t="s">
        <v>19</v>
      </c>
      <c r="H193" s="4" t="s">
        <v>19</v>
      </c>
      <c r="I193" s="6">
        <v>250.88</v>
      </c>
      <c r="J193" s="6">
        <v>450.09</v>
      </c>
      <c r="K193" s="6">
        <v>430.25</v>
      </c>
      <c r="L193" s="6">
        <v>226.66</v>
      </c>
      <c r="M193" s="7">
        <v>277.69</v>
      </c>
      <c r="N193" s="6">
        <v>203.16</v>
      </c>
      <c r="O193" s="6">
        <v>232.79</v>
      </c>
      <c r="P193" s="6">
        <v>296.86</v>
      </c>
      <c r="Q193" s="6">
        <v>278.7</v>
      </c>
    </row>
    <row r="194" spans="1:17" ht="16" x14ac:dyDescent="0.2">
      <c r="A194" s="3" t="s">
        <v>188</v>
      </c>
      <c r="B194" s="6">
        <v>1.1299999999999999</v>
      </c>
      <c r="C194" s="6">
        <v>1.46</v>
      </c>
      <c r="D194" s="6">
        <v>1.18</v>
      </c>
      <c r="E194" s="6">
        <v>1.19</v>
      </c>
      <c r="F194" s="6">
        <v>1.26</v>
      </c>
      <c r="G194" s="6">
        <v>1.01</v>
      </c>
      <c r="H194" s="6">
        <v>1.2</v>
      </c>
      <c r="I194" s="6">
        <v>1.17</v>
      </c>
      <c r="J194" s="6">
        <v>1.1100000000000001</v>
      </c>
      <c r="K194" s="6">
        <v>0.99</v>
      </c>
      <c r="L194" s="6">
        <v>1.04</v>
      </c>
      <c r="M194" s="7">
        <v>1.05</v>
      </c>
      <c r="N194" s="6">
        <v>1.07</v>
      </c>
      <c r="O194" s="6">
        <v>1.17</v>
      </c>
      <c r="P194" s="6">
        <v>1.1000000000000001</v>
      </c>
      <c r="Q194" s="6">
        <v>0.89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0 A13 A11 A37:Q128 A130:Q141 A142 A144:Q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B7CF-484B-6B40-9B20-615CA952B7CA}">
  <dimension ref="A1:P110"/>
  <sheetViews>
    <sheetView tabSelected="1" workbookViewId="0">
      <selection activeCell="H18" sqref="H18"/>
    </sheetView>
  </sheetViews>
  <sheetFormatPr baseColWidth="10" defaultRowHeight="15" x14ac:dyDescent="0.2"/>
  <cols>
    <col min="1" max="16" width="18.83203125" customWidth="1"/>
  </cols>
  <sheetData>
    <row r="1" spans="1:16" s="114" customFormat="1" ht="22" customHeight="1" x14ac:dyDescent="0.2">
      <c r="A1" s="113" t="e" vm="2">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6" cm="1">
        <f t="array" ref="A3">_FV(A1,"Market cap",TRUE)*K8</f>
        <v>19529358420</v>
      </c>
      <c r="B3" s="37" t="s">
        <v>199</v>
      </c>
      <c r="C3" s="38">
        <f>Financials!M8*0.01</f>
        <v>1</v>
      </c>
      <c r="D3" s="37" t="s">
        <v>200</v>
      </c>
      <c r="E3" s="38">
        <f>SUM(C11:E11)/3</f>
        <v>0.57583224142524292</v>
      </c>
      <c r="F3" s="39" t="s">
        <v>201</v>
      </c>
      <c r="G3" s="40">
        <f>AVERAGE(Financials!H129:L129)</f>
        <v>3.6607533162473248E-2</v>
      </c>
      <c r="H3" s="39" t="s">
        <v>202</v>
      </c>
      <c r="I3" s="41">
        <f>J14*(1+I7)/(I6-I7)</f>
        <v>31958384481.783752</v>
      </c>
      <c r="J3" s="37" t="s">
        <v>203</v>
      </c>
      <c r="K3" s="106">
        <f>(Financials!M172*-1)/Model!A3</f>
        <v>2.3876421896301087E-2</v>
      </c>
      <c r="L3" s="39" t="s">
        <v>210</v>
      </c>
      <c r="M3" s="42"/>
      <c r="N3" s="115" t="s">
        <v>204</v>
      </c>
      <c r="O3" s="116"/>
      <c r="P3" s="42"/>
    </row>
    <row r="4" spans="1:16" ht="22" customHeight="1" x14ac:dyDescent="0.2">
      <c r="A4" s="43">
        <f>Financials!M56-Financials!M96-Financials!M105</f>
        <v>493064341</v>
      </c>
      <c r="B4" s="44" t="s">
        <v>205</v>
      </c>
      <c r="C4" s="45">
        <f>Financials!M17*0.01</f>
        <v>0.62750000000000006</v>
      </c>
      <c r="D4" s="44" t="s">
        <v>206</v>
      </c>
      <c r="E4" s="45">
        <f>SUM(C13:E13)/3</f>
        <v>0.7874640856014995</v>
      </c>
      <c r="F4" s="46" t="s">
        <v>207</v>
      </c>
      <c r="G4" s="47">
        <f>A5*(1+(5*G3))</f>
        <v>255068599.32994205</v>
      </c>
      <c r="H4" s="48" t="s">
        <v>208</v>
      </c>
      <c r="I4" s="49">
        <f>NPV(I6,F14,G14,H14,I14,(J14+I3))</f>
        <v>26625470819.310833</v>
      </c>
      <c r="J4" s="46" t="s">
        <v>209</v>
      </c>
      <c r="K4" s="55" cm="1">
        <f t="array" ref="K4">_FV(A1,"Change (%)",TRUE)</f>
        <v>3.6825000000000004E-2</v>
      </c>
      <c r="L4" s="48" t="s">
        <v>248</v>
      </c>
      <c r="M4" s="42"/>
      <c r="N4" s="117" t="s">
        <v>211</v>
      </c>
      <c r="O4" s="118"/>
      <c r="P4" s="42"/>
    </row>
    <row r="5" spans="1:16" ht="22" customHeight="1" x14ac:dyDescent="0.2">
      <c r="A5" s="47" cm="1">
        <f t="array" ref="A5">_FV(A1,"Shares outstanding",TRUE)</f>
        <v>215604800</v>
      </c>
      <c r="B5" s="44" t="s">
        <v>212</v>
      </c>
      <c r="C5" s="50">
        <f>Financials!M34*0.01</f>
        <v>0.57950000000000002</v>
      </c>
      <c r="D5" s="44" t="s">
        <v>213</v>
      </c>
      <c r="E5" s="45">
        <f>SUM(C15:E15)/3</f>
        <v>0.75150668803200349</v>
      </c>
      <c r="F5" s="46" t="s">
        <v>214</v>
      </c>
      <c r="G5" s="47">
        <f>Financials!M56</f>
        <v>580014855</v>
      </c>
      <c r="H5" s="48" t="s">
        <v>215</v>
      </c>
      <c r="I5" s="49">
        <f>I4+G5-G6</f>
        <v>27118535160.310833</v>
      </c>
      <c r="J5" s="46" t="s">
        <v>216</v>
      </c>
      <c r="K5" s="107" cm="1">
        <f t="array" ref="K5">_FV(A1,"Price")</f>
        <v>94.32</v>
      </c>
      <c r="L5" s="44" t="s">
        <v>217</v>
      </c>
      <c r="M5" s="42"/>
      <c r="N5" s="51" t="s">
        <v>218</v>
      </c>
      <c r="O5" s="52">
        <f>Financials!M20</f>
        <v>-9860551</v>
      </c>
      <c r="P5" s="42"/>
    </row>
    <row r="6" spans="1:16" ht="22" customHeight="1" x14ac:dyDescent="0.2">
      <c r="A6" s="53">
        <f>O20/F10</f>
        <v>10.208760282279142</v>
      </c>
      <c r="B6" s="44" t="s">
        <v>219</v>
      </c>
      <c r="C6" s="45">
        <f>Financials!M190</f>
        <v>0.54505267662785284</v>
      </c>
      <c r="D6" s="54" t="s">
        <v>198</v>
      </c>
      <c r="E6" s="45">
        <f>Financials!M33/Financials!M126</f>
        <v>0.27263610634524199</v>
      </c>
      <c r="F6" s="44" t="s">
        <v>220</v>
      </c>
      <c r="G6" s="49">
        <f>Financials!M96+Financials!M105</f>
        <v>86950514</v>
      </c>
      <c r="H6" s="48" t="s">
        <v>221</v>
      </c>
      <c r="I6" s="55">
        <f>N25</f>
        <v>8.8408242714992674E-2</v>
      </c>
      <c r="J6" s="48" t="s">
        <v>222</v>
      </c>
      <c r="K6" s="56">
        <f>I5/G4</f>
        <v>106.31859519968532</v>
      </c>
      <c r="L6" s="57" t="s">
        <v>223</v>
      </c>
      <c r="M6" s="42"/>
      <c r="N6" s="58" t="s">
        <v>224</v>
      </c>
      <c r="O6" s="59">
        <f>Financials!M96</f>
        <v>15407101</v>
      </c>
      <c r="P6" s="42"/>
    </row>
    <row r="7" spans="1:16" ht="22" customHeight="1" x14ac:dyDescent="0.2">
      <c r="A7" s="60">
        <f>O20/F12</f>
        <v>17.221656455026455</v>
      </c>
      <c r="B7" s="61" t="s">
        <v>225</v>
      </c>
      <c r="C7" s="62">
        <f>F14/A3</f>
        <v>5.3918821978382228E-2</v>
      </c>
      <c r="D7" s="63" t="s">
        <v>226</v>
      </c>
      <c r="E7" s="64">
        <f>(Financials!M16*(1-0.25))/(Financials!M126+Financials!M105+Financials!M96)</f>
        <v>0.21637045458174373</v>
      </c>
      <c r="F7" s="61" t="s">
        <v>194</v>
      </c>
      <c r="G7" s="65">
        <f>(Financials!M96+Financials!M105)/Financials!M126</f>
        <v>2.3323729274785439E-2</v>
      </c>
      <c r="H7" s="66" t="s">
        <v>227</v>
      </c>
      <c r="I7" s="67">
        <v>2.5000000000000001E-2</v>
      </c>
      <c r="J7" s="68" t="s">
        <v>228</v>
      </c>
      <c r="K7" s="69">
        <f>K6/K5-1</f>
        <v>0.12721156912304199</v>
      </c>
      <c r="L7" s="70" t="s">
        <v>229</v>
      </c>
      <c r="M7" s="42"/>
      <c r="N7" s="58" t="s">
        <v>230</v>
      </c>
      <c r="O7" s="59">
        <f>Financials!M105</f>
        <v>71543413</v>
      </c>
      <c r="P7" s="42"/>
    </row>
    <row r="8" spans="1:16" ht="22" customHeight="1" x14ac:dyDescent="0.2">
      <c r="A8" s="71"/>
      <c r="B8" s="42"/>
      <c r="C8" s="42"/>
      <c r="D8" s="42"/>
      <c r="E8" s="42"/>
      <c r="F8" s="42"/>
      <c r="G8" s="42"/>
      <c r="H8" s="42"/>
      <c r="I8" s="42"/>
      <c r="J8" s="42"/>
      <c r="K8" s="105" cm="1">
        <f t="array" ref="K8">_FV(L8,"Previous close",TRUE)</f>
        <v>8.9700000000000002E-2</v>
      </c>
      <c r="L8" s="104" t="e" vm="3">
        <v>#VALUE!</v>
      </c>
      <c r="M8" s="42"/>
      <c r="N8" s="72" t="s">
        <v>211</v>
      </c>
      <c r="O8" s="73">
        <f>O5/(O6+O7)</f>
        <v>-0.11340417148080344</v>
      </c>
      <c r="P8" s="42"/>
    </row>
    <row r="9" spans="1:16" ht="22" customHeight="1" x14ac:dyDescent="0.2">
      <c r="A9" s="74"/>
      <c r="B9" s="75">
        <v>2019</v>
      </c>
      <c r="C9" s="75">
        <v>2020</v>
      </c>
      <c r="D9" s="75">
        <v>2021</v>
      </c>
      <c r="E9" s="75">
        <v>2022</v>
      </c>
      <c r="F9" s="103">
        <v>2023</v>
      </c>
      <c r="G9" s="76">
        <v>2024</v>
      </c>
      <c r="H9" s="76">
        <v>2025</v>
      </c>
      <c r="I9" s="76">
        <v>2026</v>
      </c>
      <c r="J9" s="76">
        <v>2027</v>
      </c>
      <c r="K9" s="77"/>
      <c r="L9" s="78"/>
      <c r="M9" s="78"/>
      <c r="N9" s="58" t="s">
        <v>231</v>
      </c>
      <c r="O9" s="59">
        <f>Financials!M25</f>
        <v>75397526</v>
      </c>
      <c r="P9" s="42"/>
    </row>
    <row r="10" spans="1:16" ht="22" customHeight="1" x14ac:dyDescent="0.2">
      <c r="A10" s="79" t="s">
        <v>232</v>
      </c>
      <c r="B10" s="80">
        <v>410008010</v>
      </c>
      <c r="C10" s="80">
        <v>685312954</v>
      </c>
      <c r="D10" s="80">
        <v>1214985747</v>
      </c>
      <c r="E10" s="80">
        <v>1558999879</v>
      </c>
      <c r="F10" s="81">
        <v>1913000000</v>
      </c>
      <c r="G10" s="80">
        <v>2281000000</v>
      </c>
      <c r="H10" s="80">
        <v>2665000000</v>
      </c>
      <c r="I10" s="80">
        <v>3048000000</v>
      </c>
      <c r="J10" s="80">
        <v>3425000000</v>
      </c>
      <c r="K10" s="82" t="s">
        <v>233</v>
      </c>
      <c r="L10" s="78"/>
      <c r="N10" s="58" t="s">
        <v>234</v>
      </c>
      <c r="O10" s="59">
        <f>Financials!M24</f>
        <v>1091780854</v>
      </c>
      <c r="P10" s="42"/>
    </row>
    <row r="11" spans="1:16" ht="22" customHeight="1" x14ac:dyDescent="0.2">
      <c r="A11" s="83"/>
      <c r="B11" s="84"/>
      <c r="C11" s="84">
        <f t="shared" ref="C11:J11" si="0">(C10/B10)-1</f>
        <v>0.67146235508911145</v>
      </c>
      <c r="D11" s="84">
        <f t="shared" si="0"/>
        <v>0.77289184438792913</v>
      </c>
      <c r="E11" s="84">
        <f t="shared" si="0"/>
        <v>0.28314252479868807</v>
      </c>
      <c r="F11" s="85">
        <f t="shared" si="0"/>
        <v>0.22706872897711117</v>
      </c>
      <c r="G11" s="84">
        <f t="shared" si="0"/>
        <v>0.19236800836382639</v>
      </c>
      <c r="H11" s="84">
        <f t="shared" si="0"/>
        <v>0.16834721613327486</v>
      </c>
      <c r="I11" s="84">
        <f t="shared" si="0"/>
        <v>0.14371482176360217</v>
      </c>
      <c r="J11" s="84">
        <f t="shared" si="0"/>
        <v>0.12368766404199483</v>
      </c>
      <c r="K11" s="86">
        <f>SUM(F11:J11)/5</f>
        <v>0.17103728785596189</v>
      </c>
      <c r="M11" s="78"/>
      <c r="N11" s="58" t="s">
        <v>235</v>
      </c>
      <c r="O11" s="87">
        <f>O9/O10</f>
        <v>6.905921250016718E-2</v>
      </c>
      <c r="P11" s="42"/>
    </row>
    <row r="12" spans="1:16" ht="22" customHeight="1" x14ac:dyDescent="0.2">
      <c r="A12" s="79" t="s">
        <v>140</v>
      </c>
      <c r="B12" s="80">
        <v>167842853</v>
      </c>
      <c r="C12" s="80">
        <v>347608849</v>
      </c>
      <c r="D12" s="80">
        <v>688258538</v>
      </c>
      <c r="E12" s="80">
        <v>902564908</v>
      </c>
      <c r="F12" s="81">
        <v>1134000000</v>
      </c>
      <c r="G12" s="80">
        <v>1238000000</v>
      </c>
      <c r="H12" s="80">
        <v>1469000000</v>
      </c>
      <c r="I12" s="80">
        <v>1680000000</v>
      </c>
      <c r="J12" s="80">
        <v>1758000000</v>
      </c>
      <c r="K12" s="82" t="s">
        <v>236</v>
      </c>
      <c r="L12" s="78"/>
      <c r="M12" s="78"/>
      <c r="N12" s="88" t="s">
        <v>237</v>
      </c>
      <c r="O12" s="89">
        <f>O8*(1-O11)</f>
        <v>-0.10557256870410522</v>
      </c>
      <c r="P12" s="42"/>
    </row>
    <row r="13" spans="1:16" ht="22" customHeight="1" x14ac:dyDescent="0.2">
      <c r="A13" s="83"/>
      <c r="B13" s="84"/>
      <c r="C13" s="84">
        <f t="shared" ref="C13:J13" si="1">(C12/B12)-1</f>
        <v>1.0710375377139232</v>
      </c>
      <c r="D13" s="84">
        <f t="shared" si="1"/>
        <v>0.97997991127090089</v>
      </c>
      <c r="E13" s="84">
        <f t="shared" si="1"/>
        <v>0.3113748078196743</v>
      </c>
      <c r="F13" s="85">
        <f t="shared" si="1"/>
        <v>0.25641933333397438</v>
      </c>
      <c r="G13" s="84">
        <f t="shared" si="1"/>
        <v>9.1710758377425039E-2</v>
      </c>
      <c r="H13" s="84">
        <f t="shared" si="1"/>
        <v>0.18659127625201943</v>
      </c>
      <c r="I13" s="84">
        <f t="shared" si="1"/>
        <v>0.14363512593601091</v>
      </c>
      <c r="J13" s="84">
        <f t="shared" si="1"/>
        <v>4.6428571428571486E-2</v>
      </c>
      <c r="K13" s="86">
        <f>SUM(F13:J13)/5</f>
        <v>0.14495701306560024</v>
      </c>
      <c r="L13" s="78"/>
      <c r="M13" s="78"/>
      <c r="N13" s="117" t="s">
        <v>238</v>
      </c>
      <c r="O13" s="118"/>
      <c r="P13" s="42"/>
    </row>
    <row r="14" spans="1:16" ht="22" customHeight="1" x14ac:dyDescent="0.2">
      <c r="A14" s="79" t="s">
        <v>183</v>
      </c>
      <c r="B14" s="80">
        <v>163537698</v>
      </c>
      <c r="C14" s="80">
        <v>342183671</v>
      </c>
      <c r="D14" s="80">
        <v>613782372</v>
      </c>
      <c r="E14" s="80">
        <v>839908411</v>
      </c>
      <c r="F14" s="81">
        <v>1053000000</v>
      </c>
      <c r="G14" s="80">
        <v>1255000000</v>
      </c>
      <c r="H14" s="80">
        <v>1489000000</v>
      </c>
      <c r="I14" s="80">
        <v>1721000000</v>
      </c>
      <c r="J14" s="80">
        <v>1977000000</v>
      </c>
      <c r="K14" s="82" t="s">
        <v>239</v>
      </c>
      <c r="L14" s="78"/>
      <c r="M14" s="78"/>
      <c r="N14" s="58" t="s">
        <v>240</v>
      </c>
      <c r="O14" s="87">
        <f>'[1]US Treasury Bonds'!$C$8</f>
        <v>4.6689999999999995E-2</v>
      </c>
      <c r="P14" s="42"/>
    </row>
    <row r="15" spans="1:16" ht="22" customHeight="1" x14ac:dyDescent="0.2">
      <c r="A15" s="90"/>
      <c r="B15" s="84"/>
      <c r="C15" s="84">
        <f t="shared" ref="C15:J15" si="2">(C14/B14)-1</f>
        <v>1.0923840508015465</v>
      </c>
      <c r="D15" s="84">
        <f t="shared" si="2"/>
        <v>0.79372198038053088</v>
      </c>
      <c r="E15" s="84">
        <f t="shared" si="2"/>
        <v>0.36841403291393315</v>
      </c>
      <c r="F15" s="85">
        <f t="shared" si="2"/>
        <v>0.25370812603994741</v>
      </c>
      <c r="G15" s="84">
        <f t="shared" si="2"/>
        <v>0.19183285849952525</v>
      </c>
      <c r="H15" s="84">
        <f t="shared" si="2"/>
        <v>0.18645418326693219</v>
      </c>
      <c r="I15" s="84">
        <f t="shared" si="2"/>
        <v>0.15580926796507732</v>
      </c>
      <c r="J15" s="84">
        <f t="shared" si="2"/>
        <v>0.14875072632190589</v>
      </c>
      <c r="K15" s="86">
        <f>SUM(F15:J15)/5</f>
        <v>0.18731103241867761</v>
      </c>
      <c r="L15" s="78"/>
      <c r="M15" s="78"/>
      <c r="N15" s="58" t="s">
        <v>241</v>
      </c>
      <c r="O15" s="91" cm="1">
        <f t="array" ref="O15">_FV(A1,"Beta")</f>
        <v>1.1413</v>
      </c>
      <c r="P15" s="42"/>
    </row>
    <row r="16" spans="1:16" ht="22" customHeight="1" x14ac:dyDescent="0.2">
      <c r="A16" s="79" t="s">
        <v>194</v>
      </c>
      <c r="B16" s="92">
        <v>0.38604278747694837</v>
      </c>
      <c r="C16" s="92">
        <v>8.0966738012598627E-2</v>
      </c>
      <c r="D16" s="92">
        <v>0.15051829532019345</v>
      </c>
      <c r="E16" s="92">
        <v>0.19239503885855166</v>
      </c>
      <c r="F16" s="93"/>
      <c r="G16" s="94"/>
      <c r="H16" s="94"/>
      <c r="I16" s="94"/>
      <c r="J16" s="94"/>
      <c r="K16" s="95"/>
      <c r="L16" s="78"/>
      <c r="M16" s="78"/>
      <c r="N16" s="58" t="s">
        <v>242</v>
      </c>
      <c r="O16" s="87">
        <v>8.4000000000000005E-2</v>
      </c>
      <c r="P16" s="42"/>
    </row>
    <row r="17" spans="1:16" ht="22" customHeight="1" x14ac:dyDescent="0.2">
      <c r="A17" s="78"/>
      <c r="B17" s="96"/>
      <c r="C17" s="96"/>
      <c r="D17" s="96"/>
      <c r="E17" s="96"/>
      <c r="F17" s="78"/>
      <c r="G17" s="78"/>
      <c r="H17" s="78"/>
      <c r="I17" s="78"/>
      <c r="J17" s="78"/>
      <c r="K17" s="78"/>
      <c r="L17" s="78"/>
      <c r="M17" s="78"/>
      <c r="N17" s="97" t="s">
        <v>238</v>
      </c>
      <c r="O17" s="98">
        <f>(O14)+((O15)*(O16-O14))</f>
        <v>8.9271903000000014E-2</v>
      </c>
      <c r="P17" s="42"/>
    </row>
    <row r="18" spans="1:16" ht="22" customHeight="1" x14ac:dyDescent="0.2">
      <c r="A18" s="78"/>
      <c r="B18" s="78"/>
      <c r="C18" s="78"/>
      <c r="D18" s="78"/>
      <c r="E18" s="78"/>
      <c r="F18" s="78"/>
      <c r="G18" s="78"/>
      <c r="H18" s="78"/>
      <c r="I18" s="78"/>
      <c r="J18" s="78"/>
      <c r="K18" s="78"/>
      <c r="L18" s="78"/>
      <c r="M18" s="78"/>
      <c r="N18" s="117" t="s">
        <v>243</v>
      </c>
      <c r="O18" s="118"/>
      <c r="P18" s="42"/>
    </row>
    <row r="19" spans="1:16" ht="22" customHeight="1" x14ac:dyDescent="0.2">
      <c r="A19" s="108" t="str" cm="1">
        <f t="array" ref="A19">_FV(A1,"Industry")</f>
        <v>Hotels &amp; Entertainment Services</v>
      </c>
      <c r="B19" s="108"/>
      <c r="C19" s="119" cm="1">
        <f t="array" ref="C19">_FV(A1,"Year incorporated",TRUE)</f>
        <v>2014</v>
      </c>
      <c r="D19" s="119"/>
      <c r="E19" s="99"/>
      <c r="F19" s="78"/>
      <c r="G19" s="78"/>
      <c r="H19" s="78"/>
      <c r="I19" s="78"/>
      <c r="J19" s="78"/>
      <c r="K19" s="78"/>
      <c r="L19" s="78"/>
      <c r="M19" s="78"/>
      <c r="N19" s="58" t="s">
        <v>221</v>
      </c>
      <c r="O19" s="100">
        <f>O6+O7</f>
        <v>86950514</v>
      </c>
      <c r="P19" s="42"/>
    </row>
    <row r="20" spans="1:16" ht="22" customHeight="1" x14ac:dyDescent="0.2">
      <c r="A20" s="108" t="str" cm="1">
        <f t="array" ref="A20">_FV(A1,"Description")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B20" s="108"/>
      <c r="C20" s="108"/>
      <c r="D20" s="108"/>
      <c r="E20" s="108"/>
      <c r="F20" s="78"/>
      <c r="G20" s="78"/>
      <c r="H20" s="78"/>
      <c r="I20" s="78"/>
      <c r="J20" s="78"/>
      <c r="K20" s="78"/>
      <c r="L20" s="78"/>
      <c r="M20" s="78"/>
      <c r="N20" s="58" t="s">
        <v>199</v>
      </c>
      <c r="O20" s="100">
        <f>A3</f>
        <v>19529358420</v>
      </c>
      <c r="P20" s="42"/>
    </row>
    <row r="21" spans="1:16" ht="22" customHeight="1" x14ac:dyDescent="0.2">
      <c r="A21" s="108"/>
      <c r="B21" s="108"/>
      <c r="C21" s="108"/>
      <c r="D21" s="108"/>
      <c r="E21" s="108"/>
      <c r="F21" s="78"/>
      <c r="G21" s="78"/>
      <c r="H21" s="78"/>
      <c r="I21" s="78"/>
      <c r="J21" s="78"/>
      <c r="K21" s="78"/>
      <c r="M21" s="78"/>
      <c r="N21" s="58" t="s">
        <v>244</v>
      </c>
      <c r="O21" s="100">
        <f>O19+O20</f>
        <v>19616308934</v>
      </c>
      <c r="P21" s="42"/>
    </row>
    <row r="22" spans="1:16" ht="22" customHeight="1" x14ac:dyDescent="0.2">
      <c r="A22" s="108"/>
      <c r="B22" s="108"/>
      <c r="C22" s="108"/>
      <c r="D22" s="108"/>
      <c r="E22" s="108"/>
      <c r="F22" s="78"/>
      <c r="G22" s="78"/>
      <c r="H22" s="78"/>
      <c r="I22" s="78"/>
      <c r="J22" s="78"/>
      <c r="K22" s="78"/>
      <c r="L22" s="78"/>
      <c r="M22" s="78"/>
      <c r="N22" s="72" t="s">
        <v>245</v>
      </c>
      <c r="O22" s="101">
        <f>(O19/O21)</f>
        <v>4.4325624301977057E-3</v>
      </c>
      <c r="P22" s="42"/>
    </row>
    <row r="23" spans="1:16" ht="22" customHeight="1" x14ac:dyDescent="0.2">
      <c r="A23" s="108"/>
      <c r="B23" s="108"/>
      <c r="C23" s="108"/>
      <c r="D23" s="108"/>
      <c r="E23" s="108"/>
      <c r="F23" s="78"/>
      <c r="G23" s="78"/>
      <c r="H23" s="78"/>
      <c r="I23" s="78"/>
      <c r="J23" s="78"/>
      <c r="K23" s="78"/>
      <c r="L23" s="78"/>
      <c r="M23" s="78"/>
      <c r="N23" s="97" t="s">
        <v>246</v>
      </c>
      <c r="O23" s="102">
        <f>O20/O21</f>
        <v>0.99556743756980226</v>
      </c>
      <c r="P23" s="42"/>
    </row>
    <row r="24" spans="1:16" ht="22" customHeight="1" x14ac:dyDescent="0.2">
      <c r="A24" s="108"/>
      <c r="B24" s="108"/>
      <c r="C24" s="108"/>
      <c r="D24" s="108"/>
      <c r="E24" s="108"/>
      <c r="F24" s="78"/>
      <c r="G24" s="78"/>
      <c r="H24" s="78"/>
      <c r="I24" s="78"/>
      <c r="J24" s="78"/>
      <c r="K24" s="78"/>
      <c r="L24" s="78"/>
      <c r="M24" s="78"/>
      <c r="N24" s="109" t="s">
        <v>247</v>
      </c>
      <c r="O24" s="110"/>
      <c r="P24" s="42"/>
    </row>
    <row r="25" spans="1:16" ht="22" customHeight="1" x14ac:dyDescent="0.2">
      <c r="A25" s="108"/>
      <c r="B25" s="108"/>
      <c r="C25" s="108"/>
      <c r="D25" s="108"/>
      <c r="E25" s="108"/>
      <c r="F25" s="78"/>
      <c r="G25" s="78"/>
      <c r="H25" s="78"/>
      <c r="I25" s="78"/>
      <c r="J25" s="78"/>
      <c r="K25" s="78"/>
      <c r="L25" s="78"/>
      <c r="M25" s="78"/>
      <c r="N25" s="111">
        <f>(O22*O12)+(O23*O17)</f>
        <v>8.8408242714992674E-2</v>
      </c>
      <c r="O25" s="112"/>
      <c r="P25" s="42"/>
    </row>
    <row r="26" spans="1:16" ht="22" customHeight="1" x14ac:dyDescent="0.2">
      <c r="A26" s="108"/>
      <c r="B26" s="108"/>
      <c r="C26" s="108"/>
      <c r="D26" s="108"/>
      <c r="E26" s="108"/>
      <c r="F26" s="78"/>
      <c r="G26" s="78"/>
      <c r="H26" s="78"/>
      <c r="I26" s="78"/>
      <c r="J26" s="78"/>
      <c r="K26" s="78"/>
      <c r="L26" s="78"/>
      <c r="M26" s="78"/>
      <c r="N26" s="78"/>
      <c r="O26" s="42"/>
      <c r="P26" s="42"/>
    </row>
    <row r="27" spans="1:16" ht="22" customHeight="1" x14ac:dyDescent="0.2">
      <c r="A27" s="108"/>
      <c r="B27" s="108"/>
      <c r="C27" s="108"/>
      <c r="D27" s="108"/>
      <c r="E27" s="108"/>
      <c r="F27" s="78"/>
      <c r="G27" s="78"/>
      <c r="H27" s="78"/>
      <c r="I27" s="78"/>
      <c r="J27" s="78"/>
      <c r="K27" s="78"/>
      <c r="L27" s="78"/>
      <c r="M27" s="78"/>
      <c r="N27" s="78"/>
      <c r="O27" s="42"/>
      <c r="P27" s="42"/>
    </row>
    <row r="28" spans="1:16" ht="22" customHeight="1" x14ac:dyDescent="0.2">
      <c r="A28" s="42"/>
      <c r="B28" s="78"/>
      <c r="C28" s="78"/>
      <c r="D28" s="78"/>
      <c r="E28" s="78"/>
      <c r="F28" s="78"/>
      <c r="G28" s="78"/>
      <c r="H28" s="78"/>
      <c r="I28" s="78"/>
      <c r="J28" s="78"/>
      <c r="K28" s="78"/>
      <c r="L28" s="78"/>
      <c r="M28" s="78"/>
      <c r="N28" s="78"/>
      <c r="O28" s="42"/>
      <c r="P28" s="42"/>
    </row>
    <row r="29" spans="1:16" ht="22" customHeight="1" x14ac:dyDescent="0.2">
      <c r="A29" s="42"/>
      <c r="B29" s="78"/>
      <c r="C29" s="78"/>
      <c r="D29" s="78"/>
      <c r="E29" s="78"/>
      <c r="F29" s="78"/>
      <c r="G29" s="78"/>
      <c r="H29" s="78"/>
      <c r="I29" s="78"/>
      <c r="J29" s="78"/>
      <c r="K29" s="78"/>
      <c r="L29" s="78"/>
      <c r="M29" s="78"/>
      <c r="N29" s="78"/>
      <c r="O29" s="42"/>
      <c r="P29" s="42"/>
    </row>
    <row r="30" spans="1:16" ht="22" customHeight="1" x14ac:dyDescent="0.2">
      <c r="A30" s="42"/>
      <c r="B30" s="78"/>
      <c r="D30" s="78"/>
      <c r="E30" s="78"/>
      <c r="F30" s="78"/>
      <c r="G30" s="78"/>
      <c r="H30" s="78"/>
      <c r="I30" s="78"/>
      <c r="J30" s="78"/>
      <c r="K30" s="78"/>
      <c r="L30" s="78"/>
      <c r="M30" s="78"/>
      <c r="N30" s="78"/>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OTCPK:EVVT.Y/explorer/revenue_proj" xr:uid="{6F0D7CE8-5978-CA42-A6BC-EE504E1E4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2023-11-05T10:10:03Z</dcterms:modified>
</cp:coreProperties>
</file>