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0A7F051-20BF-1C4F-B57F-F382692B2DF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C6" i="2"/>
  <c r="O5" i="2"/>
  <c r="G5" i="2"/>
  <c r="C5" i="2"/>
  <c r="C4" i="2"/>
  <c r="A4" i="2"/>
  <c r="C3" i="2"/>
  <c r="A3" i="2" a="1"/>
  <c r="A3" i="2" s="1"/>
  <c r="K4" i="2" s="1"/>
  <c r="A20" i="2" a="1"/>
  <c r="A20" i="2" s="1"/>
  <c r="C19" i="2" a="1"/>
  <c r="C19" i="2" s="1"/>
  <c r="A19" i="2" a="1"/>
  <c r="A19" i="2" s="1"/>
  <c r="O15" i="2" a="1"/>
  <c r="O15" i="2" s="1"/>
  <c r="J15" i="2"/>
  <c r="I15" i="2"/>
  <c r="H15" i="2"/>
  <c r="G15" i="2"/>
  <c r="F15" i="2"/>
  <c r="E15" i="2"/>
  <c r="D15" i="2"/>
  <c r="C15" i="2"/>
  <c r="J13" i="2"/>
  <c r="I13" i="2"/>
  <c r="H13" i="2"/>
  <c r="G13" i="2"/>
  <c r="F13" i="2"/>
  <c r="E13" i="2"/>
  <c r="D13" i="2"/>
  <c r="C13" i="2"/>
  <c r="J11" i="2"/>
  <c r="I11" i="2"/>
  <c r="H11" i="2"/>
  <c r="G11" i="2"/>
  <c r="F11" i="2"/>
  <c r="E11" i="2"/>
  <c r="D11" i="2"/>
  <c r="C11" i="2"/>
  <c r="O11" i="2"/>
  <c r="K5" i="2" a="1"/>
  <c r="K5" i="2" s="1"/>
  <c r="A5" i="2" a="1"/>
  <c r="A5" i="2" s="1"/>
  <c r="L190" i="1"/>
  <c r="K190" i="1"/>
  <c r="J190" i="1"/>
  <c r="I190" i="1"/>
  <c r="H190" i="1"/>
  <c r="G190" i="1"/>
  <c r="F190" i="1"/>
  <c r="E190" i="1"/>
  <c r="D190" i="1"/>
  <c r="C190" i="1"/>
  <c r="B190" i="1"/>
  <c r="L189"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L35" i="1"/>
  <c r="K35" i="1"/>
  <c r="J35" i="1"/>
  <c r="H35" i="1"/>
  <c r="G35" i="1"/>
  <c r="F35" i="1"/>
  <c r="E35" i="1"/>
  <c r="D35" i="1"/>
  <c r="C35" i="1"/>
  <c r="L18"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L3" i="1"/>
  <c r="K3" i="1"/>
  <c r="J3" i="1"/>
  <c r="H3" i="1"/>
  <c r="G3" i="1"/>
  <c r="F3" i="1"/>
  <c r="E3" i="1"/>
  <c r="D3" i="1"/>
  <c r="C3" i="1"/>
  <c r="K15" i="2" l="1"/>
  <c r="K13" i="2"/>
  <c r="K11" i="2"/>
  <c r="E5" i="2"/>
  <c r="E4" i="2"/>
  <c r="E3" i="2"/>
  <c r="G4" i="2"/>
  <c r="O8" i="2"/>
  <c r="O12" i="2" s="1"/>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<sst xmlns="http://schemas.openxmlformats.org/spreadsheetml/2006/main" count="1015" uniqueCount="244">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</sst>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1"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10"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4" fillId="12" borderId="6" xfId="0" applyFont="1" applyFill="1" applyBorder="1" applyAlignment="1">
      <alignment horizontal="left" vertical="center" wrapText="1"/>
    </xf>
    <xf numFmtId="164" fontId="15" fillId="12"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6" fillId="10" borderId="9" xfId="1" applyFont="1" applyFill="1" applyBorder="1" applyAlignment="1">
      <alignment horizontal="left" vertical="center" indent="1"/>
    </xf>
    <xf numFmtId="0" fontId="14" fillId="12" borderId="10" xfId="0" applyFont="1" applyFill="1" applyBorder="1" applyAlignment="1">
      <alignment horizontal="left" vertical="center" wrapText="1"/>
    </xf>
    <xf numFmtId="164" fontId="15" fillId="12"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1" borderId="1" xfId="1" applyFont="1" applyFill="1" applyBorder="1" applyAlignment="1">
      <alignment horizontal="left" indent="1"/>
    </xf>
    <xf numFmtId="0" fontId="18" fillId="12" borderId="10" xfId="0" applyFont="1" applyFill="1" applyBorder="1" applyAlignment="1">
      <alignment horizontal="left" vertical="center" wrapText="1"/>
    </xf>
    <xf numFmtId="10" fontId="19" fillId="12" borderId="9"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1" borderId="1" xfId="0" applyFont="1" applyFill="1" applyBorder="1" applyAlignment="1">
      <alignment horizontal="right" vertical="center"/>
    </xf>
    <xf numFmtId="0" fontId="1" fillId="11"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2" borderId="1"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5" fillId="12" borderId="9" xfId="0" applyNumberFormat="1" applyFont="1" applyFill="1" applyBorder="1" applyAlignment="1">
      <alignment vertical="center"/>
    </xf>
    <xf numFmtId="0" fontId="14" fillId="12" borderId="11" xfId="0" applyFont="1" applyFill="1" applyBorder="1" applyAlignment="1">
      <alignment horizontal="left" vertical="center" wrapText="1"/>
    </xf>
    <xf numFmtId="10" fontId="15" fillId="12" borderId="12" xfId="0" applyNumberFormat="1" applyFont="1" applyFill="1" applyBorder="1" applyAlignment="1">
      <alignment vertical="center"/>
    </xf>
    <xf numFmtId="0" fontId="23" fillId="12" borderId="0" xfId="0" applyFont="1" applyFill="1" applyAlignment="1">
      <alignment horizontal="left" vertical="center" indent="1"/>
    </xf>
    <xf numFmtId="2" fontId="15" fillId="12"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2" borderId="1" xfId="1" applyFont="1" applyFill="1" applyBorder="1" applyAlignment="1">
      <alignment vertical="center"/>
    </xf>
    <xf numFmtId="0" fontId="18" fillId="12" borderId="11" xfId="0" applyFont="1" applyFill="1" applyBorder="1" applyAlignment="1">
      <alignment horizontal="left" vertical="center" wrapText="1"/>
    </xf>
    <xf numFmtId="10" fontId="19" fillId="12" borderId="12" xfId="0" applyNumberFormat="1" applyFont="1" applyFill="1" applyBorder="1" applyAlignment="1">
      <alignment vertical="center"/>
    </xf>
    <xf numFmtId="0" fontId="12" fillId="11" borderId="1" xfId="0" applyFont="1" applyFill="1" applyBorder="1" applyAlignment="1">
      <alignment horizontal="left" vertical="center" indent="1"/>
    </xf>
    <xf numFmtId="164" fontId="15" fillId="12" borderId="9" xfId="0" applyNumberFormat="1" applyFont="1" applyFill="1" applyBorder="1" applyAlignment="1">
      <alignment horizontal="right" vertical="center"/>
    </xf>
    <xf numFmtId="10" fontId="19" fillId="12" borderId="9" xfId="0" applyNumberFormat="1" applyFont="1" applyFill="1" applyBorder="1" applyAlignment="1">
      <alignment horizontal="right" vertical="center"/>
    </xf>
    <xf numFmtId="10" fontId="19" fillId="12" borderId="12" xfId="0" applyNumberFormat="1" applyFont="1" applyFill="1" applyBorder="1" applyAlignment="1">
      <alignment horizontal="right" vertical="center"/>
    </xf>
    <xf numFmtId="9" fontId="12" fillId="10" borderId="2" xfId="1" applyFont="1" applyFill="1" applyBorder="1" applyAlignment="1">
      <alignment horizontal="left" vertical="center" indent="1"/>
    </xf>
    <xf numFmtId="9" fontId="12" fillId="12" borderId="4" xfId="1" applyFont="1" applyFill="1" applyBorder="1" applyAlignment="1">
      <alignment horizontal="left" vertical="center" indent="1"/>
    </xf>
    <xf numFmtId="2" fontId="4" fillId="12" borderId="11" xfId="0" applyNumberFormat="1" applyFont="1" applyFill="1" applyBorder="1" applyAlignment="1">
      <alignment horizontal="right" vertical="center" indent="1"/>
    </xf>
    <xf numFmtId="0" fontId="12" fillId="11" borderId="1" xfId="0" applyFont="1" applyFill="1" applyBorder="1" applyAlignment="1">
      <alignment horizontal="left" vertical="center" wrapText="1" indent="2"/>
    </xf>
    <xf numFmtId="9" fontId="3" fillId="10" borderId="7" xfId="1" applyFont="1" applyFill="1" applyBorder="1" applyAlignment="1">
      <alignment horizontal="center" vertical="center"/>
    </xf>
    <xf numFmtId="9" fontId="3" fillId="10" borderId="8" xfId="1" applyFont="1" applyFill="1" applyBorder="1" applyAlignment="1">
      <alignment horizontal="center" vertical="center"/>
    </xf>
    <xf numFmtId="10" fontId="13" fillId="9" borderId="7" xfId="1" applyNumberFormat="1" applyFont="1" applyFill="1" applyBorder="1" applyAlignment="1">
      <alignment horizontal="center" vertical="center"/>
    </xf>
    <xf numFmtId="10" fontId="13" fillId="9" borderId="8"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2" borderId="7" xfId="1" applyFont="1" applyFill="1" applyBorder="1" applyAlignment="1">
      <alignment horizontal="center" vertical="center"/>
    </xf>
    <xf numFmtId="9" fontId="13" fillId="12"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154.94999999999999</v>
    <v>81.91</v>
    <v>1.6339999999999999</v>
    <v>7.14</v>
    <v>6.1817999999999998E-2</v>
    <v>-0.18</v>
    <v>-1.4680000000000001E-3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123.45</v>
    <v>Software &amp; IT Services</v>
    <v>Stock</v>
    <v>45233.999896990623</v>
    <v>0</v>
    <v>117.38</v>
    <v>79382860704</v>
    <v>AIRBNB, INC.</v>
    <v>AIRBNB, INC.</v>
    <v>117.98</v>
    <v>13.974</v>
    <v>115.5</v>
    <v>122.64</v>
    <v>122.46</v>
    <v>647283600</v>
    <v>ABNB</v>
    <v>AIRBNB, INC. (XNAS:ABNB)</v>
    <v>9020387</v>
    <v>5462952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6"/>
  <sheetViews>
    <sheetView topLeftCell="A168" workbookViewId="0">
      <pane xSplit="1" topLeftCell="B1" activePane="topRight" state="frozen"/>
      <selection pane="topRight" activeCell="A190" sqref="A190:XFD190"/>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28" t="s">
        <v>11</v>
      </c>
      <c r="B2" s="26">
        <v>2561721000</v>
      </c>
      <c r="C2" s="26">
        <v>3651985000</v>
      </c>
      <c r="D2" s="26">
        <v>4805239000</v>
      </c>
      <c r="E2" s="26">
        <v>3378199000</v>
      </c>
      <c r="F2" s="26">
        <v>5991760000</v>
      </c>
      <c r="G2" s="26">
        <v>8399000000</v>
      </c>
      <c r="H2" s="27">
        <v>9088410000</v>
      </c>
      <c r="I2" s="26">
        <v>2884410000</v>
      </c>
      <c r="J2" s="26">
        <v>1902000000</v>
      </c>
      <c r="K2" s="26">
        <v>1818000000</v>
      </c>
      <c r="L2" s="26">
        <v>2484000000</v>
      </c>
    </row>
    <row r="3" spans="1:12" ht="16" x14ac:dyDescent="0.2">
      <c r="A3" s="9" t="s">
        <v>184</v>
      </c>
      <c r="B3" s="10"/>
      <c r="C3" s="11">
        <f t="shared" ref="C3:L3" si="0">(C2/B2)-1</f>
        <v>0.42559825991979605</v>
      </c>
      <c r="D3" s="11">
        <f t="shared" si="0"/>
        <v>0.31578826309527552</v>
      </c>
      <c r="E3" s="11">
        <f t="shared" si="0"/>
        <v>-0.29697586321929048</v>
      </c>
      <c r="F3" s="11">
        <f t="shared" si="0"/>
        <v>0.77365513399299446</v>
      </c>
      <c r="G3" s="11">
        <f t="shared" si="0"/>
        <v>0.40175841488978192</v>
      </c>
      <c r="H3" s="11">
        <f t="shared" si="0"/>
        <v>8.2082390760804813E-2</v>
      </c>
      <c r="I3" s="11"/>
      <c r="J3" s="11">
        <f t="shared" si="0"/>
        <v>-0.34059305022517605</v>
      </c>
      <c r="K3" s="11">
        <f t="shared" si="0"/>
        <v>-4.4164037854889537E-2</v>
      </c>
      <c r="L3" s="11">
        <f t="shared" si="0"/>
        <v>0.36633663366336644</v>
      </c>
    </row>
    <row r="4" spans="1:12" ht="16" x14ac:dyDescent="0.2">
      <c r="A4" s="3" t="s">
        <v>12</v>
      </c>
      <c r="B4" s="4">
        <v>2561721000</v>
      </c>
      <c r="C4" s="4">
        <v>3651985000</v>
      </c>
      <c r="D4" s="4">
        <v>4805239000</v>
      </c>
      <c r="E4" s="4">
        <v>3378199000</v>
      </c>
      <c r="F4" s="4">
        <v>5991760000</v>
      </c>
      <c r="G4" s="4">
        <v>8399000000</v>
      </c>
      <c r="H4" s="5">
        <v>9088410000</v>
      </c>
      <c r="I4" s="4">
        <v>2884410000</v>
      </c>
      <c r="J4" s="4">
        <v>1902000000</v>
      </c>
      <c r="K4" s="4">
        <v>1818000000</v>
      </c>
      <c r="L4" s="4">
        <v>2484000000</v>
      </c>
    </row>
    <row r="5" spans="1:12" ht="16" x14ac:dyDescent="0.2">
      <c r="A5" s="3" t="s">
        <v>13</v>
      </c>
      <c r="B5" s="4">
        <v>647690000</v>
      </c>
      <c r="C5" s="4">
        <v>864032000</v>
      </c>
      <c r="D5" s="4">
        <v>1196313000</v>
      </c>
      <c r="E5" s="4">
        <v>876042000</v>
      </c>
      <c r="F5" s="4">
        <v>1155833000</v>
      </c>
      <c r="G5" s="4">
        <v>1499000000</v>
      </c>
      <c r="H5" s="5">
        <v>1606149000</v>
      </c>
      <c r="I5" s="4">
        <v>401149000</v>
      </c>
      <c r="J5" s="4">
        <v>345000000</v>
      </c>
      <c r="K5" s="4">
        <v>428000000</v>
      </c>
      <c r="L5" s="4">
        <v>432000000</v>
      </c>
    </row>
    <row r="6" spans="1:12" ht="16" x14ac:dyDescent="0.2">
      <c r="A6" s="3" t="s">
        <v>14</v>
      </c>
      <c r="B6" s="4">
        <v>647690000</v>
      </c>
      <c r="C6" s="4">
        <v>864032000</v>
      </c>
      <c r="D6" s="4">
        <v>1196313000</v>
      </c>
      <c r="E6" s="4">
        <v>876042000</v>
      </c>
      <c r="F6" s="4">
        <v>1155833000</v>
      </c>
      <c r="G6" s="4">
        <v>1499000000</v>
      </c>
      <c r="H6" s="5">
        <v>1606149000</v>
      </c>
      <c r="I6" s="4">
        <v>401149000</v>
      </c>
      <c r="J6" s="4">
        <v>345000000</v>
      </c>
      <c r="K6" s="4">
        <v>428000000</v>
      </c>
      <c r="L6" s="4">
        <v>432000000</v>
      </c>
    </row>
    <row r="7" spans="1:12" ht="16" x14ac:dyDescent="0.2">
      <c r="A7" s="28" t="s">
        <v>15</v>
      </c>
      <c r="B7" s="26">
        <v>1914031000</v>
      </c>
      <c r="C7" s="26">
        <v>2787953000</v>
      </c>
      <c r="D7" s="26">
        <v>3608926000</v>
      </c>
      <c r="E7" s="26">
        <v>2502157000</v>
      </c>
      <c r="F7" s="26">
        <v>4835927000</v>
      </c>
      <c r="G7" s="26">
        <v>6900000000</v>
      </c>
      <c r="H7" s="27">
        <v>7482261000</v>
      </c>
      <c r="I7" s="26">
        <v>2483261000</v>
      </c>
      <c r="J7" s="26">
        <v>1557000000</v>
      </c>
      <c r="K7" s="26">
        <v>1390000000</v>
      </c>
      <c r="L7" s="26">
        <v>2052000000</v>
      </c>
    </row>
    <row r="8" spans="1:12" ht="16" x14ac:dyDescent="0.2">
      <c r="A8" s="31" t="s">
        <v>51</v>
      </c>
      <c r="B8" s="32">
        <v>74.72</v>
      </c>
      <c r="C8" s="32">
        <v>76.34</v>
      </c>
      <c r="D8" s="32">
        <v>75.099999999999994</v>
      </c>
      <c r="E8" s="32">
        <v>74.069999999999993</v>
      </c>
      <c r="F8" s="32">
        <v>80.709999999999994</v>
      </c>
      <c r="G8" s="32">
        <v>82.15</v>
      </c>
      <c r="H8" s="33">
        <v>82.33</v>
      </c>
      <c r="I8" s="32">
        <v>86.09</v>
      </c>
      <c r="J8" s="32">
        <v>81.86</v>
      </c>
      <c r="K8" s="32">
        <v>76.459999999999994</v>
      </c>
      <c r="L8" s="32">
        <v>82.61</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1995393000</v>
      </c>
      <c r="C10" s="4">
        <v>2769209000</v>
      </c>
      <c r="D10" s="4">
        <v>4110469000</v>
      </c>
      <c r="E10" s="4">
        <v>5940949000</v>
      </c>
      <c r="F10" s="4">
        <v>4293761000</v>
      </c>
      <c r="G10" s="4">
        <v>5009000000</v>
      </c>
      <c r="H10" s="5">
        <v>5525728000</v>
      </c>
      <c r="I10" s="4">
        <v>1279728000</v>
      </c>
      <c r="J10" s="4">
        <v>1322000000</v>
      </c>
      <c r="K10" s="4">
        <v>1395000000</v>
      </c>
      <c r="L10" s="4">
        <v>1529000000</v>
      </c>
    </row>
    <row r="11" spans="1:12" ht="16" x14ac:dyDescent="0.2">
      <c r="A11" s="24" t="s">
        <v>19</v>
      </c>
      <c r="B11" s="26">
        <v>1198905000</v>
      </c>
      <c r="C11" s="26">
        <v>1580814000</v>
      </c>
      <c r="D11" s="26">
        <v>2318700000</v>
      </c>
      <c r="E11" s="26">
        <v>2310176000</v>
      </c>
      <c r="F11" s="26">
        <v>2021656000</v>
      </c>
      <c r="G11" s="26">
        <v>2466000000</v>
      </c>
      <c r="H11" s="27">
        <v>2742600000</v>
      </c>
      <c r="I11" s="26">
        <v>623600000</v>
      </c>
      <c r="J11" s="26">
        <v>665000000</v>
      </c>
      <c r="K11" s="26">
        <v>693000000</v>
      </c>
      <c r="L11" s="26">
        <v>761000000</v>
      </c>
    </row>
    <row r="12" spans="1:12" ht="16" x14ac:dyDescent="0.2">
      <c r="A12" s="12" t="s">
        <v>185</v>
      </c>
      <c r="B12" s="11">
        <f t="shared" ref="B12:L12" si="1">B11/B2</f>
        <v>0.46800764017627211</v>
      </c>
      <c r="C12" s="11">
        <f t="shared" si="1"/>
        <v>0.43286431899364319</v>
      </c>
      <c r="D12" s="11">
        <f t="shared" si="1"/>
        <v>0.48253583224476454</v>
      </c>
      <c r="E12" s="11">
        <f t="shared" si="1"/>
        <v>0.68384840561494453</v>
      </c>
      <c r="F12" s="11">
        <f t="shared" si="1"/>
        <v>0.33740603762500498</v>
      </c>
      <c r="G12" s="11">
        <f t="shared" si="1"/>
        <v>0.29360638171210857</v>
      </c>
      <c r="H12" s="11">
        <f t="shared" si="1"/>
        <v>0.30176895628608302</v>
      </c>
      <c r="I12" s="11">
        <f t="shared" si="1"/>
        <v>0.21619672654026301</v>
      </c>
      <c r="J12" s="11">
        <f t="shared" si="1"/>
        <v>0.34963196635120924</v>
      </c>
      <c r="K12" s="11">
        <f t="shared" si="1"/>
        <v>0.38118811881188119</v>
      </c>
      <c r="L12" s="11">
        <f t="shared" si="1"/>
        <v>0.30636070853462155</v>
      </c>
    </row>
    <row r="13" spans="1:12" ht="16" x14ac:dyDescent="0.2">
      <c r="A13" s="24" t="s">
        <v>20</v>
      </c>
      <c r="B13" s="26">
        <v>400749000</v>
      </c>
      <c r="C13" s="26">
        <v>579193000</v>
      </c>
      <c r="D13" s="26">
        <v>976695000</v>
      </c>
      <c r="E13" s="26">
        <v>2752872000</v>
      </c>
      <c r="F13" s="26">
        <v>1425048000</v>
      </c>
      <c r="G13" s="26">
        <v>1502000000</v>
      </c>
      <c r="H13" s="27">
        <v>1634182000</v>
      </c>
      <c r="I13" s="26">
        <v>366182000</v>
      </c>
      <c r="J13" s="26">
        <v>397000000</v>
      </c>
      <c r="K13" s="26">
        <v>420000000</v>
      </c>
      <c r="L13" s="26">
        <v>451000000</v>
      </c>
    </row>
    <row r="14" spans="1:12" ht="16" x14ac:dyDescent="0.2">
      <c r="A14" s="13" t="s">
        <v>186</v>
      </c>
      <c r="B14" s="14">
        <f t="shared" ref="B14:L14" si="2">B13/B2</f>
        <v>0.15643741063136851</v>
      </c>
      <c r="C14" s="14">
        <f t="shared" si="2"/>
        <v>0.15859676313018811</v>
      </c>
      <c r="D14" s="14">
        <f t="shared" si="2"/>
        <v>0.20325627924022094</v>
      </c>
      <c r="E14" s="14">
        <f t="shared" si="2"/>
        <v>0.81489337957888208</v>
      </c>
      <c r="F14" s="14">
        <f t="shared" si="2"/>
        <v>0.23783462622000881</v>
      </c>
      <c r="G14" s="14">
        <f t="shared" si="2"/>
        <v>0.17883081319204666</v>
      </c>
      <c r="H14" s="14">
        <f t="shared" si="2"/>
        <v>0.1798094496176999</v>
      </c>
      <c r="I14" s="14">
        <f t="shared" si="2"/>
        <v>0.12695213232515487</v>
      </c>
      <c r="J14" s="14">
        <f t="shared" si="2"/>
        <v>0.20872765509989485</v>
      </c>
      <c r="K14" s="14">
        <f t="shared" si="2"/>
        <v>0.23102310231023102</v>
      </c>
      <c r="L14" s="14">
        <f t="shared" si="2"/>
        <v>0.18156199677938809</v>
      </c>
    </row>
    <row r="15" spans="1:12" ht="16" x14ac:dyDescent="0.2">
      <c r="A15" s="3" t="s">
        <v>21</v>
      </c>
      <c r="B15" s="4">
        <v>395739000</v>
      </c>
      <c r="C15" s="4">
        <v>609202000</v>
      </c>
      <c r="D15" s="4">
        <v>815074000</v>
      </c>
      <c r="E15" s="4">
        <v>877901000</v>
      </c>
      <c r="F15" s="4">
        <v>847057000</v>
      </c>
      <c r="G15" s="4">
        <v>1041000000</v>
      </c>
      <c r="H15" s="5">
        <v>1148946000</v>
      </c>
      <c r="I15" s="4">
        <v>289946000</v>
      </c>
      <c r="J15" s="4">
        <v>260000000</v>
      </c>
      <c r="K15" s="4">
        <v>282000000</v>
      </c>
      <c r="L15" s="4">
        <v>317000000</v>
      </c>
    </row>
    <row r="16" spans="1:12" ht="16" x14ac:dyDescent="0.2">
      <c r="A16" s="28" t="s">
        <v>22</v>
      </c>
      <c r="B16" s="26">
        <v>-81362000</v>
      </c>
      <c r="C16" s="26">
        <v>18744000</v>
      </c>
      <c r="D16" s="26">
        <v>-501543000</v>
      </c>
      <c r="E16" s="26">
        <v>-3438792000</v>
      </c>
      <c r="F16" s="26">
        <v>542166000</v>
      </c>
      <c r="G16" s="26">
        <v>1891000000</v>
      </c>
      <c r="H16" s="27">
        <v>1956533000</v>
      </c>
      <c r="I16" s="26">
        <v>1203533000</v>
      </c>
      <c r="J16" s="26">
        <v>235000000</v>
      </c>
      <c r="K16" s="26">
        <v>-5000000</v>
      </c>
      <c r="L16" s="26">
        <v>523000000</v>
      </c>
    </row>
    <row r="17" spans="1:12" ht="16" x14ac:dyDescent="0.2">
      <c r="A17" s="24" t="s">
        <v>52</v>
      </c>
      <c r="B17" s="29">
        <v>-3.18</v>
      </c>
      <c r="C17" s="29">
        <v>0.51</v>
      </c>
      <c r="D17" s="29">
        <v>-10.44</v>
      </c>
      <c r="E17" s="29">
        <v>-101.79</v>
      </c>
      <c r="F17" s="29">
        <v>9.0500000000000007</v>
      </c>
      <c r="G17" s="29">
        <v>22.51</v>
      </c>
      <c r="H17" s="30">
        <v>21.53</v>
      </c>
      <c r="I17" s="29">
        <v>41.73</v>
      </c>
      <c r="J17" s="29">
        <v>12.36</v>
      </c>
      <c r="K17" s="29">
        <v>-0.28000000000000003</v>
      </c>
      <c r="L17" s="29">
        <v>21.05</v>
      </c>
    </row>
    <row r="18" spans="1:12" ht="16" x14ac:dyDescent="0.2">
      <c r="A18" s="15" t="s">
        <v>187</v>
      </c>
      <c r="B18" s="10"/>
      <c r="C18" s="11">
        <f>(C16/B16)-1</f>
        <v>-1.2303778176544333</v>
      </c>
      <c r="D18" s="11">
        <f>(D16/C16)-1</f>
        <v>-27.757522407170296</v>
      </c>
      <c r="E18" s="11">
        <f>(E16/D16)-1</f>
        <v>5.8564250722271067</v>
      </c>
      <c r="F18" s="11">
        <f t="shared" ref="F18:L18" si="3">(F16/E16)-1</f>
        <v>-1.1576617602925678</v>
      </c>
      <c r="G18" s="11">
        <f t="shared" si="3"/>
        <v>2.4878616512285907</v>
      </c>
      <c r="H18" s="11">
        <f t="shared" si="3"/>
        <v>3.4655208884188271E-2</v>
      </c>
      <c r="I18" s="11"/>
      <c r="J18" s="11">
        <f t="shared" si="3"/>
        <v>-0.80474154011564281</v>
      </c>
      <c r="K18" s="11">
        <f t="shared" si="3"/>
        <v>-1.0212765957446808</v>
      </c>
      <c r="L18" s="11">
        <f t="shared" si="3"/>
        <v>-105.6</v>
      </c>
    </row>
    <row r="19" spans="1:12" ht="16" x14ac:dyDescent="0.2">
      <c r="A19" s="3" t="s">
        <v>23</v>
      </c>
      <c r="B19" s="4">
        <v>-22263000</v>
      </c>
      <c r="C19" s="4">
        <v>-28289000</v>
      </c>
      <c r="D19" s="4">
        <v>-89840000</v>
      </c>
      <c r="E19" s="4">
        <v>1243146000</v>
      </c>
      <c r="F19" s="4">
        <v>842373000</v>
      </c>
      <c r="G19" s="4">
        <v>-98000000</v>
      </c>
      <c r="H19" s="5">
        <v>-463366000</v>
      </c>
      <c r="I19" s="4">
        <v>-66366000</v>
      </c>
      <c r="J19" s="4">
        <v>-109000000</v>
      </c>
      <c r="K19" s="4">
        <v>-135000000</v>
      </c>
      <c r="L19" s="4">
        <v>-153000000</v>
      </c>
    </row>
    <row r="20" spans="1:12" ht="16" x14ac:dyDescent="0.2">
      <c r="A20" s="3" t="s">
        <v>24</v>
      </c>
      <c r="B20" s="4">
        <v>-15699000</v>
      </c>
      <c r="C20" s="4">
        <v>-40650000</v>
      </c>
      <c r="D20" s="4">
        <v>-75934000</v>
      </c>
      <c r="E20" s="4">
        <v>144571000</v>
      </c>
      <c r="F20" s="4">
        <v>424865000</v>
      </c>
      <c r="G20" s="4">
        <v>-162000000</v>
      </c>
      <c r="H20" s="5">
        <v>-481775000</v>
      </c>
      <c r="I20" s="4">
        <v>-52775000</v>
      </c>
      <c r="J20" s="4">
        <v>-98000000</v>
      </c>
      <c r="K20" s="4">
        <v>-142000000</v>
      </c>
      <c r="L20" s="4">
        <v>-189000000</v>
      </c>
    </row>
    <row r="21" spans="1:12" ht="16" x14ac:dyDescent="0.2">
      <c r="A21" s="3" t="s">
        <v>25</v>
      </c>
      <c r="B21" s="4">
        <v>16403000</v>
      </c>
      <c r="C21" s="4">
        <v>26143000</v>
      </c>
      <c r="D21" s="4">
        <v>9968000</v>
      </c>
      <c r="E21" s="4">
        <v>171688000</v>
      </c>
      <c r="F21" s="4">
        <v>437599000</v>
      </c>
      <c r="G21" s="4">
        <v>24000000</v>
      </c>
      <c r="H21" s="5">
        <v>16682000</v>
      </c>
      <c r="I21" s="4">
        <v>5682000</v>
      </c>
      <c r="J21" s="4">
        <v>5000000</v>
      </c>
      <c r="K21" s="4">
        <v>4000000</v>
      </c>
      <c r="L21" s="4">
        <v>2000000</v>
      </c>
    </row>
    <row r="22" spans="1:12" ht="16" x14ac:dyDescent="0.2">
      <c r="A22" s="3" t="s">
        <v>26</v>
      </c>
      <c r="B22" s="4">
        <v>32102000</v>
      </c>
      <c r="C22" s="4">
        <v>66793000</v>
      </c>
      <c r="D22" s="4">
        <v>85902000</v>
      </c>
      <c r="E22" s="4">
        <v>27117000</v>
      </c>
      <c r="F22" s="4">
        <v>12734000</v>
      </c>
      <c r="G22" s="4">
        <v>186000000</v>
      </c>
      <c r="H22" s="5">
        <v>498457000</v>
      </c>
      <c r="I22" s="4">
        <v>58457000</v>
      </c>
      <c r="J22" s="4">
        <v>103000000</v>
      </c>
      <c r="K22" s="4">
        <v>146000000</v>
      </c>
      <c r="L22" s="4">
        <v>191000000</v>
      </c>
    </row>
    <row r="23" spans="1:12" ht="16" x14ac:dyDescent="0.2">
      <c r="A23" s="3" t="s">
        <v>27</v>
      </c>
      <c r="B23" s="4">
        <v>-6564000</v>
      </c>
      <c r="C23" s="4">
        <v>12361000</v>
      </c>
      <c r="D23" s="4">
        <v>-13906000</v>
      </c>
      <c r="E23" s="4">
        <v>1098575000</v>
      </c>
      <c r="F23" s="4">
        <v>417508000</v>
      </c>
      <c r="G23" s="4">
        <v>64000000</v>
      </c>
      <c r="H23" s="5">
        <v>18409000</v>
      </c>
      <c r="I23" s="4">
        <v>-13591000</v>
      </c>
      <c r="J23" s="4">
        <v>-11000000</v>
      </c>
      <c r="K23" s="4">
        <v>7000000</v>
      </c>
      <c r="L23" s="4">
        <v>36000000</v>
      </c>
    </row>
    <row r="24" spans="1:12" ht="16" x14ac:dyDescent="0.2">
      <c r="A24" s="3" t="s">
        <v>28</v>
      </c>
      <c r="B24" s="4">
        <v>-59099000</v>
      </c>
      <c r="C24" s="4">
        <v>47033000</v>
      </c>
      <c r="D24" s="4">
        <v>-411703000</v>
      </c>
      <c r="E24" s="4">
        <v>-4681938000</v>
      </c>
      <c r="F24" s="4">
        <v>-300207000</v>
      </c>
      <c r="G24" s="4">
        <v>1989000000</v>
      </c>
      <c r="H24" s="5">
        <v>2419899000</v>
      </c>
      <c r="I24" s="4">
        <v>1269899000</v>
      </c>
      <c r="J24" s="4">
        <v>344000000</v>
      </c>
      <c r="K24" s="4">
        <v>130000000</v>
      </c>
      <c r="L24" s="4">
        <v>676000000</v>
      </c>
    </row>
    <row r="25" spans="1:12" ht="16" x14ac:dyDescent="0.2">
      <c r="A25" s="3" t="s">
        <v>29</v>
      </c>
      <c r="B25" s="4">
        <v>10947000</v>
      </c>
      <c r="C25" s="4">
        <v>63893000</v>
      </c>
      <c r="D25" s="4">
        <v>262636000</v>
      </c>
      <c r="E25" s="4">
        <v>-97222000</v>
      </c>
      <c r="F25" s="4">
        <v>51827000</v>
      </c>
      <c r="G25" s="4">
        <v>96000000</v>
      </c>
      <c r="H25" s="5">
        <v>119611000</v>
      </c>
      <c r="I25" s="4">
        <v>55611000</v>
      </c>
      <c r="J25" s="4">
        <v>25000000</v>
      </c>
      <c r="K25" s="4">
        <v>13000000</v>
      </c>
      <c r="L25" s="4">
        <v>26000000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-70046000</v>
      </c>
      <c r="C27" s="4">
        <v>-16860000</v>
      </c>
      <c r="D27" s="4">
        <v>-674339000</v>
      </c>
      <c r="E27" s="4">
        <v>-4584716000</v>
      </c>
      <c r="F27" s="4">
        <v>-352034000</v>
      </c>
      <c r="G27" s="4">
        <v>1893000000</v>
      </c>
      <c r="H27" s="5">
        <v>2300288000</v>
      </c>
      <c r="I27" s="4">
        <v>1214288000</v>
      </c>
      <c r="J27" s="4">
        <v>319000000</v>
      </c>
      <c r="K27" s="4">
        <v>117000000</v>
      </c>
      <c r="L27" s="4">
        <v>650000000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-70046000</v>
      </c>
      <c r="C31" s="4">
        <v>-16860000</v>
      </c>
      <c r="D31" s="4">
        <v>-674339000</v>
      </c>
      <c r="E31" s="4">
        <v>-4584716000</v>
      </c>
      <c r="F31" s="4">
        <v>-352034000</v>
      </c>
      <c r="G31" s="4">
        <v>1893000000</v>
      </c>
      <c r="H31" s="5">
        <v>2300288000</v>
      </c>
      <c r="I31" s="4">
        <v>1214288000</v>
      </c>
      <c r="J31" s="4">
        <v>319000000</v>
      </c>
      <c r="K31" s="4">
        <v>117000000</v>
      </c>
      <c r="L31" s="4">
        <v>650000000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28" t="s">
        <v>37</v>
      </c>
      <c r="B33" s="26">
        <v>-70046000</v>
      </c>
      <c r="C33" s="26">
        <v>-16860000</v>
      </c>
      <c r="D33" s="26">
        <v>-674339000</v>
      </c>
      <c r="E33" s="26">
        <v>-4584716000</v>
      </c>
      <c r="F33" s="26">
        <v>-352034000</v>
      </c>
      <c r="G33" s="26">
        <v>1893000000</v>
      </c>
      <c r="H33" s="27">
        <v>2300288000</v>
      </c>
      <c r="I33" s="26">
        <v>1214288000</v>
      </c>
      <c r="J33" s="26">
        <v>319000000</v>
      </c>
      <c r="K33" s="26">
        <v>117000000</v>
      </c>
      <c r="L33" s="26">
        <v>650000000</v>
      </c>
    </row>
    <row r="34" spans="1:12" ht="16" x14ac:dyDescent="0.2">
      <c r="A34" s="24" t="s">
        <v>53</v>
      </c>
      <c r="B34" s="29">
        <v>-2.73</v>
      </c>
      <c r="C34" s="29">
        <v>-0.46</v>
      </c>
      <c r="D34" s="29">
        <v>-14.03</v>
      </c>
      <c r="E34" s="29">
        <v>-135.71</v>
      </c>
      <c r="F34" s="29">
        <v>-5.88</v>
      </c>
      <c r="G34" s="29">
        <v>22.54</v>
      </c>
      <c r="H34" s="30">
        <v>25.31</v>
      </c>
      <c r="I34" s="29">
        <v>42.1</v>
      </c>
      <c r="J34" s="29">
        <v>16.77</v>
      </c>
      <c r="K34" s="29">
        <v>6.44</v>
      </c>
      <c r="L34" s="29">
        <v>26.17</v>
      </c>
    </row>
    <row r="35" spans="1:12" ht="16" x14ac:dyDescent="0.2">
      <c r="A35" s="16" t="s">
        <v>188</v>
      </c>
      <c r="B35" s="17"/>
      <c r="C35" s="14">
        <f>(C33/B33)-1</f>
        <v>-0.75930103075122068</v>
      </c>
      <c r="D35" s="14">
        <f>(D33/C33)-1</f>
        <v>38.996381969157767</v>
      </c>
      <c r="E35" s="14">
        <f>(E33/D33)-1</f>
        <v>5.7988296687571088</v>
      </c>
      <c r="F35" s="14">
        <f t="shared" ref="F35:L35" si="4">(F33/E33)-1</f>
        <v>-0.92321574553363828</v>
      </c>
      <c r="G35" s="14">
        <f t="shared" si="4"/>
        <v>-6.377321508717908</v>
      </c>
      <c r="H35" s="14">
        <f t="shared" si="4"/>
        <v>0.2151547807712626</v>
      </c>
      <c r="I35" s="14"/>
      <c r="J35" s="14">
        <f t="shared" si="4"/>
        <v>-0.73729461215131831</v>
      </c>
      <c r="K35" s="14">
        <f t="shared" si="4"/>
        <v>-0.63322884012539182</v>
      </c>
      <c r="L35" s="14">
        <f t="shared" si="4"/>
        <v>4.5555555555555554</v>
      </c>
    </row>
    <row r="36" spans="1:12" ht="16" x14ac:dyDescent="0.2">
      <c r="A36" s="18" t="s">
        <v>189</v>
      </c>
      <c r="B36" s="19" t="e">
        <f t="shared" ref="B36:L36" si="5">(B16*(1-0.25))/(B126+B105+B96)</f>
        <v>#VALUE!</v>
      </c>
      <c r="C36" s="19" t="e">
        <f t="shared" si="5"/>
        <v>#VALUE!</v>
      </c>
      <c r="D36" s="19">
        <f t="shared" si="5"/>
        <v>0.96875587513424277</v>
      </c>
      <c r="E36" s="19">
        <f t="shared" si="5"/>
        <v>-0.49551878291650303</v>
      </c>
      <c r="F36" s="19">
        <f t="shared" si="5"/>
        <v>5.6521061653451415E-2</v>
      </c>
      <c r="G36" s="19">
        <f t="shared" si="5"/>
        <v>0.17950259460827744</v>
      </c>
      <c r="H36" s="19">
        <f t="shared" si="5"/>
        <v>0.19875386021942301</v>
      </c>
      <c r="I36" s="19">
        <f t="shared" si="5"/>
        <v>0.11424037376033372</v>
      </c>
      <c r="J36" s="19">
        <f t="shared" si="5"/>
        <v>2.2307302873054043E-2</v>
      </c>
      <c r="K36" s="19">
        <f t="shared" si="5"/>
        <v>-4.9167431493378781E-4</v>
      </c>
      <c r="L36" s="19">
        <f t="shared" si="5"/>
        <v>5.3128809427062169E-2</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-70046000</v>
      </c>
      <c r="C39" s="4">
        <v>-16860000</v>
      </c>
      <c r="D39" s="4">
        <v>-674339000</v>
      </c>
      <c r="E39" s="4">
        <v>-4584716000</v>
      </c>
      <c r="F39" s="4">
        <v>-352034000</v>
      </c>
      <c r="G39" s="4">
        <v>1893000000</v>
      </c>
      <c r="H39" s="5">
        <v>2300288000</v>
      </c>
      <c r="I39" s="4">
        <v>1214288000</v>
      </c>
      <c r="J39" s="4">
        <v>319000000</v>
      </c>
      <c r="K39" s="4">
        <v>117000000</v>
      </c>
      <c r="L39" s="4">
        <v>650000000</v>
      </c>
    </row>
    <row r="40" spans="1:12" ht="16" x14ac:dyDescent="0.2">
      <c r="A40" s="3" t="s">
        <v>41</v>
      </c>
      <c r="B40" s="4">
        <v>521709000</v>
      </c>
      <c r="C40" s="4">
        <v>530945000</v>
      </c>
      <c r="D40" s="4">
        <v>530945000</v>
      </c>
      <c r="E40" s="4">
        <v>284363000</v>
      </c>
      <c r="F40" s="4">
        <v>616000000</v>
      </c>
      <c r="G40" s="4">
        <v>637000000</v>
      </c>
      <c r="H40" s="5">
        <v>635810250</v>
      </c>
      <c r="I40" s="4">
        <v>638696000</v>
      </c>
      <c r="J40" s="4">
        <v>635545000</v>
      </c>
      <c r="K40" s="4">
        <v>634000000</v>
      </c>
      <c r="L40" s="4">
        <v>635000000</v>
      </c>
    </row>
    <row r="41" spans="1:12" ht="16" x14ac:dyDescent="0.2">
      <c r="A41" s="3" t="s">
        <v>42</v>
      </c>
      <c r="B41" s="6">
        <v>-0.13</v>
      </c>
      <c r="C41" s="6">
        <v>-0.03</v>
      </c>
      <c r="D41" s="6">
        <v>-1.27</v>
      </c>
      <c r="E41" s="6">
        <v>-16.12</v>
      </c>
      <c r="F41" s="6">
        <v>-0.56999999999999995</v>
      </c>
      <c r="G41" s="6">
        <v>2.97</v>
      </c>
      <c r="H41" s="7">
        <v>3.62</v>
      </c>
      <c r="I41" s="6">
        <v>1.9</v>
      </c>
      <c r="J41" s="6">
        <v>0.5</v>
      </c>
      <c r="K41" s="6">
        <v>0.18</v>
      </c>
      <c r="L41" s="6">
        <v>1.02</v>
      </c>
    </row>
    <row r="42" spans="1:12" ht="16" x14ac:dyDescent="0.2">
      <c r="A42" s="3" t="s">
        <v>43</v>
      </c>
      <c r="B42" s="6">
        <v>-0.13</v>
      </c>
      <c r="C42" s="6">
        <v>-0.03</v>
      </c>
      <c r="D42" s="6">
        <v>-1.27</v>
      </c>
      <c r="E42" s="6">
        <v>-16.12</v>
      </c>
      <c r="F42" s="6">
        <v>-0.56999999999999995</v>
      </c>
      <c r="G42" s="6">
        <v>2.97</v>
      </c>
      <c r="H42" s="7">
        <v>3.62</v>
      </c>
      <c r="I42" s="6">
        <v>1.9</v>
      </c>
      <c r="J42" s="6">
        <v>0.5</v>
      </c>
      <c r="K42" s="6">
        <v>0.18</v>
      </c>
      <c r="L42" s="6">
        <v>1.02</v>
      </c>
    </row>
    <row r="43" spans="1:12" ht="16" x14ac:dyDescent="0.2">
      <c r="A43" s="3" t="s">
        <v>44</v>
      </c>
      <c r="B43" s="4">
        <v>521709000</v>
      </c>
      <c r="C43" s="4">
        <v>530945000</v>
      </c>
      <c r="D43" s="4">
        <v>530945000</v>
      </c>
      <c r="E43" s="4">
        <v>284363000</v>
      </c>
      <c r="F43" s="4">
        <v>616000000</v>
      </c>
      <c r="G43" s="4">
        <v>680000000</v>
      </c>
      <c r="H43" s="5">
        <v>671671500</v>
      </c>
      <c r="I43" s="4">
        <v>680059000</v>
      </c>
      <c r="J43" s="4">
        <v>671627000</v>
      </c>
      <c r="K43" s="4">
        <v>670000000</v>
      </c>
      <c r="L43" s="4">
        <v>665000000</v>
      </c>
    </row>
    <row r="44" spans="1:12" ht="16" x14ac:dyDescent="0.2">
      <c r="A44" s="3" t="s">
        <v>45</v>
      </c>
      <c r="B44" s="6">
        <v>-0.13</v>
      </c>
      <c r="C44" s="6">
        <v>-0.03</v>
      </c>
      <c r="D44" s="6">
        <v>-1.27</v>
      </c>
      <c r="E44" s="6">
        <v>-16.12</v>
      </c>
      <c r="F44" s="6">
        <v>-0.56999999999999995</v>
      </c>
      <c r="G44" s="6">
        <v>2.78</v>
      </c>
      <c r="H44" s="7">
        <v>3.42</v>
      </c>
      <c r="I44" s="6">
        <v>1.79</v>
      </c>
      <c r="J44" s="6">
        <v>0.47</v>
      </c>
      <c r="K44" s="6">
        <v>0.17</v>
      </c>
      <c r="L44" s="6">
        <v>0.98</v>
      </c>
    </row>
    <row r="45" spans="1:12" ht="16" x14ac:dyDescent="0.2">
      <c r="A45" s="3" t="s">
        <v>46</v>
      </c>
      <c r="B45" s="6">
        <v>-0.13</v>
      </c>
      <c r="C45" s="6">
        <v>-0.03</v>
      </c>
      <c r="D45" s="6">
        <v>-1.27</v>
      </c>
      <c r="E45" s="6">
        <v>-16.12</v>
      </c>
      <c r="F45" s="6">
        <v>-0.56999999999999995</v>
      </c>
      <c r="G45" s="6">
        <v>2.78</v>
      </c>
      <c r="H45" s="7">
        <v>3.42</v>
      </c>
      <c r="I45" s="6">
        <v>1.79</v>
      </c>
      <c r="J45" s="6">
        <v>0.47</v>
      </c>
      <c r="K45" s="6">
        <v>0.17</v>
      </c>
      <c r="L45" s="6">
        <v>0.98</v>
      </c>
    </row>
    <row r="46" spans="1:12" ht="16" x14ac:dyDescent="0.2">
      <c r="A46" s="3" t="s">
        <v>47</v>
      </c>
      <c r="B46" s="4">
        <v>-2020000</v>
      </c>
      <c r="C46" s="4">
        <v>101145000</v>
      </c>
      <c r="D46" s="4">
        <v>-387381000</v>
      </c>
      <c r="E46" s="4">
        <v>-3312916000</v>
      </c>
      <c r="F46" s="4">
        <v>680485000</v>
      </c>
      <c r="G46" s="4">
        <v>1972000000</v>
      </c>
      <c r="H46" s="5">
        <v>2002296000</v>
      </c>
      <c r="I46" s="4">
        <v>1216348000</v>
      </c>
      <c r="J46" s="4">
        <v>247948000</v>
      </c>
      <c r="K46" s="4">
        <v>6000000</v>
      </c>
      <c r="L46" s="4">
        <v>532000000</v>
      </c>
    </row>
    <row r="47" spans="1:12" ht="16" x14ac:dyDescent="0.2">
      <c r="A47" s="3" t="s">
        <v>48</v>
      </c>
      <c r="B47" s="6">
        <v>-0.08</v>
      </c>
      <c r="C47" s="6">
        <v>2.77</v>
      </c>
      <c r="D47" s="6">
        <v>-8.06</v>
      </c>
      <c r="E47" s="6">
        <v>-98.07</v>
      </c>
      <c r="F47" s="6">
        <v>11.36</v>
      </c>
      <c r="G47" s="6">
        <v>23.48</v>
      </c>
      <c r="H47" s="7">
        <v>22.03</v>
      </c>
      <c r="I47" s="6">
        <v>22.81</v>
      </c>
      <c r="J47" s="6">
        <v>23.48</v>
      </c>
      <c r="K47" s="6">
        <v>22.44</v>
      </c>
      <c r="L47" s="6">
        <v>22.03</v>
      </c>
    </row>
    <row r="48" spans="1:12" ht="16" x14ac:dyDescent="0.2">
      <c r="A48" s="3" t="s">
        <v>49</v>
      </c>
      <c r="B48" s="4">
        <v>-81362000</v>
      </c>
      <c r="C48" s="4">
        <v>18744000</v>
      </c>
      <c r="D48" s="4">
        <v>-501543000</v>
      </c>
      <c r="E48" s="4">
        <v>-3438792000</v>
      </c>
      <c r="F48" s="4">
        <v>542166000</v>
      </c>
      <c r="G48" s="4">
        <v>1891000000</v>
      </c>
      <c r="H48" s="5">
        <v>1956533000</v>
      </c>
      <c r="I48" s="4">
        <v>1203533000</v>
      </c>
      <c r="J48" s="4">
        <v>235000000</v>
      </c>
      <c r="K48" s="4">
        <v>-5000000</v>
      </c>
      <c r="L48" s="4">
        <v>523000000</v>
      </c>
    </row>
    <row r="49" spans="1:12" ht="16" x14ac:dyDescent="0.2">
      <c r="A49" s="3" t="s">
        <v>50</v>
      </c>
      <c r="B49" s="4">
        <v>-81362000</v>
      </c>
      <c r="C49" s="4">
        <v>18744000</v>
      </c>
      <c r="D49" s="4">
        <v>-501543000</v>
      </c>
      <c r="E49" s="4">
        <v>-3438792000</v>
      </c>
      <c r="F49" s="4">
        <v>542166000</v>
      </c>
      <c r="G49" s="4">
        <v>1891000000</v>
      </c>
      <c r="H49" s="5">
        <v>1956533000</v>
      </c>
      <c r="I49" s="4">
        <v>1203533000</v>
      </c>
      <c r="J49" s="4">
        <v>235000000</v>
      </c>
      <c r="K49" s="4">
        <v>-5000000</v>
      </c>
      <c r="L49" s="4">
        <v>523000000</v>
      </c>
    </row>
    <row r="50" spans="1:12" ht="16" x14ac:dyDescent="0.2">
      <c r="A50" s="3" t="s">
        <v>54</v>
      </c>
      <c r="B50" s="4" t="s">
        <v>17</v>
      </c>
      <c r="C50" s="4" t="s">
        <v>17</v>
      </c>
      <c r="D50" s="4" t="s">
        <v>17</v>
      </c>
      <c r="E50" s="4">
        <v>603573</v>
      </c>
      <c r="F50" s="4">
        <v>977130</v>
      </c>
      <c r="G50" s="4">
        <v>1233152</v>
      </c>
      <c r="H50" s="5">
        <v>1334372</v>
      </c>
      <c r="I50" s="4">
        <v>470386</v>
      </c>
      <c r="J50" s="4">
        <v>279254</v>
      </c>
      <c r="K50" s="4">
        <v>266921</v>
      </c>
      <c r="L50" s="4">
        <v>364704</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79342000</v>
      </c>
      <c r="C52" s="4">
        <v>82401000</v>
      </c>
      <c r="D52" s="4">
        <v>114162000</v>
      </c>
      <c r="E52" s="4">
        <v>125876000</v>
      </c>
      <c r="F52" s="4">
        <v>138319000</v>
      </c>
      <c r="G52" s="4">
        <v>81000000</v>
      </c>
      <c r="H52" s="5">
        <v>45763000</v>
      </c>
      <c r="I52" s="4">
        <v>12815000</v>
      </c>
      <c r="J52" s="4">
        <v>12948000</v>
      </c>
      <c r="K52" s="4">
        <v>11000000</v>
      </c>
      <c r="L52" s="4">
        <v>9000000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t="s">
        <v>17</v>
      </c>
      <c r="C55" s="4">
        <v>5874532000</v>
      </c>
      <c r="D55" s="4">
        <v>6561443000</v>
      </c>
      <c r="E55" s="4">
        <v>8916386000</v>
      </c>
      <c r="F55" s="4">
        <v>12386380000</v>
      </c>
      <c r="G55" s="4">
        <v>14861000000</v>
      </c>
      <c r="H55" s="5">
        <v>20052000000</v>
      </c>
      <c r="I55" s="4">
        <v>14866524000</v>
      </c>
      <c r="J55" s="4">
        <v>14861000000</v>
      </c>
      <c r="K55" s="4">
        <v>18869000000</v>
      </c>
      <c r="L55" s="4">
        <v>20052000000</v>
      </c>
    </row>
    <row r="56" spans="1:12" ht="16" x14ac:dyDescent="0.2">
      <c r="A56" s="3" t="s">
        <v>58</v>
      </c>
      <c r="B56" s="4" t="s">
        <v>17</v>
      </c>
      <c r="C56" s="4">
        <v>3329308000</v>
      </c>
      <c r="D56" s="4">
        <v>3074273000</v>
      </c>
      <c r="E56" s="4">
        <v>6391257000</v>
      </c>
      <c r="F56" s="4">
        <v>8322476000</v>
      </c>
      <c r="G56" s="4">
        <v>9622000000</v>
      </c>
      <c r="H56" s="5">
        <v>10340000000</v>
      </c>
      <c r="I56" s="4">
        <v>9627586000</v>
      </c>
      <c r="J56" s="4">
        <v>9622000000</v>
      </c>
      <c r="K56" s="4">
        <v>10594000000</v>
      </c>
      <c r="L56" s="4">
        <v>10340000000</v>
      </c>
    </row>
    <row r="57" spans="1:12" ht="16" x14ac:dyDescent="0.2">
      <c r="A57" s="3" t="s">
        <v>59</v>
      </c>
      <c r="B57" s="4" t="s">
        <v>17</v>
      </c>
      <c r="C57" s="4">
        <v>2140877000</v>
      </c>
      <c r="D57" s="4">
        <v>2013547000</v>
      </c>
      <c r="E57" s="4">
        <v>5480557000</v>
      </c>
      <c r="F57" s="4">
        <v>6067438000</v>
      </c>
      <c r="G57" s="4">
        <v>7378000000</v>
      </c>
      <c r="H57" s="5">
        <v>7905000000</v>
      </c>
      <c r="I57" s="4">
        <v>7523688000</v>
      </c>
      <c r="J57" s="4">
        <v>7378000000</v>
      </c>
      <c r="K57" s="4">
        <v>8166000000</v>
      </c>
      <c r="L57" s="4">
        <v>7905000000</v>
      </c>
    </row>
    <row r="58" spans="1:12" ht="16" x14ac:dyDescent="0.2">
      <c r="A58" s="3" t="s">
        <v>60</v>
      </c>
      <c r="B58" s="4" t="s">
        <v>17</v>
      </c>
      <c r="C58" s="4">
        <v>1188431000</v>
      </c>
      <c r="D58" s="4">
        <v>1060726000</v>
      </c>
      <c r="E58" s="4">
        <v>910700000</v>
      </c>
      <c r="F58" s="4">
        <v>2255038000</v>
      </c>
      <c r="G58" s="4">
        <v>2244000000</v>
      </c>
      <c r="H58" s="5">
        <v>2435000000</v>
      </c>
      <c r="I58" s="4">
        <v>2103898000</v>
      </c>
      <c r="J58" s="4">
        <v>2244000000</v>
      </c>
      <c r="K58" s="4">
        <v>2428000000</v>
      </c>
      <c r="L58" s="4">
        <v>2435000000</v>
      </c>
    </row>
    <row r="59" spans="1:12" ht="16" x14ac:dyDescent="0.2">
      <c r="A59" s="3" t="s">
        <v>61</v>
      </c>
      <c r="B59" s="4" t="s">
        <v>17</v>
      </c>
      <c r="C59" s="4">
        <v>2305011000</v>
      </c>
      <c r="D59" s="4">
        <v>3145457000</v>
      </c>
      <c r="E59" s="4">
        <v>2181329000</v>
      </c>
      <c r="F59" s="4">
        <v>3715471000</v>
      </c>
      <c r="G59" s="4">
        <v>4783000000</v>
      </c>
      <c r="H59" s="5">
        <v>9144000000</v>
      </c>
      <c r="I59" s="4">
        <v>4805382000</v>
      </c>
      <c r="J59" s="4">
        <v>4783000000</v>
      </c>
      <c r="K59" s="4">
        <v>7760000000</v>
      </c>
      <c r="L59" s="4">
        <v>9144000000</v>
      </c>
    </row>
    <row r="60" spans="1:12" ht="16" x14ac:dyDescent="0.2">
      <c r="A60" s="3" t="s">
        <v>62</v>
      </c>
      <c r="B60" s="4" t="s">
        <v>17</v>
      </c>
      <c r="C60" s="4" t="s">
        <v>17</v>
      </c>
      <c r="D60" s="4" t="s">
        <v>17</v>
      </c>
      <c r="E60" s="4" t="s">
        <v>17</v>
      </c>
      <c r="F60" s="4" t="s">
        <v>17</v>
      </c>
      <c r="G60" s="4" t="s">
        <v>17</v>
      </c>
      <c r="H60" s="5" t="s">
        <v>17</v>
      </c>
      <c r="I60" s="4" t="s">
        <v>17</v>
      </c>
      <c r="J60" s="4" t="s">
        <v>17</v>
      </c>
      <c r="K60" s="4" t="s">
        <v>17</v>
      </c>
      <c r="L60" s="4" t="s">
        <v>17</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t="s">
        <v>17</v>
      </c>
      <c r="C63" s="4">
        <v>2305011000</v>
      </c>
      <c r="D63" s="4">
        <v>3145457000</v>
      </c>
      <c r="E63" s="4">
        <v>2181329000</v>
      </c>
      <c r="F63" s="4">
        <v>3715471000</v>
      </c>
      <c r="G63" s="4">
        <v>4783000000</v>
      </c>
      <c r="H63" s="5">
        <v>9144000000</v>
      </c>
      <c r="I63" s="4">
        <v>4805382000</v>
      </c>
      <c r="J63" s="4">
        <v>4783000000</v>
      </c>
      <c r="K63" s="4">
        <v>7760000000</v>
      </c>
      <c r="L63" s="4">
        <v>9144000000</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t="s">
        <v>17</v>
      </c>
      <c r="C70" s="4">
        <v>240213000</v>
      </c>
      <c r="D70" s="4">
        <v>341713000</v>
      </c>
      <c r="E70" s="4">
        <v>343800000</v>
      </c>
      <c r="F70" s="4">
        <v>348433000</v>
      </c>
      <c r="G70" s="4">
        <v>456000000</v>
      </c>
      <c r="H70" s="5">
        <v>568000000</v>
      </c>
      <c r="I70" s="4">
        <v>433556000</v>
      </c>
      <c r="J70" s="4">
        <v>456000000</v>
      </c>
      <c r="K70" s="4">
        <v>515000000</v>
      </c>
      <c r="L70" s="4">
        <v>568000000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t="s">
        <v>17</v>
      </c>
      <c r="C76" s="4">
        <v>738557000</v>
      </c>
      <c r="D76" s="4">
        <v>1748676000</v>
      </c>
      <c r="E76" s="4">
        <v>1575113000</v>
      </c>
      <c r="F76" s="4">
        <v>1322094000</v>
      </c>
      <c r="G76" s="4">
        <v>1177000000</v>
      </c>
      <c r="H76" s="5">
        <v>1136000000</v>
      </c>
      <c r="I76" s="4">
        <v>1210066000</v>
      </c>
      <c r="J76" s="4">
        <v>1177000000</v>
      </c>
      <c r="K76" s="4">
        <v>1149000000</v>
      </c>
      <c r="L76" s="4">
        <v>1136000000</v>
      </c>
    </row>
    <row r="77" spans="1:12" ht="16" x14ac:dyDescent="0.2">
      <c r="A77" s="3" t="s">
        <v>79</v>
      </c>
      <c r="B77" s="4" t="s">
        <v>17</v>
      </c>
      <c r="C77" s="4">
        <v>309408000</v>
      </c>
      <c r="D77" s="4">
        <v>686867000</v>
      </c>
      <c r="E77" s="4">
        <v>386411000</v>
      </c>
      <c r="F77" s="4">
        <v>49427000</v>
      </c>
      <c r="G77" s="4">
        <v>-53000000</v>
      </c>
      <c r="H77" s="5">
        <v>263000000</v>
      </c>
      <c r="I77" s="4">
        <v>272676000</v>
      </c>
      <c r="J77" s="4">
        <v>-53000000</v>
      </c>
      <c r="K77" s="4">
        <v>260000000</v>
      </c>
      <c r="L77" s="4">
        <v>263000000</v>
      </c>
    </row>
    <row r="78" spans="1:12" ht="16" x14ac:dyDescent="0.2">
      <c r="A78" s="3" t="s">
        <v>80</v>
      </c>
      <c r="B78" s="4" t="s">
        <v>17</v>
      </c>
      <c r="C78" s="4">
        <v>453119000</v>
      </c>
      <c r="D78" s="4">
        <v>865602000</v>
      </c>
      <c r="E78" s="4">
        <v>654262000</v>
      </c>
      <c r="F78" s="4">
        <v>428621000</v>
      </c>
      <c r="G78" s="4">
        <v>259000000</v>
      </c>
      <c r="H78" s="5">
        <v>263000000</v>
      </c>
      <c r="I78" s="4">
        <v>272676000</v>
      </c>
      <c r="J78" s="4">
        <v>259000000</v>
      </c>
      <c r="K78" s="4">
        <v>260000000</v>
      </c>
      <c r="L78" s="4">
        <v>263000000</v>
      </c>
    </row>
    <row r="79" spans="1:12" ht="16" x14ac:dyDescent="0.2">
      <c r="A79" s="3" t="s">
        <v>81</v>
      </c>
      <c r="B79" s="4" t="s">
        <v>17</v>
      </c>
      <c r="C79" s="4">
        <v>143711000</v>
      </c>
      <c r="D79" s="4">
        <v>178735000</v>
      </c>
      <c r="E79" s="4">
        <v>267851000</v>
      </c>
      <c r="F79" s="4">
        <v>379194000</v>
      </c>
      <c r="G79" s="4">
        <v>312000000</v>
      </c>
      <c r="H79" s="5" t="s">
        <v>17</v>
      </c>
      <c r="I79" s="4" t="s">
        <v>17</v>
      </c>
      <c r="J79" s="4">
        <v>312000000</v>
      </c>
      <c r="K79" s="4" t="s">
        <v>17</v>
      </c>
      <c r="L79" s="4" t="s">
        <v>17</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t="s">
        <v>17</v>
      </c>
      <c r="C83" s="4">
        <v>429149000</v>
      </c>
      <c r="D83" s="4">
        <v>1061809000</v>
      </c>
      <c r="E83" s="4">
        <v>1188702000</v>
      </c>
      <c r="F83" s="4">
        <v>1272667000</v>
      </c>
      <c r="G83" s="4">
        <v>1230000000</v>
      </c>
      <c r="H83" s="5">
        <v>873000000</v>
      </c>
      <c r="I83" s="4">
        <v>937390000</v>
      </c>
      <c r="J83" s="4">
        <v>1230000000</v>
      </c>
      <c r="K83" s="4">
        <v>889000000</v>
      </c>
      <c r="L83" s="4">
        <v>873000000</v>
      </c>
    </row>
    <row r="84" spans="1:12" ht="16" x14ac:dyDescent="0.2">
      <c r="A84" s="3" t="s">
        <v>86</v>
      </c>
      <c r="B84" s="4" t="s">
        <v>17</v>
      </c>
      <c r="C84" s="4">
        <v>318617000</v>
      </c>
      <c r="D84" s="4">
        <v>755000000</v>
      </c>
      <c r="E84" s="4">
        <v>731687000</v>
      </c>
      <c r="F84" s="4">
        <v>704910000</v>
      </c>
      <c r="G84" s="4">
        <v>684000000</v>
      </c>
      <c r="H84" s="5">
        <v>679000000</v>
      </c>
      <c r="I84" s="4">
        <v>684681000</v>
      </c>
      <c r="J84" s="4">
        <v>684000000</v>
      </c>
      <c r="K84" s="4">
        <v>682000000</v>
      </c>
      <c r="L84" s="4">
        <v>679000000</v>
      </c>
    </row>
    <row r="85" spans="1:12" ht="16" x14ac:dyDescent="0.2">
      <c r="A85" s="3" t="s">
        <v>87</v>
      </c>
      <c r="B85" s="4" t="s">
        <v>17</v>
      </c>
      <c r="C85" s="4">
        <v>289861000</v>
      </c>
      <c r="D85" s="4">
        <v>652088000</v>
      </c>
      <c r="E85" s="4">
        <v>655801000</v>
      </c>
      <c r="F85" s="4">
        <v>652602000</v>
      </c>
      <c r="G85" s="4">
        <v>650000000</v>
      </c>
      <c r="H85" s="5" t="s">
        <v>17</v>
      </c>
      <c r="I85" s="4">
        <v>646527000</v>
      </c>
      <c r="J85" s="4">
        <v>650000000</v>
      </c>
      <c r="K85" s="4" t="s">
        <v>17</v>
      </c>
      <c r="L85" s="4" t="s">
        <v>17</v>
      </c>
    </row>
    <row r="86" spans="1:12" ht="16" x14ac:dyDescent="0.2">
      <c r="A86" s="3" t="s">
        <v>88</v>
      </c>
      <c r="B86" s="4" t="s">
        <v>17</v>
      </c>
      <c r="C86" s="4">
        <v>28756000</v>
      </c>
      <c r="D86" s="4">
        <v>102912000</v>
      </c>
      <c r="E86" s="4">
        <v>75886000</v>
      </c>
      <c r="F86" s="4">
        <v>52308000</v>
      </c>
      <c r="G86" s="4">
        <v>34000000</v>
      </c>
      <c r="H86" s="5">
        <v>679000000</v>
      </c>
      <c r="I86" s="4">
        <v>38154000</v>
      </c>
      <c r="J86" s="4">
        <v>34000000</v>
      </c>
      <c r="K86" s="4">
        <v>682000000</v>
      </c>
      <c r="L86" s="4">
        <v>679000000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t="s">
        <v>17</v>
      </c>
      <c r="C89" s="4">
        <v>110532000</v>
      </c>
      <c r="D89" s="4">
        <v>306809000</v>
      </c>
      <c r="E89" s="4">
        <v>457015000</v>
      </c>
      <c r="F89" s="4">
        <v>567757000</v>
      </c>
      <c r="G89" s="4">
        <v>546000000</v>
      </c>
      <c r="H89" s="5">
        <v>194000000</v>
      </c>
      <c r="I89" s="4">
        <v>252709000</v>
      </c>
      <c r="J89" s="4">
        <v>546000000</v>
      </c>
      <c r="K89" s="4">
        <v>207000000</v>
      </c>
      <c r="L89" s="4">
        <v>194000000</v>
      </c>
    </row>
    <row r="90" spans="1:12" ht="16" x14ac:dyDescent="0.2">
      <c r="A90" s="3" t="s">
        <v>92</v>
      </c>
      <c r="B90" s="4" t="s">
        <v>17</v>
      </c>
      <c r="C90" s="4">
        <v>6613089000</v>
      </c>
      <c r="D90" s="4">
        <v>8310119000</v>
      </c>
      <c r="E90" s="4">
        <v>10491499000</v>
      </c>
      <c r="F90" s="4">
        <v>13708474000</v>
      </c>
      <c r="G90" s="4">
        <v>16038000000</v>
      </c>
      <c r="H90" s="5">
        <v>21188000000</v>
      </c>
      <c r="I90" s="4">
        <v>16076590000</v>
      </c>
      <c r="J90" s="4">
        <v>16038000000</v>
      </c>
      <c r="K90" s="4">
        <v>20018000000</v>
      </c>
      <c r="L90" s="4">
        <v>21188000000</v>
      </c>
    </row>
    <row r="91" spans="1:12" ht="16" x14ac:dyDescent="0.2">
      <c r="A91" s="3" t="s">
        <v>93</v>
      </c>
      <c r="B91" s="4" t="s">
        <v>17</v>
      </c>
      <c r="C91" s="4">
        <v>2601203000</v>
      </c>
      <c r="D91" s="4">
        <v>3598564000</v>
      </c>
      <c r="E91" s="4">
        <v>4675298000</v>
      </c>
      <c r="F91" s="4">
        <v>5392075000</v>
      </c>
      <c r="G91" s="4">
        <v>6737000000</v>
      </c>
      <c r="H91" s="5">
        <v>11277000000</v>
      </c>
      <c r="I91" s="4">
        <v>5468229000</v>
      </c>
      <c r="J91" s="4">
        <v>6737000000</v>
      </c>
      <c r="K91" s="4">
        <v>10040000000</v>
      </c>
      <c r="L91" s="4">
        <v>11277000000</v>
      </c>
    </row>
    <row r="92" spans="1:12" ht="16" x14ac:dyDescent="0.2">
      <c r="A92" s="3" t="s">
        <v>94</v>
      </c>
      <c r="B92" s="4" t="s">
        <v>17</v>
      </c>
      <c r="C92" s="4">
        <v>70630000</v>
      </c>
      <c r="D92" s="4">
        <v>151417000</v>
      </c>
      <c r="E92" s="4">
        <v>79898000</v>
      </c>
      <c r="F92" s="4">
        <v>118361000</v>
      </c>
      <c r="G92" s="4">
        <v>137000000</v>
      </c>
      <c r="H92" s="5">
        <v>100000000</v>
      </c>
      <c r="I92" s="4">
        <v>152661000</v>
      </c>
      <c r="J92" s="4">
        <v>137000000</v>
      </c>
      <c r="K92" s="4">
        <v>161000000</v>
      </c>
      <c r="L92" s="4">
        <v>100000000</v>
      </c>
    </row>
    <row r="93" spans="1:12" ht="16" x14ac:dyDescent="0.2">
      <c r="A93" s="3" t="s">
        <v>95</v>
      </c>
      <c r="B93" s="4" t="s">
        <v>17</v>
      </c>
      <c r="C93" s="4">
        <v>159901000</v>
      </c>
      <c r="D93" s="4">
        <v>207462000</v>
      </c>
      <c r="E93" s="4">
        <v>165257000</v>
      </c>
      <c r="F93" s="4">
        <v>334728000</v>
      </c>
      <c r="G93" s="4">
        <v>418000000</v>
      </c>
      <c r="H93" s="5">
        <v>588000000</v>
      </c>
      <c r="I93" s="4">
        <v>510186000</v>
      </c>
      <c r="J93" s="4">
        <v>418000000</v>
      </c>
      <c r="K93" s="4">
        <v>671000000</v>
      </c>
      <c r="L93" s="4">
        <v>588000000</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t="s">
        <v>17</v>
      </c>
      <c r="C95" s="4">
        <v>2370672000</v>
      </c>
      <c r="D95" s="4">
        <v>3239685000</v>
      </c>
      <c r="E95" s="4">
        <v>4430143000</v>
      </c>
      <c r="F95" s="4">
        <v>4938986000</v>
      </c>
      <c r="G95" s="4">
        <v>6182000000</v>
      </c>
      <c r="H95" s="5">
        <v>10589000000</v>
      </c>
      <c r="I95" s="4">
        <v>4805382000</v>
      </c>
      <c r="J95" s="4">
        <v>6182000000</v>
      </c>
      <c r="K95" s="4">
        <v>9208000000</v>
      </c>
      <c r="L95" s="4">
        <v>10589000000</v>
      </c>
    </row>
    <row r="96" spans="1:12" ht="16" x14ac:dyDescent="0.2">
      <c r="A96" s="3" t="s">
        <v>98</v>
      </c>
      <c r="B96" s="4" t="s">
        <v>17</v>
      </c>
      <c r="C96" s="4" t="s">
        <v>17</v>
      </c>
      <c r="D96" s="4">
        <v>38022000</v>
      </c>
      <c r="E96" s="4">
        <v>56586000</v>
      </c>
      <c r="F96" s="4">
        <v>63479000</v>
      </c>
      <c r="G96" s="4">
        <v>59000000</v>
      </c>
      <c r="H96" s="5">
        <v>50000000</v>
      </c>
      <c r="I96" s="4">
        <v>52324000</v>
      </c>
      <c r="J96" s="4">
        <v>59000000</v>
      </c>
      <c r="K96" s="4">
        <v>48000000</v>
      </c>
      <c r="L96" s="4">
        <v>50000000</v>
      </c>
    </row>
    <row r="97" spans="1:12" ht="16" x14ac:dyDescent="0.2">
      <c r="A97" s="3" t="s">
        <v>99</v>
      </c>
      <c r="B97" s="4" t="s">
        <v>17</v>
      </c>
      <c r="C97" s="4" t="s">
        <v>17</v>
      </c>
      <c r="D97" s="4" t="s">
        <v>17</v>
      </c>
      <c r="E97" s="4">
        <v>26755000</v>
      </c>
      <c r="F97" s="4" t="s">
        <v>17</v>
      </c>
      <c r="G97" s="4" t="s">
        <v>17</v>
      </c>
      <c r="H97" s="5" t="s">
        <v>17</v>
      </c>
      <c r="I97" s="4" t="s">
        <v>17</v>
      </c>
      <c r="J97" s="4" t="s">
        <v>17</v>
      </c>
      <c r="K97" s="4" t="s">
        <v>17</v>
      </c>
      <c r="L97" s="4" t="s">
        <v>17</v>
      </c>
    </row>
    <row r="98" spans="1:12" ht="16" x14ac:dyDescent="0.2">
      <c r="A98" s="3" t="s">
        <v>100</v>
      </c>
      <c r="B98" s="4" t="s">
        <v>17</v>
      </c>
      <c r="C98" s="4" t="s">
        <v>17</v>
      </c>
      <c r="D98" s="4">
        <v>38022000</v>
      </c>
      <c r="E98" s="4">
        <v>56586000</v>
      </c>
      <c r="F98" s="4">
        <v>63479000</v>
      </c>
      <c r="G98" s="4">
        <v>59000000</v>
      </c>
      <c r="H98" s="5">
        <v>50000000</v>
      </c>
      <c r="I98" s="4">
        <v>52324000</v>
      </c>
      <c r="J98" s="4">
        <v>59000000</v>
      </c>
      <c r="K98" s="4">
        <v>48000000</v>
      </c>
      <c r="L98" s="4">
        <v>50000000</v>
      </c>
    </row>
    <row r="99" spans="1:12" ht="16" x14ac:dyDescent="0.2">
      <c r="A99" s="3" t="s">
        <v>101</v>
      </c>
      <c r="B99" s="4" t="s">
        <v>17</v>
      </c>
      <c r="C99" s="4">
        <v>1134807000</v>
      </c>
      <c r="D99" s="4">
        <v>1597178000</v>
      </c>
      <c r="E99" s="4">
        <v>407895000</v>
      </c>
      <c r="F99" s="4">
        <v>903728000</v>
      </c>
      <c r="G99" s="4">
        <v>1182000000</v>
      </c>
      <c r="H99" s="5">
        <v>2297000000</v>
      </c>
      <c r="I99" s="4">
        <v>2494774000</v>
      </c>
      <c r="J99" s="4">
        <v>1182000000</v>
      </c>
      <c r="K99" s="4">
        <v>2124000000</v>
      </c>
      <c r="L99" s="4">
        <v>2297000000</v>
      </c>
    </row>
    <row r="100" spans="1:12" ht="16" x14ac:dyDescent="0.2">
      <c r="A100" s="3" t="s">
        <v>102</v>
      </c>
      <c r="B100" s="4" t="s">
        <v>17</v>
      </c>
      <c r="C100" s="4" t="s">
        <v>17</v>
      </c>
      <c r="D100" s="4" t="s">
        <v>17</v>
      </c>
      <c r="E100" s="4" t="s">
        <v>17</v>
      </c>
      <c r="F100" s="4">
        <v>1002000000</v>
      </c>
      <c r="G100" s="4">
        <v>1182000000</v>
      </c>
      <c r="H100" s="5">
        <v>2347000000</v>
      </c>
      <c r="I100" s="4" t="s">
        <v>17</v>
      </c>
      <c r="J100" s="4">
        <v>1182000000</v>
      </c>
      <c r="K100" s="4">
        <v>2172000000</v>
      </c>
      <c r="L100" s="4">
        <v>2347000000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v>218591000</v>
      </c>
      <c r="D102" s="4">
        <v>262454000</v>
      </c>
      <c r="E102" s="4">
        <v>188309000</v>
      </c>
      <c r="F102" s="4">
        <v>182796000</v>
      </c>
      <c r="G102" s="4">
        <v>206000000</v>
      </c>
      <c r="H102" s="5">
        <v>212000000</v>
      </c>
      <c r="I102" s="4">
        <v>198689000</v>
      </c>
      <c r="J102" s="4">
        <v>206000000</v>
      </c>
      <c r="K102" s="4">
        <v>214000000</v>
      </c>
      <c r="L102" s="4">
        <v>212000000</v>
      </c>
    </row>
    <row r="103" spans="1:12" ht="16" x14ac:dyDescent="0.2">
      <c r="A103" s="3" t="s">
        <v>105</v>
      </c>
      <c r="B103" s="4" t="s">
        <v>17</v>
      </c>
      <c r="C103" s="4">
        <v>916216000</v>
      </c>
      <c r="D103" s="4">
        <v>1334724000</v>
      </c>
      <c r="E103" s="4">
        <v>219586000</v>
      </c>
      <c r="F103" s="4">
        <v>-281068000</v>
      </c>
      <c r="G103" s="4">
        <v>-206000000</v>
      </c>
      <c r="H103" s="5">
        <v>-262000000</v>
      </c>
      <c r="I103" s="4">
        <v>2296085000</v>
      </c>
      <c r="J103" s="4">
        <v>-206000000</v>
      </c>
      <c r="K103" s="4">
        <v>-262000000</v>
      </c>
      <c r="L103" s="4">
        <v>-262000000</v>
      </c>
    </row>
    <row r="104" spans="1:12" ht="16" x14ac:dyDescent="0.2">
      <c r="A104" s="3" t="s">
        <v>106</v>
      </c>
      <c r="B104" s="4" t="s">
        <v>17</v>
      </c>
      <c r="C104" s="4">
        <v>3736010000</v>
      </c>
      <c r="D104" s="4">
        <v>5233764000</v>
      </c>
      <c r="E104" s="4">
        <v>5139779000</v>
      </c>
      <c r="F104" s="4">
        <v>6359282000</v>
      </c>
      <c r="G104" s="4">
        <v>7978000000</v>
      </c>
      <c r="H104" s="5">
        <v>13624000000</v>
      </c>
      <c r="I104" s="4">
        <v>8015327000</v>
      </c>
      <c r="J104" s="4">
        <v>7978000000</v>
      </c>
      <c r="K104" s="4">
        <v>12212000000</v>
      </c>
      <c r="L104" s="4">
        <v>13624000000</v>
      </c>
    </row>
    <row r="105" spans="1:12" ht="16" x14ac:dyDescent="0.2">
      <c r="A105" s="3" t="s">
        <v>107</v>
      </c>
      <c r="B105" s="4" t="s">
        <v>17</v>
      </c>
      <c r="C105" s="4" t="s">
        <v>17</v>
      </c>
      <c r="D105" s="4">
        <v>381374000</v>
      </c>
      <c r="E105" s="4">
        <v>2246467000</v>
      </c>
      <c r="F105" s="4">
        <v>2355020000</v>
      </c>
      <c r="G105" s="4">
        <v>2282000000</v>
      </c>
      <c r="H105" s="5">
        <v>2274000000</v>
      </c>
      <c r="I105" s="4">
        <v>2308860000</v>
      </c>
      <c r="J105" s="4">
        <v>2282000000</v>
      </c>
      <c r="K105" s="4">
        <v>2288000000</v>
      </c>
      <c r="L105" s="4">
        <v>2274000000</v>
      </c>
    </row>
    <row r="106" spans="1:12" ht="16" x14ac:dyDescent="0.2">
      <c r="A106" s="3" t="s">
        <v>108</v>
      </c>
      <c r="B106" s="4" t="s">
        <v>17</v>
      </c>
      <c r="C106" s="4" t="s">
        <v>17</v>
      </c>
      <c r="D106" s="4" t="s">
        <v>17</v>
      </c>
      <c r="E106" s="4">
        <v>1815562000</v>
      </c>
      <c r="F106" s="4">
        <v>1982537000</v>
      </c>
      <c r="G106" s="4">
        <v>1987000000</v>
      </c>
      <c r="H106" s="5">
        <v>1989000000</v>
      </c>
      <c r="I106" s="4">
        <v>1985659000</v>
      </c>
      <c r="J106" s="4">
        <v>1987000000</v>
      </c>
      <c r="K106" s="4">
        <v>1988000000</v>
      </c>
      <c r="L106" s="4">
        <v>1989000000</v>
      </c>
    </row>
    <row r="107" spans="1:12" ht="16" x14ac:dyDescent="0.2">
      <c r="A107" s="3" t="s">
        <v>109</v>
      </c>
      <c r="B107" s="4" t="s">
        <v>17</v>
      </c>
      <c r="C107" s="4" t="s">
        <v>17</v>
      </c>
      <c r="D107" s="4">
        <v>381374000</v>
      </c>
      <c r="E107" s="4">
        <v>430905000</v>
      </c>
      <c r="F107" s="4">
        <v>372483000</v>
      </c>
      <c r="G107" s="4">
        <v>295000000</v>
      </c>
      <c r="H107" s="5">
        <v>285000000</v>
      </c>
      <c r="I107" s="4">
        <v>323201000</v>
      </c>
      <c r="J107" s="4">
        <v>295000000</v>
      </c>
      <c r="K107" s="4">
        <v>300000000</v>
      </c>
      <c r="L107" s="4">
        <v>285000000</v>
      </c>
    </row>
    <row r="108" spans="1:12" ht="16" x14ac:dyDescent="0.2">
      <c r="A108" s="3" t="s">
        <v>110</v>
      </c>
      <c r="B108" s="4" t="s">
        <v>17</v>
      </c>
      <c r="C108" s="4">
        <v>3394387000</v>
      </c>
      <c r="D108" s="4">
        <v>3502666000</v>
      </c>
      <c r="E108" s="4">
        <v>203470000</v>
      </c>
      <c r="F108" s="4">
        <v>218459000</v>
      </c>
      <c r="G108" s="4">
        <v>218000000</v>
      </c>
      <c r="H108" s="5">
        <v>231000000</v>
      </c>
      <c r="I108" s="4">
        <v>212267000</v>
      </c>
      <c r="J108" s="4">
        <v>218000000</v>
      </c>
      <c r="K108" s="4">
        <v>227000000</v>
      </c>
      <c r="L108" s="4">
        <v>231000000</v>
      </c>
    </row>
    <row r="109" spans="1:12" ht="16" x14ac:dyDescent="0.2">
      <c r="A109" s="3" t="s">
        <v>111</v>
      </c>
      <c r="B109" s="4" t="s">
        <v>17</v>
      </c>
      <c r="C109" s="4" t="s">
        <v>17</v>
      </c>
      <c r="D109" s="4" t="s">
        <v>17</v>
      </c>
      <c r="E109" s="4" t="s">
        <v>17</v>
      </c>
      <c r="F109" s="4" t="s">
        <v>17</v>
      </c>
      <c r="G109" s="4" t="s">
        <v>17</v>
      </c>
      <c r="H109" s="5" t="s">
        <v>17</v>
      </c>
      <c r="I109" s="4" t="s">
        <v>17</v>
      </c>
      <c r="J109" s="4" t="s">
        <v>17</v>
      </c>
      <c r="K109" s="4" t="s">
        <v>17</v>
      </c>
      <c r="L109" s="4" t="s">
        <v>17</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t="s">
        <v>17</v>
      </c>
      <c r="C114" s="4">
        <v>3394387000</v>
      </c>
      <c r="D114" s="4">
        <v>3502666000</v>
      </c>
      <c r="E114" s="4">
        <v>203470000</v>
      </c>
      <c r="F114" s="4">
        <v>218459000</v>
      </c>
      <c r="G114" s="4">
        <v>218000000</v>
      </c>
      <c r="H114" s="5">
        <v>231000000</v>
      </c>
      <c r="I114" s="4">
        <v>212267000</v>
      </c>
      <c r="J114" s="4">
        <v>218000000</v>
      </c>
      <c r="K114" s="4">
        <v>227000000</v>
      </c>
      <c r="L114" s="4">
        <v>231000000</v>
      </c>
    </row>
    <row r="115" spans="1:12" ht="16" x14ac:dyDescent="0.2">
      <c r="A115" s="3" t="s">
        <v>114</v>
      </c>
      <c r="B115" s="4" t="s">
        <v>17</v>
      </c>
      <c r="C115" s="4">
        <v>3394387000</v>
      </c>
      <c r="D115" s="4">
        <v>3884040000</v>
      </c>
      <c r="E115" s="4">
        <v>2449937000</v>
      </c>
      <c r="F115" s="4">
        <v>2573479000</v>
      </c>
      <c r="G115" s="4">
        <v>2500000000</v>
      </c>
      <c r="H115" s="5">
        <v>2505000000</v>
      </c>
      <c r="I115" s="4">
        <v>2521127000</v>
      </c>
      <c r="J115" s="4">
        <v>2500000000</v>
      </c>
      <c r="K115" s="4">
        <v>2515000000</v>
      </c>
      <c r="L115" s="4">
        <v>2505000000</v>
      </c>
    </row>
    <row r="116" spans="1:12" ht="16" x14ac:dyDescent="0.2">
      <c r="A116" s="3" t="s">
        <v>115</v>
      </c>
      <c r="B116" s="4" t="s">
        <v>17</v>
      </c>
      <c r="C116" s="4">
        <v>7130397000</v>
      </c>
      <c r="D116" s="4">
        <v>9117804000</v>
      </c>
      <c r="E116" s="4">
        <v>7589716000</v>
      </c>
      <c r="F116" s="4">
        <v>8932761000</v>
      </c>
      <c r="G116" s="4">
        <v>10478000000</v>
      </c>
      <c r="H116" s="5">
        <v>16129000000</v>
      </c>
      <c r="I116" s="4">
        <v>10536454000</v>
      </c>
      <c r="J116" s="4">
        <v>10478000000</v>
      </c>
      <c r="K116" s="4">
        <v>14727000000</v>
      </c>
      <c r="L116" s="4">
        <v>16129000000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t="s">
        <v>17</v>
      </c>
      <c r="C118" s="4">
        <v>259492000</v>
      </c>
      <c r="D118" s="4">
        <v>617716000</v>
      </c>
      <c r="E118" s="4">
        <v>8904851000</v>
      </c>
      <c r="F118" s="4">
        <v>11140347000</v>
      </c>
      <c r="G118" s="4">
        <v>11557000000</v>
      </c>
      <c r="H118" s="5">
        <v>11290000000</v>
      </c>
      <c r="I118" s="4">
        <v>11365410000</v>
      </c>
      <c r="J118" s="4">
        <v>11557000000</v>
      </c>
      <c r="K118" s="4">
        <v>11662000000</v>
      </c>
      <c r="L118" s="4">
        <v>11290000000</v>
      </c>
    </row>
    <row r="119" spans="1:12" ht="16" x14ac:dyDescent="0.2">
      <c r="A119" s="3" t="s">
        <v>118</v>
      </c>
      <c r="B119" s="4" t="s">
        <v>17</v>
      </c>
      <c r="C119" s="4">
        <v>26000</v>
      </c>
      <c r="D119" s="4">
        <v>26000</v>
      </c>
      <c r="E119" s="4">
        <v>60000</v>
      </c>
      <c r="F119" s="4">
        <v>63000</v>
      </c>
      <c r="G119" s="4" t="s">
        <v>17</v>
      </c>
      <c r="H119" s="5" t="s">
        <v>17</v>
      </c>
      <c r="I119" s="4">
        <v>63000</v>
      </c>
      <c r="J119" s="4" t="s">
        <v>17</v>
      </c>
      <c r="K119" s="4" t="s">
        <v>17</v>
      </c>
      <c r="L119" s="4" t="s">
        <v>17</v>
      </c>
    </row>
    <row r="120" spans="1:12" ht="16" x14ac:dyDescent="0.2">
      <c r="A120" s="3" t="s">
        <v>119</v>
      </c>
      <c r="B120" s="4" t="s">
        <v>17</v>
      </c>
      <c r="C120" s="4">
        <v>259466000</v>
      </c>
      <c r="D120" s="4">
        <v>617690000</v>
      </c>
      <c r="E120" s="4">
        <v>8904791000</v>
      </c>
      <c r="F120" s="4">
        <v>11140284000</v>
      </c>
      <c r="G120" s="4">
        <v>11557000000</v>
      </c>
      <c r="H120" s="5">
        <v>11290000000</v>
      </c>
      <c r="I120" s="4">
        <v>11365347000</v>
      </c>
      <c r="J120" s="4">
        <v>11557000000</v>
      </c>
      <c r="K120" s="4">
        <v>11662000000</v>
      </c>
      <c r="L120" s="4">
        <v>11290000000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t="s">
        <v>17</v>
      </c>
      <c r="C122" s="4">
        <v>-768888000</v>
      </c>
      <c r="D122" s="4">
        <v>-1420991000</v>
      </c>
      <c r="E122" s="4">
        <v>-6005707000</v>
      </c>
      <c r="F122" s="4">
        <v>-6357741000</v>
      </c>
      <c r="G122" s="4">
        <v>-5965000000</v>
      </c>
      <c r="H122" s="5">
        <v>-6198000000</v>
      </c>
      <c r="I122" s="4">
        <v>-5783403000</v>
      </c>
      <c r="J122" s="4">
        <v>-5965000000</v>
      </c>
      <c r="K122" s="4">
        <v>-6341000000</v>
      </c>
      <c r="L122" s="4">
        <v>-6198000000</v>
      </c>
    </row>
    <row r="123" spans="1:12" ht="16" x14ac:dyDescent="0.2">
      <c r="A123" s="3" t="s">
        <v>122</v>
      </c>
      <c r="B123" s="4" t="s">
        <v>17</v>
      </c>
      <c r="C123" s="4">
        <v>-7912000</v>
      </c>
      <c r="D123" s="4">
        <v>-4410000</v>
      </c>
      <c r="E123" s="4">
        <v>2639000</v>
      </c>
      <c r="F123" s="4">
        <v>-6893000</v>
      </c>
      <c r="G123" s="4">
        <v>-32000000</v>
      </c>
      <c r="H123" s="5">
        <v>-33000000</v>
      </c>
      <c r="I123" s="4">
        <v>-41871000</v>
      </c>
      <c r="J123" s="4">
        <v>-32000000</v>
      </c>
      <c r="K123" s="4">
        <v>-30000000</v>
      </c>
      <c r="L123" s="4">
        <v>-33000000</v>
      </c>
    </row>
    <row r="124" spans="1:12" ht="16" x14ac:dyDescent="0.2">
      <c r="A124" s="3" t="s">
        <v>123</v>
      </c>
      <c r="B124" s="4" t="s">
        <v>17</v>
      </c>
      <c r="C124" s="4">
        <v>-517308000</v>
      </c>
      <c r="D124" s="4">
        <v>-807685000</v>
      </c>
      <c r="E124" s="4">
        <v>2901783000</v>
      </c>
      <c r="F124" s="4">
        <v>4775713000</v>
      </c>
      <c r="G124" s="4">
        <v>5560000000</v>
      </c>
      <c r="H124" s="5">
        <v>5059000000</v>
      </c>
      <c r="I124" s="4">
        <v>5540136000</v>
      </c>
      <c r="J124" s="4">
        <v>5560000000</v>
      </c>
      <c r="K124" s="4">
        <v>5291000000</v>
      </c>
      <c r="L124" s="4">
        <v>5059000000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t="s">
        <v>17</v>
      </c>
      <c r="C126" s="4">
        <v>-517308000</v>
      </c>
      <c r="D126" s="4">
        <v>-807685000</v>
      </c>
      <c r="E126" s="4">
        <v>2901783000</v>
      </c>
      <c r="F126" s="4">
        <v>4775713000</v>
      </c>
      <c r="G126" s="4">
        <v>5560000000</v>
      </c>
      <c r="H126" s="5">
        <v>5059000000</v>
      </c>
      <c r="I126" s="4">
        <v>5540136000</v>
      </c>
      <c r="J126" s="4">
        <v>5560000000</v>
      </c>
      <c r="K126" s="4">
        <v>5291000000</v>
      </c>
      <c r="L126" s="4">
        <v>5059000000</v>
      </c>
    </row>
    <row r="127" spans="1:12" ht="16" x14ac:dyDescent="0.2">
      <c r="A127" s="3" t="s">
        <v>126</v>
      </c>
      <c r="B127" s="4" t="s">
        <v>17</v>
      </c>
      <c r="C127" s="4">
        <v>6613089000</v>
      </c>
      <c r="D127" s="4">
        <v>8310119000</v>
      </c>
      <c r="E127" s="4">
        <v>10491499000</v>
      </c>
      <c r="F127" s="4">
        <v>13708474000</v>
      </c>
      <c r="G127" s="4">
        <v>16038000000</v>
      </c>
      <c r="H127" s="5">
        <v>21188000000</v>
      </c>
      <c r="I127" s="4">
        <v>16076590000</v>
      </c>
      <c r="J127" s="4">
        <v>16038000000</v>
      </c>
      <c r="K127" s="4">
        <v>20018000000</v>
      </c>
      <c r="L127" s="4">
        <v>21188000000</v>
      </c>
    </row>
    <row r="128" spans="1:12" ht="16" x14ac:dyDescent="0.2">
      <c r="A128" s="28" t="s">
        <v>127</v>
      </c>
      <c r="B128" s="26">
        <v>521709000</v>
      </c>
      <c r="C128" s="26">
        <v>587199007</v>
      </c>
      <c r="D128" s="26">
        <v>587199007</v>
      </c>
      <c r="E128" s="26">
        <v>599197000</v>
      </c>
      <c r="F128" s="26">
        <v>633524000</v>
      </c>
      <c r="G128" s="26">
        <v>631000000</v>
      </c>
      <c r="H128" s="27">
        <v>634000000</v>
      </c>
      <c r="I128" s="26">
        <v>633071000</v>
      </c>
      <c r="J128" s="26">
        <v>631000000</v>
      </c>
      <c r="K128" s="26">
        <v>630000000</v>
      </c>
      <c r="L128" s="26">
        <v>634000000</v>
      </c>
    </row>
    <row r="129" spans="1:12" ht="16" x14ac:dyDescent="0.2">
      <c r="A129" s="15" t="s">
        <v>190</v>
      </c>
      <c r="B129" s="10"/>
      <c r="C129" s="20">
        <f>(C128/B128)-1</f>
        <v>0.12552976276046612</v>
      </c>
      <c r="D129" s="20">
        <f>(D128/C128)-1</f>
        <v>0</v>
      </c>
      <c r="E129" s="20">
        <f>(E128/D128)-1</f>
        <v>2.0432583939979265E-2</v>
      </c>
      <c r="F129" s="20">
        <f t="shared" ref="F129:L129" si="6">(F128/E128)-1</f>
        <v>5.7288337558432323E-2</v>
      </c>
      <c r="G129" s="20">
        <f t="shared" si="6"/>
        <v>-3.9840637450199168E-3</v>
      </c>
      <c r="H129" s="20">
        <f t="shared" si="6"/>
        <v>4.7543581616482644E-3</v>
      </c>
      <c r="I129" s="20">
        <f t="shared" si="6"/>
        <v>-1.4652996845425648E-3</v>
      </c>
      <c r="J129" s="20">
        <f t="shared" si="6"/>
        <v>-3.2713550296885607E-3</v>
      </c>
      <c r="K129" s="20">
        <f t="shared" si="6"/>
        <v>-1.5847860538826808E-3</v>
      </c>
      <c r="L129" s="20">
        <f t="shared" si="6"/>
        <v>6.3492063492063266E-3</v>
      </c>
    </row>
    <row r="130" spans="1:12" ht="16" x14ac:dyDescent="0.2">
      <c r="A130" s="3" t="s">
        <v>128</v>
      </c>
      <c r="B130" s="4" t="s">
        <v>17</v>
      </c>
      <c r="C130" s="4" t="s">
        <v>17</v>
      </c>
      <c r="D130" s="4">
        <v>419396000</v>
      </c>
      <c r="E130" s="4">
        <v>487491000</v>
      </c>
      <c r="F130" s="4">
        <v>435962000</v>
      </c>
      <c r="G130" s="4">
        <v>354000000</v>
      </c>
      <c r="H130" s="5">
        <v>335000000</v>
      </c>
      <c r="I130" s="4">
        <v>375525000</v>
      </c>
      <c r="J130" s="4">
        <v>354000000</v>
      </c>
      <c r="K130" s="4">
        <v>348000000</v>
      </c>
      <c r="L130" s="4">
        <v>335000000</v>
      </c>
    </row>
    <row r="131" spans="1:12" ht="16" x14ac:dyDescent="0.2">
      <c r="A131" s="3" t="s">
        <v>129</v>
      </c>
      <c r="B131" s="4" t="s">
        <v>17</v>
      </c>
      <c r="C131" s="4">
        <v>-2140877000</v>
      </c>
      <c r="D131" s="4">
        <v>-2013547000</v>
      </c>
      <c r="E131" s="4">
        <v>-3638240000</v>
      </c>
      <c r="F131" s="4">
        <v>-4084901000</v>
      </c>
      <c r="G131" s="4">
        <v>-5391000000</v>
      </c>
      <c r="H131" s="5">
        <v>-5916000000</v>
      </c>
      <c r="I131" s="4">
        <v>-5538029000</v>
      </c>
      <c r="J131" s="4">
        <v>-5391000000</v>
      </c>
      <c r="K131" s="4">
        <v>-6178000000</v>
      </c>
      <c r="L131" s="4">
        <v>-5916000000</v>
      </c>
    </row>
    <row r="132" spans="1:12" ht="16" x14ac:dyDescent="0.2">
      <c r="A132" s="3" t="s">
        <v>130</v>
      </c>
      <c r="B132" s="4" t="s">
        <v>17</v>
      </c>
      <c r="C132" s="6">
        <v>413.85</v>
      </c>
      <c r="D132" s="6">
        <v>249.3</v>
      </c>
      <c r="E132" s="6">
        <v>-125.38</v>
      </c>
      <c r="F132" s="6">
        <v>-85.53</v>
      </c>
      <c r="G132" s="6">
        <v>-96.96</v>
      </c>
      <c r="H132" s="7">
        <v>-116.94</v>
      </c>
      <c r="I132" s="6">
        <v>-99.96</v>
      </c>
      <c r="J132" s="6">
        <v>-96.96</v>
      </c>
      <c r="K132" s="6">
        <v>-116.76</v>
      </c>
      <c r="L132" s="6">
        <v>-116.94</v>
      </c>
    </row>
    <row r="133" spans="1:12" ht="16" x14ac:dyDescent="0.2">
      <c r="A133" s="3" t="s">
        <v>131</v>
      </c>
      <c r="B133" s="4" t="s">
        <v>17</v>
      </c>
      <c r="C133" s="6">
        <v>-13.28</v>
      </c>
      <c r="D133" s="6">
        <v>-20.68</v>
      </c>
      <c r="E133" s="6">
        <v>22.24</v>
      </c>
      <c r="F133" s="6">
        <v>31.31</v>
      </c>
      <c r="G133" s="6">
        <v>31.76</v>
      </c>
      <c r="H133" s="7">
        <v>21.36</v>
      </c>
      <c r="I133" s="6">
        <v>31.55</v>
      </c>
      <c r="J133" s="6">
        <v>31.76</v>
      </c>
      <c r="K133" s="6">
        <v>23.84</v>
      </c>
      <c r="L133" s="6">
        <v>21.36</v>
      </c>
    </row>
    <row r="134" spans="1:12" ht="16" x14ac:dyDescent="0.2">
      <c r="A134" s="3" t="s">
        <v>132</v>
      </c>
      <c r="B134" s="4" t="s">
        <v>17</v>
      </c>
      <c r="C134" s="6">
        <v>1.57</v>
      </c>
      <c r="D134" s="6">
        <v>1.25</v>
      </c>
      <c r="E134" s="6">
        <v>1.73</v>
      </c>
      <c r="F134" s="6">
        <v>1.95</v>
      </c>
      <c r="G134" s="6">
        <v>1.86</v>
      </c>
      <c r="H134" s="7">
        <v>1.47</v>
      </c>
      <c r="I134" s="6">
        <v>1.85</v>
      </c>
      <c r="J134" s="6">
        <v>1.86</v>
      </c>
      <c r="K134" s="6">
        <v>1.55</v>
      </c>
      <c r="L134" s="6">
        <v>1.47</v>
      </c>
    </row>
    <row r="135" spans="1:12" ht="16" x14ac:dyDescent="0.2">
      <c r="A135" s="3" t="s">
        <v>133</v>
      </c>
      <c r="B135" s="4" t="s">
        <v>17</v>
      </c>
      <c r="C135" s="6">
        <v>-14.92</v>
      </c>
      <c r="D135" s="6">
        <v>-33.869999999999997</v>
      </c>
      <c r="E135" s="6">
        <v>-48.19</v>
      </c>
      <c r="F135" s="6">
        <v>-31.3</v>
      </c>
      <c r="G135" s="6">
        <v>-31.09</v>
      </c>
      <c r="H135" s="7">
        <v>-27.18</v>
      </c>
      <c r="I135" s="6">
        <v>-31.45</v>
      </c>
      <c r="J135" s="6">
        <v>-31.09</v>
      </c>
      <c r="K135" s="6">
        <v>-33.74</v>
      </c>
      <c r="L135" s="6">
        <v>-27.18</v>
      </c>
    </row>
    <row r="136" spans="1:12" ht="16" x14ac:dyDescent="0.2">
      <c r="A136" s="3" t="s">
        <v>134</v>
      </c>
      <c r="B136" s="4" t="s">
        <v>17</v>
      </c>
      <c r="C136" s="4" t="s">
        <v>17</v>
      </c>
      <c r="D136" s="4" t="s">
        <v>17</v>
      </c>
      <c r="E136" s="4">
        <v>5597</v>
      </c>
      <c r="F136" s="4">
        <v>6132</v>
      </c>
      <c r="G136" s="4">
        <v>6811</v>
      </c>
      <c r="H136" s="5">
        <v>6811</v>
      </c>
      <c r="I136" s="4">
        <v>6132</v>
      </c>
      <c r="J136" s="4">
        <v>6811</v>
      </c>
      <c r="K136" s="4">
        <v>6811</v>
      </c>
      <c r="L136" s="4">
        <v>6811</v>
      </c>
    </row>
    <row r="138" spans="1:12" ht="16"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ht="16" x14ac:dyDescent="0.2">
      <c r="A139" s="3" t="s">
        <v>135</v>
      </c>
      <c r="B139" s="4">
        <v>-70046000</v>
      </c>
      <c r="C139" s="4">
        <v>-16860000</v>
      </c>
      <c r="D139" s="4">
        <v>-674339000</v>
      </c>
      <c r="E139" s="4">
        <v>-4584716000</v>
      </c>
      <c r="F139" s="4">
        <v>-352034000</v>
      </c>
      <c r="G139" s="4">
        <v>1893000000</v>
      </c>
      <c r="H139" s="5">
        <v>2299951000</v>
      </c>
      <c r="I139" s="4">
        <v>1214288000</v>
      </c>
      <c r="J139" s="4">
        <v>318663000</v>
      </c>
      <c r="K139" s="4">
        <v>117000000</v>
      </c>
      <c r="L139" s="4">
        <v>650000000</v>
      </c>
    </row>
    <row r="140" spans="1:12" ht="16" x14ac:dyDescent="0.2">
      <c r="A140" s="3" t="s">
        <v>136</v>
      </c>
      <c r="B140" s="4">
        <v>79342000</v>
      </c>
      <c r="C140" s="4">
        <v>82401000</v>
      </c>
      <c r="D140" s="4">
        <v>114162000</v>
      </c>
      <c r="E140" s="4">
        <v>125876000</v>
      </c>
      <c r="F140" s="4">
        <v>138319000</v>
      </c>
      <c r="G140" s="4">
        <v>81000000</v>
      </c>
      <c r="H140" s="5">
        <v>45763000</v>
      </c>
      <c r="I140" s="4">
        <v>12815000</v>
      </c>
      <c r="J140" s="4">
        <v>12948000</v>
      </c>
      <c r="K140" s="4">
        <v>11000000</v>
      </c>
      <c r="L140" s="4">
        <v>9000000</v>
      </c>
    </row>
    <row r="141" spans="1:12" ht="16" x14ac:dyDescent="0.2">
      <c r="A141" s="3" t="s">
        <v>137</v>
      </c>
      <c r="B141" s="4">
        <v>58727000</v>
      </c>
      <c r="C141" s="4">
        <v>108987000</v>
      </c>
      <c r="D141" s="4">
        <v>162522000</v>
      </c>
      <c r="E141" s="4">
        <v>4113718000</v>
      </c>
      <c r="F141" s="4">
        <v>1765486000</v>
      </c>
      <c r="G141" s="4">
        <v>1137000000</v>
      </c>
      <c r="H141" s="5">
        <v>1054896000</v>
      </c>
      <c r="I141" s="4">
        <v>298761000</v>
      </c>
      <c r="J141" s="4">
        <v>229135000</v>
      </c>
      <c r="K141" s="4">
        <v>252000000</v>
      </c>
      <c r="L141" s="4">
        <v>275000000</v>
      </c>
    </row>
    <row r="142" spans="1:12" ht="16" x14ac:dyDescent="0.2">
      <c r="A142" s="28" t="s">
        <v>138</v>
      </c>
      <c r="B142" s="26">
        <v>38357000</v>
      </c>
      <c r="C142" s="26">
        <v>53893000</v>
      </c>
      <c r="D142" s="26">
        <v>97547000</v>
      </c>
      <c r="E142" s="26">
        <v>3001948000</v>
      </c>
      <c r="F142" s="26">
        <v>898830000</v>
      </c>
      <c r="G142" s="26">
        <v>930000000</v>
      </c>
      <c r="H142" s="27">
        <v>1031972000</v>
      </c>
      <c r="I142" s="26">
        <v>234364000</v>
      </c>
      <c r="J142" s="26">
        <v>253608000</v>
      </c>
      <c r="K142" s="26">
        <v>240000000</v>
      </c>
      <c r="L142" s="26">
        <v>304000000</v>
      </c>
    </row>
    <row r="143" spans="1:12" ht="16" x14ac:dyDescent="0.2">
      <c r="A143" s="12" t="s">
        <v>191</v>
      </c>
      <c r="B143" s="20">
        <f t="shared" ref="B143:L143" si="7">B142/B2</f>
        <v>1.4973137199562326E-2</v>
      </c>
      <c r="C143" s="20">
        <f t="shared" si="7"/>
        <v>1.4757179999370205E-2</v>
      </c>
      <c r="D143" s="20">
        <f t="shared" si="7"/>
        <v>2.030013491524563E-2</v>
      </c>
      <c r="E143" s="20">
        <f t="shared" si="7"/>
        <v>0.88862379036877337</v>
      </c>
      <c r="F143" s="20">
        <f t="shared" si="7"/>
        <v>0.15001101512744169</v>
      </c>
      <c r="G143" s="20">
        <f t="shared" si="7"/>
        <v>0.11072746755566139</v>
      </c>
      <c r="H143" s="20">
        <f t="shared" si="7"/>
        <v>0.11354813438214165</v>
      </c>
      <c r="I143" s="20">
        <f t="shared" si="7"/>
        <v>8.1251971807059328E-2</v>
      </c>
      <c r="J143" s="20">
        <f t="shared" si="7"/>
        <v>0.13333753943217666</v>
      </c>
      <c r="K143" s="20">
        <f t="shared" si="7"/>
        <v>0.132013201320132</v>
      </c>
      <c r="L143" s="20">
        <f t="shared" si="7"/>
        <v>0.12238325281803543</v>
      </c>
    </row>
    <row r="144" spans="1:12" ht="16" x14ac:dyDescent="0.2">
      <c r="A144" s="3" t="s">
        <v>139</v>
      </c>
      <c r="B144" s="4">
        <v>-4180000</v>
      </c>
      <c r="C144" s="4">
        <v>-5017000</v>
      </c>
      <c r="D144" s="4">
        <v>-5627000</v>
      </c>
      <c r="E144" s="4">
        <v>-19601000</v>
      </c>
      <c r="F144" s="4">
        <v>10935000</v>
      </c>
      <c r="G144" s="4">
        <v>-1000000</v>
      </c>
      <c r="H144" s="5" t="s">
        <v>17</v>
      </c>
      <c r="I144" s="4" t="s">
        <v>17</v>
      </c>
      <c r="J144" s="4" t="s">
        <v>17</v>
      </c>
      <c r="K144" s="4" t="s">
        <v>17</v>
      </c>
      <c r="L144" s="4" t="s">
        <v>17</v>
      </c>
    </row>
    <row r="145" spans="1:12" ht="16" x14ac:dyDescent="0.2">
      <c r="A145" s="3" t="s">
        <v>140</v>
      </c>
      <c r="B145" s="4">
        <v>30876000</v>
      </c>
      <c r="C145" s="4">
        <v>49028000</v>
      </c>
      <c r="D145" s="4">
        <v>104804000</v>
      </c>
      <c r="E145" s="4">
        <v>225582000</v>
      </c>
      <c r="F145" s="4">
        <v>142911000</v>
      </c>
      <c r="G145" s="4">
        <v>140000000</v>
      </c>
      <c r="H145" s="5">
        <v>30981000</v>
      </c>
      <c r="I145" s="4">
        <v>12478000</v>
      </c>
      <c r="J145" s="4">
        <v>18503000</v>
      </c>
      <c r="K145" s="4" t="s">
        <v>17</v>
      </c>
      <c r="L145" s="4" t="s">
        <v>17</v>
      </c>
    </row>
    <row r="146" spans="1:12" ht="16" x14ac:dyDescent="0.2">
      <c r="A146" s="3" t="s">
        <v>141</v>
      </c>
      <c r="B146" s="4">
        <v>-6326000</v>
      </c>
      <c r="C146" s="4">
        <v>11083000</v>
      </c>
      <c r="D146" s="4">
        <v>-34202000</v>
      </c>
      <c r="E146" s="4">
        <v>905789000</v>
      </c>
      <c r="F146" s="4">
        <v>712810000</v>
      </c>
      <c r="G146" s="4">
        <v>68000000</v>
      </c>
      <c r="H146" s="5">
        <v>-8057000</v>
      </c>
      <c r="I146" s="4">
        <v>51919000</v>
      </c>
      <c r="J146" s="4">
        <v>-42976000</v>
      </c>
      <c r="K146" s="4">
        <v>12000000</v>
      </c>
      <c r="L146" s="4">
        <v>-29000000</v>
      </c>
    </row>
    <row r="147" spans="1:12" ht="16" x14ac:dyDescent="0.2">
      <c r="A147" s="3" t="s">
        <v>142</v>
      </c>
      <c r="B147" s="4">
        <v>183202000</v>
      </c>
      <c r="C147" s="4">
        <v>421029000</v>
      </c>
      <c r="D147" s="4">
        <v>620382000</v>
      </c>
      <c r="E147" s="4">
        <v>-284610000</v>
      </c>
      <c r="F147" s="4">
        <v>637923000</v>
      </c>
      <c r="G147" s="4">
        <v>319000000</v>
      </c>
      <c r="H147" s="5">
        <v>523651000</v>
      </c>
      <c r="I147" s="4">
        <v>-560301000</v>
      </c>
      <c r="J147" s="4">
        <v>-98048000</v>
      </c>
      <c r="K147" s="4">
        <v>1207000000</v>
      </c>
      <c r="L147" s="4">
        <v>-25000000</v>
      </c>
    </row>
    <row r="148" spans="1:12" ht="16" x14ac:dyDescent="0.2">
      <c r="A148" s="3" t="s">
        <v>143</v>
      </c>
      <c r="B148" s="4" t="s">
        <v>17</v>
      </c>
      <c r="C148" s="4" t="s">
        <v>17</v>
      </c>
      <c r="D148" s="4" t="s">
        <v>17</v>
      </c>
      <c r="E148" s="4" t="s">
        <v>17</v>
      </c>
      <c r="F148" s="4" t="s">
        <v>17</v>
      </c>
      <c r="G148" s="4" t="s">
        <v>17</v>
      </c>
      <c r="H148" s="5" t="s">
        <v>17</v>
      </c>
      <c r="I148" s="4" t="s">
        <v>17</v>
      </c>
      <c r="J148" s="4" t="s">
        <v>17</v>
      </c>
      <c r="K148" s="4" t="s">
        <v>17</v>
      </c>
      <c r="L148" s="4" t="s">
        <v>17</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-138758000</v>
      </c>
      <c r="C150" s="4">
        <v>-102808000</v>
      </c>
      <c r="D150" s="4">
        <v>-186445000</v>
      </c>
      <c r="E150" s="4">
        <v>-15863000</v>
      </c>
      <c r="F150" s="4">
        <v>-54351000</v>
      </c>
      <c r="G150" s="4">
        <v>-226000000</v>
      </c>
      <c r="H150" s="5">
        <v>-122282000</v>
      </c>
      <c r="I150" s="4">
        <v>1733000</v>
      </c>
      <c r="J150" s="4">
        <v>-41015000</v>
      </c>
      <c r="K150" s="4">
        <v>-31000000</v>
      </c>
      <c r="L150" s="4">
        <v>-52000000</v>
      </c>
    </row>
    <row r="151" spans="1:12" ht="16" x14ac:dyDescent="0.2">
      <c r="A151" s="3" t="s">
        <v>146</v>
      </c>
      <c r="B151" s="4">
        <v>186566000</v>
      </c>
      <c r="C151" s="4">
        <v>377942000</v>
      </c>
      <c r="D151" s="4">
        <v>623370000</v>
      </c>
      <c r="E151" s="4">
        <v>-29355000</v>
      </c>
      <c r="F151" s="4">
        <v>205076000</v>
      </c>
      <c r="G151" s="4">
        <v>293000000</v>
      </c>
      <c r="H151" s="5">
        <v>293497000</v>
      </c>
      <c r="I151" s="4">
        <v>205772000</v>
      </c>
      <c r="J151" s="4">
        <v>-7275000</v>
      </c>
      <c r="K151" s="4">
        <v>250000000</v>
      </c>
      <c r="L151" s="4">
        <v>-155000000</v>
      </c>
    </row>
    <row r="152" spans="1:12" ht="16" x14ac:dyDescent="0.2">
      <c r="A152" s="3" t="s">
        <v>147</v>
      </c>
      <c r="B152" s="4">
        <v>135394000</v>
      </c>
      <c r="C152" s="4">
        <v>145895000</v>
      </c>
      <c r="D152" s="4">
        <v>183457000</v>
      </c>
      <c r="E152" s="4">
        <v>-239392000</v>
      </c>
      <c r="F152" s="4">
        <v>487198000</v>
      </c>
      <c r="G152" s="4">
        <v>252000000</v>
      </c>
      <c r="H152" s="5">
        <v>352436000</v>
      </c>
      <c r="I152" s="4">
        <v>-767806000</v>
      </c>
      <c r="J152" s="4">
        <v>-49758000</v>
      </c>
      <c r="K152" s="4">
        <v>988000000</v>
      </c>
      <c r="L152" s="4">
        <v>182000000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251225000</v>
      </c>
      <c r="C154" s="4">
        <v>595557000</v>
      </c>
      <c r="D154" s="4">
        <v>222727000</v>
      </c>
      <c r="E154" s="4">
        <v>-629732000</v>
      </c>
      <c r="F154" s="4">
        <v>2189694000</v>
      </c>
      <c r="G154" s="4">
        <v>3430000000</v>
      </c>
      <c r="H154" s="5">
        <v>3924261000</v>
      </c>
      <c r="I154" s="4">
        <v>965563000</v>
      </c>
      <c r="J154" s="4">
        <v>462698000</v>
      </c>
      <c r="K154" s="4">
        <v>1587000000</v>
      </c>
      <c r="L154" s="4">
        <v>909000000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-100204000</v>
      </c>
      <c r="C159" s="4">
        <v>-90624000</v>
      </c>
      <c r="D159" s="4">
        <v>-125452000</v>
      </c>
      <c r="E159" s="4">
        <v>-37371000</v>
      </c>
      <c r="F159" s="4">
        <v>-25322000</v>
      </c>
      <c r="G159" s="4">
        <v>-25000000</v>
      </c>
      <c r="H159" s="5">
        <v>-28993000</v>
      </c>
      <c r="I159" s="4">
        <v>-5599000</v>
      </c>
      <c r="J159" s="4">
        <v>-8394000</v>
      </c>
      <c r="K159" s="4">
        <v>-6000000</v>
      </c>
      <c r="L159" s="4">
        <v>-9000000</v>
      </c>
    </row>
    <row r="160" spans="1:12" ht="16" x14ac:dyDescent="0.2">
      <c r="A160" s="3" t="s">
        <v>155</v>
      </c>
      <c r="B160" s="4">
        <v>-100204000</v>
      </c>
      <c r="C160" s="4">
        <v>-90624000</v>
      </c>
      <c r="D160" s="4">
        <v>-125452000</v>
      </c>
      <c r="E160" s="4">
        <v>-37371000</v>
      </c>
      <c r="F160" s="4">
        <v>-25322000</v>
      </c>
      <c r="G160" s="4">
        <v>-25000000</v>
      </c>
      <c r="H160" s="5">
        <v>-28993000</v>
      </c>
      <c r="I160" s="4">
        <v>-5599000</v>
      </c>
      <c r="J160" s="4">
        <v>-8394000</v>
      </c>
      <c r="K160" s="4">
        <v>-6000000</v>
      </c>
      <c r="L160" s="4">
        <v>-9000000</v>
      </c>
    </row>
    <row r="161" spans="1:12" ht="16" x14ac:dyDescent="0.2">
      <c r="A161" s="3" t="s">
        <v>156</v>
      </c>
      <c r="B161" s="4" t="s">
        <v>17</v>
      </c>
      <c r="C161" s="4" t="s">
        <v>17</v>
      </c>
      <c r="D161" s="4" t="s">
        <v>17</v>
      </c>
      <c r="E161" s="4" t="s">
        <v>17</v>
      </c>
      <c r="F161" s="4" t="s">
        <v>17</v>
      </c>
      <c r="G161" s="4" t="s">
        <v>17</v>
      </c>
      <c r="H161" s="5" t="s">
        <v>17</v>
      </c>
      <c r="I161" s="4" t="s">
        <v>17</v>
      </c>
      <c r="J161" s="4" t="s">
        <v>17</v>
      </c>
      <c r="K161" s="4" t="s">
        <v>17</v>
      </c>
      <c r="L161" s="4" t="s">
        <v>17</v>
      </c>
    </row>
    <row r="162" spans="1:12" ht="16" x14ac:dyDescent="0.2">
      <c r="A162" s="3" t="s">
        <v>157</v>
      </c>
      <c r="B162" s="4">
        <v>-512091000</v>
      </c>
      <c r="C162" s="4">
        <v>-514107000</v>
      </c>
      <c r="D162" s="4">
        <v>144930000</v>
      </c>
      <c r="E162" s="4">
        <v>125561000</v>
      </c>
      <c r="F162" s="4">
        <v>-1327133000</v>
      </c>
      <c r="G162" s="4">
        <v>-1000000</v>
      </c>
      <c r="H162" s="5">
        <v>-373885000</v>
      </c>
      <c r="I162" s="4">
        <v>-50781000</v>
      </c>
      <c r="J162" s="4">
        <v>-135104000</v>
      </c>
      <c r="K162" s="4">
        <v>-177000000</v>
      </c>
      <c r="L162" s="4">
        <v>-11000000</v>
      </c>
    </row>
    <row r="163" spans="1:12" ht="16" x14ac:dyDescent="0.2">
      <c r="A163" s="3" t="s">
        <v>158</v>
      </c>
      <c r="B163" s="4">
        <v>528155000</v>
      </c>
      <c r="C163" s="4">
        <v>756471000</v>
      </c>
      <c r="D163" s="4">
        <v>1161085000</v>
      </c>
      <c r="E163" s="4">
        <v>3158225000</v>
      </c>
      <c r="F163" s="4">
        <v>3611055000</v>
      </c>
      <c r="G163" s="4">
        <v>4071000000</v>
      </c>
      <c r="H163" s="5">
        <v>3310318000</v>
      </c>
      <c r="I163" s="4">
        <v>885428000</v>
      </c>
      <c r="J163" s="4">
        <v>921890000</v>
      </c>
      <c r="K163" s="4">
        <v>917000000</v>
      </c>
      <c r="L163" s="4">
        <v>586000000</v>
      </c>
    </row>
    <row r="164" spans="1:12" ht="16" x14ac:dyDescent="0.2">
      <c r="A164" s="3" t="s">
        <v>159</v>
      </c>
      <c r="B164" s="4">
        <v>-1040246000</v>
      </c>
      <c r="C164" s="4">
        <v>-1270578000</v>
      </c>
      <c r="D164" s="4">
        <v>-1016155000</v>
      </c>
      <c r="E164" s="4">
        <v>-3032664000</v>
      </c>
      <c r="F164" s="4">
        <v>-4938188000</v>
      </c>
      <c r="G164" s="4">
        <v>-4072000000</v>
      </c>
      <c r="H164" s="5">
        <v>-3684203000</v>
      </c>
      <c r="I164" s="4">
        <v>-936209000</v>
      </c>
      <c r="J164" s="4">
        <v>-1056994000</v>
      </c>
      <c r="K164" s="4">
        <v>-1094000000</v>
      </c>
      <c r="L164" s="4">
        <v>-597000000</v>
      </c>
    </row>
    <row r="165" spans="1:12" ht="16" x14ac:dyDescent="0.2">
      <c r="A165" s="3" t="s">
        <v>160</v>
      </c>
      <c r="B165" s="4">
        <v>-176649000</v>
      </c>
      <c r="C165" s="4">
        <v>-60150000</v>
      </c>
      <c r="D165" s="4">
        <v>-400298000</v>
      </c>
      <c r="E165" s="4" t="s">
        <v>17</v>
      </c>
      <c r="F165" s="4" t="s">
        <v>17</v>
      </c>
      <c r="G165" s="4" t="s">
        <v>17</v>
      </c>
      <c r="H165" s="5" t="s">
        <v>17</v>
      </c>
      <c r="I165" s="4" t="s">
        <v>17</v>
      </c>
      <c r="J165" s="4" t="s">
        <v>17</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v>-176649000</v>
      </c>
      <c r="C167" s="4">
        <v>-60150000</v>
      </c>
      <c r="D167" s="4">
        <v>-400298000</v>
      </c>
      <c r="E167" s="4" t="s">
        <v>17</v>
      </c>
      <c r="F167" s="4" t="s">
        <v>17</v>
      </c>
      <c r="G167" s="4" t="s">
        <v>17</v>
      </c>
      <c r="H167" s="5" t="s">
        <v>17</v>
      </c>
      <c r="I167" s="4" t="s">
        <v>17</v>
      </c>
      <c r="J167" s="4" t="s">
        <v>17</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t="s">
        <v>17</v>
      </c>
      <c r="C169" s="4">
        <v>-3290000</v>
      </c>
      <c r="D169" s="4">
        <v>33665000</v>
      </c>
      <c r="E169" s="4">
        <v>-8600000</v>
      </c>
      <c r="F169" s="4">
        <v>500000</v>
      </c>
      <c r="G169" s="4">
        <v>-2000000</v>
      </c>
      <c r="H169" s="5">
        <v>847000</v>
      </c>
      <c r="I169" s="4">
        <v>620000</v>
      </c>
      <c r="J169" s="4">
        <v>227000</v>
      </c>
      <c r="K169" s="4" t="s">
        <v>17</v>
      </c>
      <c r="L169" s="4" t="s">
        <v>17</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-788944000</v>
      </c>
      <c r="C171" s="4">
        <v>-668171000</v>
      </c>
      <c r="D171" s="4">
        <v>-347155000</v>
      </c>
      <c r="E171" s="4">
        <v>79590000</v>
      </c>
      <c r="F171" s="4">
        <v>-1351955000</v>
      </c>
      <c r="G171" s="4">
        <v>-28000000</v>
      </c>
      <c r="H171" s="5">
        <v>-402031000</v>
      </c>
      <c r="I171" s="4">
        <v>-55760000</v>
      </c>
      <c r="J171" s="4">
        <v>-143271000</v>
      </c>
      <c r="K171" s="4">
        <v>-183000000</v>
      </c>
      <c r="L171" s="4">
        <v>-20000000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v>4844000</v>
      </c>
      <c r="C173" s="4" t="s">
        <v>17</v>
      </c>
      <c r="D173" s="4" t="s">
        <v>17</v>
      </c>
      <c r="E173" s="4">
        <v>1923880000</v>
      </c>
      <c r="F173" s="4">
        <v>-228717000</v>
      </c>
      <c r="G173" s="4" t="s">
        <v>17</v>
      </c>
      <c r="H173" s="5" t="s">
        <v>17</v>
      </c>
      <c r="I173" s="4" t="s">
        <v>17</v>
      </c>
      <c r="J173" s="4" t="s">
        <v>17</v>
      </c>
      <c r="K173" s="4" t="s">
        <v>17</v>
      </c>
      <c r="L173" s="4" t="s">
        <v>17</v>
      </c>
    </row>
    <row r="174" spans="1:12" ht="16" x14ac:dyDescent="0.2">
      <c r="A174" s="3" t="s">
        <v>168</v>
      </c>
      <c r="B174" s="4">
        <v>4844000</v>
      </c>
      <c r="C174" s="4" t="s">
        <v>17</v>
      </c>
      <c r="D174" s="4" t="s">
        <v>17</v>
      </c>
      <c r="E174" s="4">
        <v>1928880000</v>
      </c>
      <c r="F174" s="4">
        <v>1979166000</v>
      </c>
      <c r="G174" s="4" t="s">
        <v>17</v>
      </c>
      <c r="H174" s="5" t="s">
        <v>17</v>
      </c>
      <c r="I174" s="4" t="s">
        <v>17</v>
      </c>
      <c r="J174" s="4" t="s">
        <v>17</v>
      </c>
      <c r="K174" s="4" t="s">
        <v>17</v>
      </c>
      <c r="L174" s="4" t="s">
        <v>17</v>
      </c>
    </row>
    <row r="175" spans="1:12" ht="16" x14ac:dyDescent="0.2">
      <c r="A175" s="3" t="s">
        <v>169</v>
      </c>
      <c r="B175" s="4" t="s">
        <v>17</v>
      </c>
      <c r="C175" s="4" t="s">
        <v>17</v>
      </c>
      <c r="D175" s="4" t="s">
        <v>17</v>
      </c>
      <c r="E175" s="4">
        <v>-5000000</v>
      </c>
      <c r="F175" s="4">
        <v>-2207883000</v>
      </c>
      <c r="G175" s="4" t="s">
        <v>17</v>
      </c>
      <c r="H175" s="5" t="s">
        <v>17</v>
      </c>
      <c r="I175" s="4" t="s">
        <v>17</v>
      </c>
      <c r="J175" s="4" t="s">
        <v>17</v>
      </c>
      <c r="K175" s="4" t="s">
        <v>17</v>
      </c>
      <c r="L175" s="4" t="s">
        <v>17</v>
      </c>
    </row>
    <row r="176" spans="1:12" ht="16" x14ac:dyDescent="0.2">
      <c r="A176" s="3" t="s">
        <v>170</v>
      </c>
      <c r="B176" s="4" t="s">
        <v>17</v>
      </c>
      <c r="C176" s="4" t="s">
        <v>17</v>
      </c>
      <c r="D176" s="4" t="s">
        <v>17</v>
      </c>
      <c r="E176" s="4">
        <v>3650870000</v>
      </c>
      <c r="F176" s="4" t="s">
        <v>17</v>
      </c>
      <c r="G176" s="4">
        <v>-1500000000</v>
      </c>
      <c r="H176" s="5">
        <v>-1500000000</v>
      </c>
      <c r="I176" s="4" t="s">
        <v>17</v>
      </c>
      <c r="J176" s="4">
        <v>-500000000</v>
      </c>
      <c r="K176" s="4">
        <v>-493000000</v>
      </c>
      <c r="L176" s="4">
        <v>-507000000</v>
      </c>
    </row>
    <row r="177" spans="1:12" ht="16" x14ac:dyDescent="0.2">
      <c r="A177" s="3" t="s">
        <v>171</v>
      </c>
      <c r="B177" s="4" t="s">
        <v>17</v>
      </c>
      <c r="C177" s="4" t="s">
        <v>17</v>
      </c>
      <c r="D177" s="4" t="s">
        <v>17</v>
      </c>
      <c r="E177" s="4">
        <v>3650870000</v>
      </c>
      <c r="F177" s="4" t="s">
        <v>17</v>
      </c>
      <c r="G177" s="4" t="s">
        <v>17</v>
      </c>
      <c r="H177" s="5" t="s">
        <v>17</v>
      </c>
      <c r="I177" s="4" t="s">
        <v>17</v>
      </c>
      <c r="J177" s="4" t="s">
        <v>17</v>
      </c>
      <c r="K177" s="4" t="s">
        <v>17</v>
      </c>
      <c r="L177" s="4" t="s">
        <v>17</v>
      </c>
    </row>
    <row r="178" spans="1:12" ht="16" x14ac:dyDescent="0.2">
      <c r="A178" s="3" t="s">
        <v>172</v>
      </c>
      <c r="B178" s="4" t="s">
        <v>17</v>
      </c>
      <c r="C178" s="4" t="s">
        <v>17</v>
      </c>
      <c r="D178" s="4" t="s">
        <v>17</v>
      </c>
      <c r="E178" s="4" t="s">
        <v>17</v>
      </c>
      <c r="F178" s="4" t="s">
        <v>17</v>
      </c>
      <c r="G178" s="4">
        <v>-1500000000</v>
      </c>
      <c r="H178" s="5">
        <v>-1500000000</v>
      </c>
      <c r="I178" s="4" t="s">
        <v>17</v>
      </c>
      <c r="J178" s="4">
        <v>-500000000</v>
      </c>
      <c r="K178" s="4">
        <v>-493000000</v>
      </c>
      <c r="L178" s="4">
        <v>-507000000</v>
      </c>
    </row>
    <row r="179" spans="1:12" ht="16" x14ac:dyDescent="0.2">
      <c r="A179" s="3" t="s">
        <v>173</v>
      </c>
      <c r="B179" s="4">
        <v>668110000</v>
      </c>
      <c r="C179" s="4">
        <v>140516000</v>
      </c>
      <c r="D179" s="4">
        <v>854579000</v>
      </c>
      <c r="E179" s="4">
        <v>-2633936000</v>
      </c>
      <c r="F179" s="4">
        <v>1659876000</v>
      </c>
      <c r="G179" s="4">
        <v>811000000</v>
      </c>
      <c r="H179" s="5">
        <v>-385486000</v>
      </c>
      <c r="I179" s="4">
        <v>-3574056000</v>
      </c>
      <c r="J179" s="4">
        <v>-264430000</v>
      </c>
      <c r="K179" s="4">
        <v>2779000000</v>
      </c>
      <c r="L179" s="4">
        <v>674000000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672954000</v>
      </c>
      <c r="C181" s="4">
        <v>140516000</v>
      </c>
      <c r="D181" s="4">
        <v>854579000</v>
      </c>
      <c r="E181" s="4">
        <v>2940814000</v>
      </c>
      <c r="F181" s="4">
        <v>1431159000</v>
      </c>
      <c r="G181" s="4">
        <v>-689000000</v>
      </c>
      <c r="H181" s="5">
        <v>-1885486000</v>
      </c>
      <c r="I181" s="4">
        <v>-3574056000</v>
      </c>
      <c r="J181" s="4">
        <v>-764430000</v>
      </c>
      <c r="K181" s="4">
        <v>2286000000</v>
      </c>
      <c r="L181" s="4">
        <v>167000000</v>
      </c>
    </row>
    <row r="182" spans="1:12" ht="16" x14ac:dyDescent="0.2">
      <c r="A182" s="3" t="s">
        <v>175</v>
      </c>
      <c r="B182" s="4">
        <v>227172000</v>
      </c>
      <c r="C182" s="4">
        <v>-158919000</v>
      </c>
      <c r="D182" s="4">
        <v>-25284000</v>
      </c>
      <c r="E182" s="4">
        <v>134137000</v>
      </c>
      <c r="F182" s="4">
        <v>-209861000</v>
      </c>
      <c r="G182" s="4">
        <v>-337000000</v>
      </c>
      <c r="H182" s="5">
        <v>102885000</v>
      </c>
      <c r="I182" s="4">
        <v>-318025000</v>
      </c>
      <c r="J182" s="4">
        <v>288910000</v>
      </c>
      <c r="K182" s="4">
        <v>79000000</v>
      </c>
      <c r="L182" s="4">
        <v>53000000</v>
      </c>
    </row>
    <row r="183" spans="1:12" ht="16" x14ac:dyDescent="0.2">
      <c r="A183" s="3" t="s">
        <v>176</v>
      </c>
      <c r="B183" s="4">
        <v>135235000</v>
      </c>
      <c r="C183" s="4">
        <v>67902000</v>
      </c>
      <c r="D183" s="4">
        <v>730151000</v>
      </c>
      <c r="E183" s="4">
        <v>2390672000</v>
      </c>
      <c r="F183" s="4">
        <v>2268898000</v>
      </c>
      <c r="G183" s="4">
        <v>2713000000</v>
      </c>
      <c r="H183" s="5">
        <v>1636744000</v>
      </c>
      <c r="I183" s="4">
        <v>-2664253000</v>
      </c>
      <c r="J183" s="4">
        <v>-445003000</v>
      </c>
      <c r="K183" s="4">
        <v>3690000000</v>
      </c>
      <c r="L183" s="4">
        <v>1056000000</v>
      </c>
    </row>
    <row r="184" spans="1:12" ht="16" x14ac:dyDescent="0.2">
      <c r="A184" s="3" t="s">
        <v>47</v>
      </c>
      <c r="B184" s="4">
        <v>-2020000</v>
      </c>
      <c r="C184" s="4">
        <v>101145000</v>
      </c>
      <c r="D184" s="4">
        <v>-387381000</v>
      </c>
      <c r="E184" s="4">
        <v>-3312916000</v>
      </c>
      <c r="F184" s="4">
        <v>680485000</v>
      </c>
      <c r="G184" s="4">
        <v>1972000000</v>
      </c>
      <c r="H184" s="5">
        <v>2002296000</v>
      </c>
      <c r="I184" s="4">
        <v>1216348000</v>
      </c>
      <c r="J184" s="4">
        <v>247948000</v>
      </c>
      <c r="K184" s="4">
        <v>6000000</v>
      </c>
      <c r="L184" s="4">
        <v>532000000</v>
      </c>
    </row>
    <row r="185" spans="1:12" ht="16" x14ac:dyDescent="0.2">
      <c r="A185" s="3" t="s">
        <v>48</v>
      </c>
      <c r="B185" s="6">
        <v>-0.08</v>
      </c>
      <c r="C185" s="6">
        <v>2.77</v>
      </c>
      <c r="D185" s="6">
        <v>-8.06</v>
      </c>
      <c r="E185" s="6">
        <v>-98.07</v>
      </c>
      <c r="F185" s="6">
        <v>11.36</v>
      </c>
      <c r="G185" s="6">
        <v>23.48</v>
      </c>
      <c r="H185" s="7">
        <v>22.03</v>
      </c>
      <c r="I185" s="6">
        <v>22.81</v>
      </c>
      <c r="J185" s="6">
        <v>23.48</v>
      </c>
      <c r="K185" s="6">
        <v>22.44</v>
      </c>
      <c r="L185" s="6">
        <v>22.03</v>
      </c>
    </row>
    <row r="186" spans="1:12" ht="16" x14ac:dyDescent="0.2">
      <c r="A186" s="3" t="s">
        <v>177</v>
      </c>
      <c r="B186" s="4">
        <v>176649000</v>
      </c>
      <c r="C186" s="4">
        <v>60150000</v>
      </c>
      <c r="D186" s="4">
        <v>400298000</v>
      </c>
      <c r="E186" s="4" t="s">
        <v>17</v>
      </c>
      <c r="F186" s="4" t="s">
        <v>17</v>
      </c>
      <c r="G186" s="4" t="s">
        <v>17</v>
      </c>
      <c r="H186" s="5" t="s">
        <v>17</v>
      </c>
      <c r="I186" s="4" t="s">
        <v>17</v>
      </c>
      <c r="J186" s="4" t="s">
        <v>17</v>
      </c>
      <c r="K186" s="4" t="s">
        <v>17</v>
      </c>
      <c r="L186" s="4" t="s">
        <v>17</v>
      </c>
    </row>
    <row r="187" spans="1:12" ht="16" x14ac:dyDescent="0.2">
      <c r="A187" s="3" t="s">
        <v>178</v>
      </c>
      <c r="B187" s="4">
        <v>151021000</v>
      </c>
      <c r="C187" s="4">
        <v>504933000</v>
      </c>
      <c r="D187" s="4">
        <v>97275000</v>
      </c>
      <c r="E187" s="4">
        <v>-667103000</v>
      </c>
      <c r="F187" s="4">
        <v>2164372000</v>
      </c>
      <c r="G187" s="4">
        <v>3405000000</v>
      </c>
      <c r="H187" s="5">
        <v>3895268000</v>
      </c>
      <c r="I187" s="4">
        <v>959964000</v>
      </c>
      <c r="J187" s="4">
        <v>454304000</v>
      </c>
      <c r="K187" s="4">
        <v>1581000000</v>
      </c>
      <c r="L187" s="4">
        <v>900000000</v>
      </c>
    </row>
    <row r="188" spans="1:12" ht="16" x14ac:dyDescent="0.2">
      <c r="A188" s="28" t="s">
        <v>179</v>
      </c>
      <c r="B188" s="26">
        <v>151021000</v>
      </c>
      <c r="C188" s="26">
        <v>495561474</v>
      </c>
      <c r="D188" s="26">
        <v>97275000</v>
      </c>
      <c r="E188" s="26">
        <v>1256777000</v>
      </c>
      <c r="F188" s="26">
        <v>2164372000</v>
      </c>
      <c r="G188" s="26">
        <v>3427841629</v>
      </c>
      <c r="H188" s="27">
        <v>3911125441</v>
      </c>
      <c r="I188" s="26">
        <v>965397176</v>
      </c>
      <c r="J188" s="26">
        <v>458940628</v>
      </c>
      <c r="K188" s="26">
        <v>1584600000</v>
      </c>
      <c r="L188" s="26">
        <v>901923077</v>
      </c>
    </row>
    <row r="189" spans="1:12" ht="16" x14ac:dyDescent="0.2">
      <c r="A189" s="21" t="s">
        <v>192</v>
      </c>
      <c r="B189" s="22"/>
      <c r="C189" s="23">
        <f>(C188/B188)-1</f>
        <v>2.2814077115103197</v>
      </c>
      <c r="D189" s="23">
        <f>(D188/C188)-1</f>
        <v>-0.80370750128166746</v>
      </c>
      <c r="E189" s="23">
        <f>(E188/D188)-1</f>
        <v>11.919835517861733</v>
      </c>
      <c r="F189" s="23">
        <f t="shared" ref="F189:L189" si="8">(F188/E188)-1</f>
        <v>0.72216073336797226</v>
      </c>
      <c r="G189" s="23">
        <f t="shared" si="8"/>
        <v>0.58375807347350639</v>
      </c>
      <c r="H189" s="23">
        <f t="shared" si="8"/>
        <v>0.1409877889081439</v>
      </c>
      <c r="I189" s="23"/>
      <c r="J189" s="23">
        <f t="shared" si="8"/>
        <v>-0.52460951884947304</v>
      </c>
      <c r="K189" s="23">
        <f t="shared" si="8"/>
        <v>2.4527341955003381</v>
      </c>
      <c r="L189" s="23">
        <f t="shared" si="8"/>
        <v>-0.43081971664773444</v>
      </c>
    </row>
    <row r="190" spans="1:12" ht="16" x14ac:dyDescent="0.2">
      <c r="A190" s="24" t="s">
        <v>193</v>
      </c>
      <c r="B190" s="25">
        <f t="shared" ref="B190:L190" si="9">B188/B2</f>
        <v>5.8952946085854004E-2</v>
      </c>
      <c r="C190" s="25">
        <f t="shared" si="9"/>
        <v>0.13569647027575416</v>
      </c>
      <c r="D190" s="25">
        <f t="shared" si="9"/>
        <v>2.0243530030452178E-2</v>
      </c>
      <c r="E190" s="25">
        <f t="shared" si="9"/>
        <v>0.37202574507896069</v>
      </c>
      <c r="F190" s="25">
        <f t="shared" si="9"/>
        <v>0.36122474865481929</v>
      </c>
      <c r="G190" s="25">
        <f t="shared" si="9"/>
        <v>0.4081249707107989</v>
      </c>
      <c r="H190" s="25">
        <f t="shared" si="9"/>
        <v>0.43034209955316716</v>
      </c>
      <c r="I190" s="25">
        <f t="shared" si="9"/>
        <v>0.33469485128674498</v>
      </c>
      <c r="J190" s="25">
        <f t="shared" si="9"/>
        <v>0.24129370557308097</v>
      </c>
      <c r="K190" s="25">
        <f t="shared" si="9"/>
        <v>0.87161716171617165</v>
      </c>
      <c r="L190" s="25">
        <f t="shared" si="9"/>
        <v>0.3630930261674718</v>
      </c>
    </row>
    <row r="191" spans="1:12" ht="16" x14ac:dyDescent="0.2">
      <c r="A191" s="3" t="s">
        <v>180</v>
      </c>
      <c r="B191" s="4" t="s">
        <v>17</v>
      </c>
      <c r="C191" s="4">
        <v>504933000</v>
      </c>
      <c r="D191" s="4">
        <v>97275000</v>
      </c>
      <c r="E191" s="4">
        <v>1256777000</v>
      </c>
      <c r="F191" s="4">
        <v>1935655000</v>
      </c>
      <c r="G191" s="4">
        <v>3405000000</v>
      </c>
      <c r="H191" s="5">
        <v>3895268000</v>
      </c>
      <c r="I191" s="4">
        <v>959964000</v>
      </c>
      <c r="J191" s="4">
        <v>454304000</v>
      </c>
      <c r="K191" s="4">
        <v>1581000000</v>
      </c>
      <c r="L191" s="4">
        <v>900000000</v>
      </c>
    </row>
    <row r="192" spans="1:12" ht="16" x14ac:dyDescent="0.2">
      <c r="A192" s="3" t="s">
        <v>181</v>
      </c>
      <c r="B192" s="6">
        <v>0.28999999999999998</v>
      </c>
      <c r="C192" s="6">
        <v>0.95</v>
      </c>
      <c r="D192" s="6">
        <v>0.18</v>
      </c>
      <c r="E192" s="6">
        <v>-2.35</v>
      </c>
      <c r="F192" s="6">
        <v>3.51</v>
      </c>
      <c r="G192" s="6">
        <v>5.35</v>
      </c>
      <c r="H192" s="7">
        <v>6.13</v>
      </c>
      <c r="I192" s="6">
        <v>1.5</v>
      </c>
      <c r="J192" s="6">
        <v>0.71</v>
      </c>
      <c r="K192" s="6">
        <v>2.4900000000000002</v>
      </c>
      <c r="L192" s="6">
        <v>1.42</v>
      </c>
    </row>
    <row r="193" spans="1:12" ht="16" x14ac:dyDescent="0.2">
      <c r="A193" s="3" t="s">
        <v>182</v>
      </c>
      <c r="B193" s="4" t="s">
        <v>17</v>
      </c>
      <c r="C193" s="4" t="s">
        <v>17</v>
      </c>
      <c r="D193" s="4" t="s">
        <v>17</v>
      </c>
      <c r="E193" s="6">
        <v>-70.47</v>
      </c>
      <c r="F193" s="6">
        <v>46.3</v>
      </c>
      <c r="G193" s="6">
        <v>16.829999999999998</v>
      </c>
      <c r="H193" s="7">
        <v>21.77</v>
      </c>
      <c r="I193" s="6">
        <v>20.52</v>
      </c>
      <c r="J193" s="6">
        <v>16.55</v>
      </c>
      <c r="K193" s="6">
        <v>21.94</v>
      </c>
      <c r="L193" s="6">
        <v>21.81</v>
      </c>
    </row>
    <row r="194" spans="1:12" ht="16" x14ac:dyDescent="0.2">
      <c r="A194" s="3" t="s">
        <v>183</v>
      </c>
      <c r="B194" s="6">
        <v>-3.59</v>
      </c>
      <c r="C194" s="6">
        <v>-35.32</v>
      </c>
      <c r="D194" s="6">
        <v>-0.33</v>
      </c>
      <c r="E194" s="6">
        <v>0.14000000000000001</v>
      </c>
      <c r="F194" s="6">
        <v>-6.22</v>
      </c>
      <c r="G194" s="6">
        <v>1.81</v>
      </c>
      <c r="H194" s="7">
        <v>1.71</v>
      </c>
      <c r="I194" s="6">
        <v>0.8</v>
      </c>
      <c r="J194" s="6">
        <v>1.45</v>
      </c>
      <c r="K194" s="6">
        <v>13.56</v>
      </c>
      <c r="L194" s="6">
        <v>1.4</v>
      </c>
    </row>
    <row r="196" spans="1:12" ht="16" x14ac:dyDescent="0.2">
      <c r="A196" s="8"/>
    </row>
  </sheetData>
  <pageMargins left="0.7" right="0.7" top="0.75" bottom="0.75" header="0.3" footer="0.3"/>
  <ignoredErrors>
    <ignoredError sqref="B1:L1 A4:L7 A15:L16 A19:L33 A191:L195 A2:L2 A9:L11 A13:L13 A37:L128 A130:L142 A144:L171 A188 G188:L188 C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90F6F-F8C5-5347-8A04-B68716651535}">
  <dimension ref="A1:P110"/>
  <sheetViews>
    <sheetView tabSelected="1" workbookViewId="0">
      <selection activeCell="F22" sqref="F22"/>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x14ac:dyDescent="0.2">
      <c r="A2" s="112"/>
      <c r="B2" s="112"/>
      <c r="C2" s="112"/>
      <c r="D2" s="112"/>
      <c r="E2" s="112"/>
      <c r="F2" s="112"/>
      <c r="G2" s="112"/>
      <c r="H2" s="112"/>
      <c r="I2" s="112"/>
      <c r="J2" s="112"/>
      <c r="K2" s="112"/>
      <c r="L2" s="112"/>
      <c r="M2" s="112"/>
      <c r="N2" s="112"/>
      <c r="O2" s="112"/>
      <c r="P2" s="112"/>
    </row>
    <row r="3" spans="1:16" ht="22" customHeight="1" x14ac:dyDescent="0.2">
      <c r="A3" s="34" cm="1">
        <f t="array" ref="A3">_FV(A1,"Market cap",TRUE)</f>
        <v>79382860704</v>
      </c>
      <c r="B3" s="35" t="s">
        <v>194</v>
      </c>
      <c r="C3" s="36">
        <f>Financials!H8*0.01</f>
        <v>0.82330000000000003</v>
      </c>
      <c r="D3" s="35" t="s">
        <v>195</v>
      </c>
      <c r="E3" s="36">
        <f>SUM(C11:E11)/3</f>
        <v>0.29281256188782862</v>
      </c>
      <c r="F3" s="37" t="s">
        <v>196</v>
      </c>
      <c r="G3" s="38">
        <f>AVERAGE(Financials!E129:H129)</f>
        <v>1.9622803978759984E-2</v>
      </c>
      <c r="H3" s="37" t="s">
        <v>197</v>
      </c>
      <c r="I3" s="39">
        <f>J14*(1+I7)/(I6-I7)</f>
        <v>89134567080.441345</v>
      </c>
      <c r="J3" s="104" t="s">
        <v>198</v>
      </c>
      <c r="K3" s="106"/>
      <c r="L3" s="105"/>
      <c r="M3" s="40"/>
      <c r="N3" s="114" t="s">
        <v>199</v>
      </c>
      <c r="O3" s="115"/>
      <c r="P3" s="40"/>
    </row>
    <row r="4" spans="1:16" ht="22" customHeight="1" x14ac:dyDescent="0.2">
      <c r="A4" s="41">
        <f>Financials!H56-Financials!H96-Financials!H105</f>
        <v>8016000000</v>
      </c>
      <c r="B4" s="42" t="s">
        <v>200</v>
      </c>
      <c r="C4" s="43">
        <f>Financials!H17*0.01</f>
        <v>0.21530000000000002</v>
      </c>
      <c r="D4" s="42" t="s">
        <v>201</v>
      </c>
      <c r="E4" s="43">
        <f>SUM(C13:E13)/3</f>
        <v>-0.50056919516481246</v>
      </c>
      <c r="F4" s="44" t="s">
        <v>202</v>
      </c>
      <c r="G4" s="45">
        <f>A5*(1+(5*G3))</f>
        <v>710791196.00733042</v>
      </c>
      <c r="H4" s="46" t="s">
        <v>203</v>
      </c>
      <c r="I4" s="47">
        <f>NPV(I6,F14,G14,H14,I14,(J14+I3))</f>
        <v>73606000684.919098</v>
      </c>
      <c r="J4" s="44" t="s">
        <v>204</v>
      </c>
      <c r="K4" s="48">
        <f>(Financials!H172*-1)/Model!A3</f>
        <v>0</v>
      </c>
      <c r="L4" s="46" t="s">
        <v>205</v>
      </c>
      <c r="M4" s="40"/>
      <c r="N4" s="116" t="s">
        <v>206</v>
      </c>
      <c r="O4" s="117"/>
      <c r="P4" s="40"/>
    </row>
    <row r="5" spans="1:16" ht="22" customHeight="1" x14ac:dyDescent="0.2">
      <c r="A5" s="45" cm="1">
        <f t="array" ref="A5">_FV(A1,"Shares outstanding",TRUE)</f>
        <v>647283600</v>
      </c>
      <c r="B5" s="42" t="s">
        <v>207</v>
      </c>
      <c r="C5" s="49">
        <f>Financials!H34*0.01</f>
        <v>0.25309999999999999</v>
      </c>
      <c r="D5" s="42" t="s">
        <v>208</v>
      </c>
      <c r="E5" s="43">
        <f>SUM(C15:E15)/3</f>
        <v>4.4085847749010707</v>
      </c>
      <c r="F5" s="44" t="s">
        <v>209</v>
      </c>
      <c r="G5" s="45">
        <f>Financials!H56</f>
        <v>10340000000</v>
      </c>
      <c r="H5" s="46" t="s">
        <v>210</v>
      </c>
      <c r="I5" s="47">
        <f>I4+G5-G6</f>
        <v>81622000684.919098</v>
      </c>
      <c r="J5" s="44" t="s">
        <v>211</v>
      </c>
      <c r="K5" s="50" cm="1">
        <f t="array" ref="K5">_FV(A1,"Price")</f>
        <v>122.64</v>
      </c>
      <c r="L5" s="35" t="s">
        <v>212</v>
      </c>
      <c r="M5" s="40"/>
      <c r="N5" s="51" t="s">
        <v>213</v>
      </c>
      <c r="O5" s="52">
        <f>Financials!H20</f>
        <v>-481775000</v>
      </c>
      <c r="P5" s="40"/>
    </row>
    <row r="6" spans="1:16" ht="22" customHeight="1" x14ac:dyDescent="0.2">
      <c r="A6" s="53">
        <f>O20/F10</f>
        <v>8.0690039341329545</v>
      </c>
      <c r="B6" s="42" t="s">
        <v>214</v>
      </c>
      <c r="C6" s="43">
        <f>Financials!H190</f>
        <v>0.43034209955316716</v>
      </c>
      <c r="D6" s="54" t="s">
        <v>193</v>
      </c>
      <c r="E6" s="43">
        <f>Financials!H33/Financials!H126</f>
        <v>0.45469223166633721</v>
      </c>
      <c r="F6" s="42" t="s">
        <v>215</v>
      </c>
      <c r="G6" s="47">
        <f>Financials!H96+Financials!H105</f>
        <v>2324000000</v>
      </c>
      <c r="H6" s="46" t="s">
        <v>216</v>
      </c>
      <c r="I6" s="55">
        <f>N25</f>
        <v>9.8987569761216643E-2</v>
      </c>
      <c r="J6" s="46" t="s">
        <v>217</v>
      </c>
      <c r="K6" s="56">
        <f>I5/G4</f>
        <v>114.83259942358279</v>
      </c>
      <c r="L6" s="57" t="s">
        <v>218</v>
      </c>
      <c r="M6" s="40"/>
      <c r="N6" s="58" t="s">
        <v>219</v>
      </c>
      <c r="O6" s="59">
        <f>Financials!H96</f>
        <v>50000000</v>
      </c>
      <c r="P6" s="40"/>
    </row>
    <row r="7" spans="1:16" ht="22" customHeight="1" x14ac:dyDescent="0.2">
      <c r="A7" s="60">
        <f>O20/F12</f>
        <v>29.854404176006017</v>
      </c>
      <c r="B7" s="61" t="s">
        <v>220</v>
      </c>
      <c r="C7" s="62">
        <f>F14/A3</f>
        <v>4.608047590574773E-2</v>
      </c>
      <c r="D7" s="63" t="s">
        <v>221</v>
      </c>
      <c r="E7" s="64">
        <f>(Financials!H16*(1-0.25))/(Financials!H126+Financials!H105+Financials!H96)</f>
        <v>0.19875386021942301</v>
      </c>
      <c r="F7" s="61" t="s">
        <v>189</v>
      </c>
      <c r="G7" s="65">
        <f>(Financials!H96+Financials!H105)/Financials!H126</f>
        <v>0.45937932397707054</v>
      </c>
      <c r="H7" s="66" t="s">
        <v>222</v>
      </c>
      <c r="I7" s="67">
        <v>2.5000000000000001E-2</v>
      </c>
      <c r="J7" s="68" t="s">
        <v>223</v>
      </c>
      <c r="K7" s="69">
        <f>K6/K5-1</f>
        <v>-6.3661126683114855E-2</v>
      </c>
      <c r="L7" s="70" t="s">
        <v>224</v>
      </c>
      <c r="M7" s="40"/>
      <c r="N7" s="58" t="s">
        <v>225</v>
      </c>
      <c r="O7" s="59">
        <f>Financials!H105</f>
        <v>2274000000</v>
      </c>
      <c r="P7" s="40"/>
    </row>
    <row r="8" spans="1:16" ht="22" customHeight="1" x14ac:dyDescent="0.2">
      <c r="A8" s="71"/>
      <c r="B8" s="40"/>
      <c r="C8" s="40"/>
      <c r="D8" s="40"/>
      <c r="E8" s="40"/>
      <c r="F8" s="40"/>
      <c r="G8" s="40"/>
      <c r="H8" s="40"/>
      <c r="I8" s="40"/>
      <c r="J8" s="40"/>
      <c r="K8" s="40"/>
      <c r="L8" s="40"/>
      <c r="M8" s="40"/>
      <c r="N8" s="72" t="s">
        <v>206</v>
      </c>
      <c r="O8" s="73">
        <f>O5/(O6+O7)</f>
        <v>-0.20730421686746989</v>
      </c>
      <c r="P8" s="40"/>
    </row>
    <row r="9" spans="1:16" ht="22" customHeight="1" x14ac:dyDescent="0.2">
      <c r="A9" s="74"/>
      <c r="B9" s="75">
        <v>2019</v>
      </c>
      <c r="C9" s="75">
        <v>2020</v>
      </c>
      <c r="D9" s="75">
        <v>2021</v>
      </c>
      <c r="E9" s="75">
        <v>2022</v>
      </c>
      <c r="F9" s="76">
        <v>2023</v>
      </c>
      <c r="G9" s="77">
        <v>2024</v>
      </c>
      <c r="H9" s="77">
        <v>2025</v>
      </c>
      <c r="I9" s="77">
        <v>2026</v>
      </c>
      <c r="J9" s="77">
        <v>2027</v>
      </c>
      <c r="K9" s="78"/>
      <c r="L9" s="79"/>
      <c r="M9" s="79"/>
      <c r="N9" s="58" t="s">
        <v>226</v>
      </c>
      <c r="O9" s="59">
        <f>Financials!H25</f>
        <v>119611000</v>
      </c>
      <c r="P9" s="40"/>
    </row>
    <row r="10" spans="1:16" ht="22" customHeight="1" x14ac:dyDescent="0.2">
      <c r="A10" s="80" t="s">
        <v>227</v>
      </c>
      <c r="B10" s="81">
        <v>4805239000</v>
      </c>
      <c r="C10" s="81">
        <v>3378199000</v>
      </c>
      <c r="D10" s="81">
        <v>5991760000</v>
      </c>
      <c r="E10" s="81">
        <v>8399000000</v>
      </c>
      <c r="F10" s="82">
        <v>9838000000</v>
      </c>
      <c r="G10" s="81">
        <v>11073000000</v>
      </c>
      <c r="H10" s="81">
        <v>12488000000</v>
      </c>
      <c r="I10" s="81">
        <v>14335000000</v>
      </c>
      <c r="J10" s="81">
        <v>16204000000</v>
      </c>
      <c r="K10" s="83" t="s">
        <v>228</v>
      </c>
      <c r="N10" s="58" t="s">
        <v>229</v>
      </c>
      <c r="O10" s="59">
        <f>Financials!H24</f>
        <v>2419899000</v>
      </c>
      <c r="P10" s="40"/>
    </row>
    <row r="11" spans="1:16" ht="22" customHeight="1" x14ac:dyDescent="0.2">
      <c r="A11" s="84"/>
      <c r="B11" s="85"/>
      <c r="C11" s="85">
        <f t="shared" ref="C11:J11" si="0">(C10/B10)-1</f>
        <v>-0.29697586321929048</v>
      </c>
      <c r="D11" s="85">
        <f t="shared" si="0"/>
        <v>0.77365513399299446</v>
      </c>
      <c r="E11" s="85">
        <f t="shared" si="0"/>
        <v>0.40175841488978192</v>
      </c>
      <c r="F11" s="86">
        <f t="shared" si="0"/>
        <v>0.17132992022859872</v>
      </c>
      <c r="G11" s="85">
        <f t="shared" si="0"/>
        <v>0.1255336450498068</v>
      </c>
      <c r="H11" s="85">
        <f t="shared" si="0"/>
        <v>0.1277883139167344</v>
      </c>
      <c r="I11" s="85">
        <f t="shared" si="0"/>
        <v>0.1479019859064703</v>
      </c>
      <c r="J11" s="85">
        <f t="shared" si="0"/>
        <v>0.13038018835019183</v>
      </c>
      <c r="K11" s="87">
        <f>SUM(F11:J11)/5</f>
        <v>0.14058681069036041</v>
      </c>
      <c r="L11" s="79"/>
      <c r="M11" s="79"/>
      <c r="N11" s="58" t="s">
        <v>230</v>
      </c>
      <c r="O11" s="88">
        <f>O9/O10</f>
        <v>4.9428095965988662E-2</v>
      </c>
      <c r="P11" s="40"/>
    </row>
    <row r="12" spans="1:16" ht="22" customHeight="1" x14ac:dyDescent="0.2">
      <c r="A12" s="80" t="s">
        <v>135</v>
      </c>
      <c r="B12" s="81">
        <v>-674339000</v>
      </c>
      <c r="C12" s="81">
        <v>-4584716000</v>
      </c>
      <c r="D12" s="81">
        <v>-352034000</v>
      </c>
      <c r="E12" s="81">
        <v>1893000000</v>
      </c>
      <c r="F12" s="82">
        <v>2659000000</v>
      </c>
      <c r="G12" s="81">
        <v>2879000000</v>
      </c>
      <c r="H12" s="81">
        <v>3219000000</v>
      </c>
      <c r="I12" s="81">
        <v>3695000000</v>
      </c>
      <c r="J12" s="81">
        <v>4739000000</v>
      </c>
      <c r="K12" s="83" t="s">
        <v>231</v>
      </c>
      <c r="L12" s="79"/>
      <c r="M12" s="79"/>
      <c r="N12" s="89" t="s">
        <v>232</v>
      </c>
      <c r="O12" s="90">
        <f>O8*(1-O11)</f>
        <v>-0.19705756414199047</v>
      </c>
      <c r="P12" s="40"/>
    </row>
    <row r="13" spans="1:16" ht="22" customHeight="1" x14ac:dyDescent="0.2">
      <c r="A13" s="84"/>
      <c r="B13" s="85"/>
      <c r="C13" s="85">
        <f t="shared" ref="C13:J13" si="1">(C12/B12)-1</f>
        <v>5.7988296687571088</v>
      </c>
      <c r="D13" s="85">
        <f t="shared" si="1"/>
        <v>-0.92321574553363828</v>
      </c>
      <c r="E13" s="85">
        <f t="shared" si="1"/>
        <v>-6.377321508717908</v>
      </c>
      <c r="F13" s="86">
        <f t="shared" si="1"/>
        <v>0.40464870575805589</v>
      </c>
      <c r="G13" s="85">
        <f t="shared" si="1"/>
        <v>8.2737871380218042E-2</v>
      </c>
      <c r="H13" s="85">
        <f t="shared" si="1"/>
        <v>0.11809656130600898</v>
      </c>
      <c r="I13" s="85">
        <f t="shared" si="1"/>
        <v>0.14787200994097538</v>
      </c>
      <c r="J13" s="85">
        <f t="shared" si="1"/>
        <v>0.28254397834912037</v>
      </c>
      <c r="K13" s="87">
        <f>SUM(F13:J13)/5</f>
        <v>0.20717982534687573</v>
      </c>
      <c r="L13" s="79"/>
      <c r="M13" s="79"/>
      <c r="N13" s="116" t="s">
        <v>233</v>
      </c>
      <c r="O13" s="117"/>
      <c r="P13" s="40"/>
    </row>
    <row r="14" spans="1:16" ht="22" customHeight="1" x14ac:dyDescent="0.2">
      <c r="A14" s="80" t="s">
        <v>178</v>
      </c>
      <c r="B14" s="81">
        <v>97275000</v>
      </c>
      <c r="C14" s="81">
        <v>1256777000</v>
      </c>
      <c r="D14" s="81">
        <v>2164372000</v>
      </c>
      <c r="E14" s="81">
        <v>3427841629</v>
      </c>
      <c r="F14" s="82">
        <v>3658000000</v>
      </c>
      <c r="G14" s="81">
        <v>4012000000</v>
      </c>
      <c r="H14" s="81">
        <v>4706000000</v>
      </c>
      <c r="I14" s="81">
        <v>5537000000</v>
      </c>
      <c r="J14" s="81">
        <v>6434000000</v>
      </c>
      <c r="K14" s="83" t="s">
        <v>234</v>
      </c>
      <c r="L14" s="79"/>
      <c r="M14" s="79"/>
      <c r="N14" s="58" t="s">
        <v>235</v>
      </c>
      <c r="O14" s="88">
        <f>'[1]US Treasury Bonds'!$C$8</f>
        <v>4.6689999999999995E-2</v>
      </c>
      <c r="P14" s="40"/>
    </row>
    <row r="15" spans="1:16" ht="22" customHeight="1" x14ac:dyDescent="0.2">
      <c r="A15" s="91"/>
      <c r="B15" s="85"/>
      <c r="C15" s="85">
        <f t="shared" ref="C15:J15" si="2">(C14/B14)-1</f>
        <v>11.919835517861733</v>
      </c>
      <c r="D15" s="85">
        <f t="shared" si="2"/>
        <v>0.72216073336797226</v>
      </c>
      <c r="E15" s="85">
        <f t="shared" si="2"/>
        <v>0.58375807347350639</v>
      </c>
      <c r="F15" s="86">
        <f t="shared" si="2"/>
        <v>6.7143816987584648E-2</v>
      </c>
      <c r="G15" s="85">
        <f t="shared" si="2"/>
        <v>9.6774193548387011E-2</v>
      </c>
      <c r="H15" s="85">
        <f t="shared" si="2"/>
        <v>0.17298105682951137</v>
      </c>
      <c r="I15" s="85">
        <f t="shared" si="2"/>
        <v>0.17658308542286449</v>
      </c>
      <c r="J15" s="85">
        <f t="shared" si="2"/>
        <v>0.16200108361928844</v>
      </c>
      <c r="K15" s="87">
        <f>SUM(F15:J15)/5</f>
        <v>0.1350966472815272</v>
      </c>
      <c r="L15" s="79"/>
      <c r="M15" s="79"/>
      <c r="N15" s="58" t="s">
        <v>236</v>
      </c>
      <c r="O15" s="92" cm="1">
        <f t="array" ref="O15">_FV(A1,"Beta")</f>
        <v>1.6339999999999999</v>
      </c>
      <c r="P15" s="40"/>
    </row>
    <row r="16" spans="1:16" ht="22" customHeight="1" x14ac:dyDescent="0.2">
      <c r="A16" s="80" t="s">
        <v>189</v>
      </c>
      <c r="B16" s="93">
        <v>0.96875587513424277</v>
      </c>
      <c r="C16" s="93">
        <v>-0.49551878291650303</v>
      </c>
      <c r="D16" s="93">
        <v>5.6521061653451415E-2</v>
      </c>
      <c r="E16" s="93">
        <v>0.17950259460827744</v>
      </c>
      <c r="F16" s="94"/>
      <c r="G16" s="95"/>
      <c r="H16" s="95"/>
      <c r="I16" s="95"/>
      <c r="J16" s="95"/>
      <c r="K16" s="96"/>
      <c r="L16" s="79"/>
      <c r="M16" s="79"/>
      <c r="N16" s="58" t="s">
        <v>237</v>
      </c>
      <c r="O16" s="88">
        <v>8.4000000000000005E-2</v>
      </c>
      <c r="P16" s="40"/>
    </row>
    <row r="17" spans="1:16" ht="22" customHeight="1" x14ac:dyDescent="0.2">
      <c r="A17" s="79"/>
      <c r="B17" s="97"/>
      <c r="C17" s="97"/>
      <c r="D17" s="97"/>
      <c r="E17" s="97"/>
      <c r="F17" s="79"/>
      <c r="G17" s="79"/>
      <c r="H17" s="79"/>
      <c r="I17" s="79"/>
      <c r="J17" s="79"/>
      <c r="K17" s="79"/>
      <c r="L17" s="79"/>
      <c r="M17" s="79"/>
      <c r="N17" s="98" t="s">
        <v>233</v>
      </c>
      <c r="O17" s="99">
        <f>(O14)+((O15)*(O16-O14))</f>
        <v>0.10765454000000001</v>
      </c>
      <c r="P17" s="40"/>
    </row>
    <row r="18" spans="1:16" ht="22" customHeight="1" x14ac:dyDescent="0.2">
      <c r="A18" s="79"/>
      <c r="B18" s="79"/>
      <c r="C18" s="79"/>
      <c r="D18" s="79"/>
      <c r="E18" s="79"/>
      <c r="F18" s="79"/>
      <c r="G18" s="79"/>
      <c r="H18" s="79"/>
      <c r="I18" s="79"/>
      <c r="J18" s="79"/>
      <c r="K18" s="79"/>
      <c r="L18" s="79"/>
      <c r="M18" s="79"/>
      <c r="N18" s="116" t="s">
        <v>238</v>
      </c>
      <c r="O18" s="117"/>
      <c r="P18" s="40"/>
    </row>
    <row r="19" spans="1:16" ht="22" customHeight="1" x14ac:dyDescent="0.2">
      <c r="A19" s="107" t="str" cm="1">
        <f t="array" ref="A19">_FV(A1,"Industry")</f>
        <v>Software &amp; IT Services</v>
      </c>
      <c r="B19" s="107"/>
      <c r="C19" s="118" cm="1">
        <f t="array" ref="C19">_FV(A1,"Year incorporated",TRUE)</f>
        <v>2008</v>
      </c>
      <c r="D19" s="118"/>
      <c r="E19" s="100"/>
      <c r="F19" s="79" t="s">
        <v>243</v>
      </c>
      <c r="G19" s="79"/>
      <c r="H19" s="79"/>
      <c r="I19" s="79"/>
      <c r="J19" s="79"/>
      <c r="K19" s="79"/>
      <c r="L19" s="79"/>
      <c r="M19" s="79"/>
      <c r="N19" s="58" t="s">
        <v>216</v>
      </c>
      <c r="O19" s="101">
        <f>O6+O7</f>
        <v>2324000000</v>
      </c>
      <c r="P19" s="40"/>
    </row>
    <row r="20" spans="1:16" ht="22" customHeight="1" x14ac:dyDescent="0.2">
      <c r="A20" s="107" t="str" cm="1">
        <f t="array" ref="A20">_FV(A1,"Description")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B20" s="107"/>
      <c r="C20" s="107"/>
      <c r="D20" s="107"/>
      <c r="E20" s="107"/>
      <c r="F20" s="79"/>
      <c r="G20" s="79"/>
      <c r="H20" s="79"/>
      <c r="I20" s="79"/>
      <c r="J20" s="79"/>
      <c r="K20" s="79"/>
      <c r="L20" s="79"/>
      <c r="M20" s="79"/>
      <c r="N20" s="58" t="s">
        <v>194</v>
      </c>
      <c r="O20" s="101">
        <f>A3</f>
        <v>79382860704</v>
      </c>
      <c r="P20" s="40"/>
    </row>
    <row r="21" spans="1:16" ht="22" customHeight="1" x14ac:dyDescent="0.2">
      <c r="A21" s="107"/>
      <c r="B21" s="107"/>
      <c r="C21" s="107"/>
      <c r="D21" s="107"/>
      <c r="E21" s="107"/>
      <c r="F21" s="79"/>
      <c r="G21" s="79"/>
      <c r="H21" s="79"/>
      <c r="I21" s="79"/>
      <c r="J21" s="79"/>
      <c r="K21" s="79"/>
      <c r="M21" s="79"/>
      <c r="N21" s="58" t="s">
        <v>239</v>
      </c>
      <c r="O21" s="101">
        <f>O19+O20</f>
        <v>81706860704</v>
      </c>
      <c r="P21" s="40"/>
    </row>
    <row r="22" spans="1:16" ht="22" customHeight="1" x14ac:dyDescent="0.2">
      <c r="A22" s="107"/>
      <c r="B22" s="107"/>
      <c r="C22" s="107"/>
      <c r="D22" s="107"/>
      <c r="E22" s="107"/>
      <c r="F22" s="79"/>
      <c r="G22" s="79"/>
      <c r="H22" s="79"/>
      <c r="I22" s="79"/>
      <c r="J22" s="79"/>
      <c r="K22" s="79"/>
      <c r="L22" s="79"/>
      <c r="M22" s="79"/>
      <c r="N22" s="72" t="s">
        <v>240</v>
      </c>
      <c r="O22" s="102">
        <f>(O19/O21)</f>
        <v>2.84431439413536E-2</v>
      </c>
      <c r="P22" s="40"/>
    </row>
    <row r="23" spans="1:16" ht="22" customHeight="1" x14ac:dyDescent="0.2">
      <c r="A23" s="107"/>
      <c r="B23" s="107"/>
      <c r="C23" s="107"/>
      <c r="D23" s="107"/>
      <c r="E23" s="107"/>
      <c r="F23" s="79"/>
      <c r="G23" s="79"/>
      <c r="H23" s="79"/>
      <c r="I23" s="79"/>
      <c r="J23" s="79"/>
      <c r="K23" s="79"/>
      <c r="L23" s="79"/>
      <c r="M23" s="79"/>
      <c r="N23" s="98" t="s">
        <v>241</v>
      </c>
      <c r="O23" s="103">
        <f>O20/O21</f>
        <v>0.97155685605864639</v>
      </c>
      <c r="P23" s="40"/>
    </row>
    <row r="24" spans="1:16" ht="22" customHeight="1" x14ac:dyDescent="0.2">
      <c r="A24" s="107"/>
      <c r="B24" s="107"/>
      <c r="C24" s="107"/>
      <c r="D24" s="107"/>
      <c r="E24" s="107"/>
      <c r="F24" s="79"/>
      <c r="G24" s="79"/>
      <c r="H24" s="79"/>
      <c r="I24" s="79"/>
      <c r="J24" s="79"/>
      <c r="K24" s="79"/>
      <c r="L24" s="79"/>
      <c r="M24" s="79"/>
      <c r="N24" s="108" t="s">
        <v>242</v>
      </c>
      <c r="O24" s="109"/>
      <c r="P24" s="40"/>
    </row>
    <row r="25" spans="1:16" ht="22" customHeight="1" x14ac:dyDescent="0.2">
      <c r="A25" s="107"/>
      <c r="B25" s="107"/>
      <c r="C25" s="107"/>
      <c r="D25" s="107"/>
      <c r="E25" s="107"/>
      <c r="F25" s="79"/>
      <c r="G25" s="79"/>
      <c r="H25" s="79"/>
      <c r="I25" s="79"/>
      <c r="J25" s="79"/>
      <c r="K25" s="79"/>
      <c r="L25" s="79"/>
      <c r="M25" s="79"/>
      <c r="N25" s="110">
        <f>(O22*O12)+(O23*O17)</f>
        <v>9.8987569761216643E-2</v>
      </c>
      <c r="O25" s="111"/>
      <c r="P25" s="40"/>
    </row>
    <row r="26" spans="1:16" ht="22" customHeight="1" x14ac:dyDescent="0.2">
      <c r="A26" s="107"/>
      <c r="B26" s="107"/>
      <c r="C26" s="107"/>
      <c r="D26" s="107"/>
      <c r="E26" s="107"/>
      <c r="F26" s="79"/>
      <c r="G26" s="79"/>
      <c r="H26" s="79"/>
      <c r="I26" s="79"/>
      <c r="J26" s="79"/>
      <c r="K26" s="79"/>
      <c r="L26" s="79"/>
      <c r="M26" s="79"/>
      <c r="N26" s="79"/>
      <c r="O26" s="40"/>
      <c r="P26" s="40"/>
    </row>
    <row r="27" spans="1:16" ht="22" customHeight="1" x14ac:dyDescent="0.2">
      <c r="A27" s="107"/>
      <c r="B27" s="107"/>
      <c r="C27" s="107"/>
      <c r="D27" s="107"/>
      <c r="E27" s="107"/>
      <c r="F27" s="79"/>
      <c r="G27" s="79"/>
      <c r="H27" s="79"/>
      <c r="I27" s="79"/>
      <c r="J27" s="79"/>
      <c r="K27" s="79"/>
      <c r="L27" s="79"/>
      <c r="M27" s="79"/>
      <c r="N27" s="79"/>
      <c r="O27" s="40"/>
      <c r="P27" s="40"/>
    </row>
    <row r="28" spans="1:16" ht="22" customHeight="1" x14ac:dyDescent="0.2">
      <c r="A28" s="40"/>
      <c r="B28" s="79"/>
      <c r="C28" s="79"/>
      <c r="D28" s="79"/>
      <c r="E28" s="79"/>
      <c r="F28" s="79"/>
      <c r="G28" s="79"/>
      <c r="H28" s="79"/>
      <c r="I28" s="79"/>
      <c r="J28" s="79"/>
      <c r="K28" s="79"/>
      <c r="L28" s="79"/>
      <c r="M28" s="79"/>
      <c r="N28" s="79"/>
      <c r="O28" s="40"/>
      <c r="P28" s="40"/>
    </row>
    <row r="29" spans="1:16" ht="22" customHeight="1" x14ac:dyDescent="0.2">
      <c r="A29" s="40"/>
      <c r="B29" s="79"/>
      <c r="C29" s="79"/>
      <c r="D29" s="79"/>
      <c r="E29" s="79"/>
      <c r="F29" s="79"/>
      <c r="G29" s="79"/>
      <c r="H29" s="79"/>
      <c r="I29" s="79"/>
      <c r="J29" s="79"/>
      <c r="K29" s="79"/>
      <c r="L29" s="79"/>
      <c r="M29" s="79"/>
      <c r="N29" s="79"/>
      <c r="O29" s="40"/>
      <c r="P29" s="40"/>
    </row>
    <row r="30" spans="1:16" ht="22" customHeight="1" x14ac:dyDescent="0.2">
      <c r="A30" s="40"/>
      <c r="B30" s="79"/>
      <c r="D30" s="79"/>
      <c r="E30" s="79"/>
      <c r="F30" s="79"/>
      <c r="G30" s="79"/>
      <c r="H30" s="79"/>
      <c r="I30" s="79"/>
      <c r="J30" s="79"/>
      <c r="K30" s="79"/>
      <c r="L30" s="79"/>
      <c r="M30" s="79"/>
      <c r="N30" s="79"/>
      <c r="O30" s="40"/>
      <c r="P30" s="40"/>
    </row>
    <row r="31" spans="1:16" x14ac:dyDescent="0.2">
      <c r="A31" s="40"/>
      <c r="B31" s="40"/>
      <c r="C31" s="40"/>
      <c r="D31" s="40"/>
      <c r="E31" s="40"/>
      <c r="F31" s="40"/>
      <c r="G31" s="40"/>
      <c r="H31" s="40"/>
      <c r="I31" s="40"/>
      <c r="J31" s="40"/>
      <c r="K31" s="40"/>
      <c r="L31" s="40"/>
      <c r="M31" s="40"/>
      <c r="N31" s="40"/>
      <c r="O31" s="40"/>
      <c r="P31" s="40"/>
    </row>
    <row r="32" spans="1:16" x14ac:dyDescent="0.2">
      <c r="A32" s="40"/>
      <c r="B32" s="40"/>
      <c r="C32" s="40"/>
      <c r="D32" s="40"/>
      <c r="E32" s="40"/>
      <c r="F32" s="40"/>
      <c r="G32" s="40"/>
      <c r="H32" s="40"/>
      <c r="I32" s="40"/>
      <c r="J32" s="40"/>
      <c r="K32" s="40"/>
      <c r="L32" s="40"/>
      <c r="M32" s="40"/>
      <c r="N32" s="40"/>
      <c r="O32" s="40"/>
      <c r="P32" s="40"/>
    </row>
    <row r="33" spans="1:16" x14ac:dyDescent="0.2">
      <c r="A33" s="79"/>
      <c r="B33" s="79"/>
      <c r="C33" s="79"/>
      <c r="D33" s="79"/>
      <c r="E33" s="79"/>
      <c r="F33" s="79"/>
      <c r="G33" s="79"/>
      <c r="H33" s="79"/>
      <c r="I33" s="79"/>
      <c r="J33" s="79"/>
      <c r="K33" s="79"/>
      <c r="L33" s="79"/>
      <c r="M33" s="79"/>
      <c r="N33" s="79"/>
      <c r="O33" s="79"/>
      <c r="P33" s="79"/>
    </row>
    <row r="34" spans="1:16" x14ac:dyDescent="0.2">
      <c r="A34" s="79"/>
      <c r="B34" s="79"/>
      <c r="C34" s="79"/>
      <c r="D34" s="79"/>
      <c r="E34" s="79"/>
      <c r="F34" s="79"/>
      <c r="G34" s="79"/>
      <c r="H34" s="79"/>
      <c r="I34" s="79"/>
      <c r="J34" s="79"/>
      <c r="K34" s="79"/>
      <c r="L34" s="79"/>
      <c r="M34" s="79"/>
      <c r="N34" s="79"/>
      <c r="O34" s="79"/>
      <c r="P34" s="79"/>
    </row>
    <row r="35" spans="1:16" x14ac:dyDescent="0.2">
      <c r="A35" s="79"/>
      <c r="B35" s="79"/>
      <c r="C35" s="79"/>
      <c r="D35" s="79"/>
      <c r="E35" s="79"/>
      <c r="F35" s="79"/>
      <c r="G35" s="79"/>
      <c r="H35" s="79"/>
      <c r="I35" s="79"/>
      <c r="J35" s="79"/>
      <c r="K35" s="79"/>
      <c r="L35" s="79"/>
      <c r="M35" s="79"/>
      <c r="N35" s="79"/>
      <c r="O35" s="79"/>
      <c r="P35" s="79"/>
    </row>
    <row r="36" spans="1:16" x14ac:dyDescent="0.2">
      <c r="A36" s="79"/>
      <c r="B36" s="79"/>
      <c r="C36" s="79"/>
      <c r="D36" s="79"/>
      <c r="E36" s="79"/>
      <c r="F36" s="79"/>
      <c r="G36" s="79"/>
      <c r="H36" s="79"/>
      <c r="I36" s="79"/>
      <c r="J36" s="79"/>
      <c r="K36" s="79"/>
      <c r="L36" s="79"/>
      <c r="M36" s="79"/>
      <c r="N36" s="79"/>
      <c r="O36" s="79"/>
      <c r="P36" s="79"/>
    </row>
    <row r="37" spans="1:16" x14ac:dyDescent="0.2">
      <c r="A37" s="79"/>
      <c r="B37" s="79"/>
      <c r="C37" s="79"/>
      <c r="D37" s="79"/>
      <c r="E37" s="79"/>
      <c r="F37" s="79"/>
      <c r="G37" s="79"/>
      <c r="H37" s="79"/>
      <c r="I37" s="79"/>
      <c r="J37" s="79"/>
      <c r="K37" s="79"/>
      <c r="L37" s="79"/>
      <c r="M37" s="79"/>
      <c r="N37" s="79"/>
      <c r="O37" s="79"/>
      <c r="P37" s="79"/>
    </row>
    <row r="38" spans="1:16" x14ac:dyDescent="0.2">
      <c r="A38" s="79"/>
      <c r="B38" s="79"/>
      <c r="C38" s="79"/>
      <c r="D38" s="79"/>
      <c r="E38" s="79"/>
      <c r="F38" s="79"/>
      <c r="G38" s="79"/>
      <c r="H38" s="79"/>
      <c r="I38" s="79"/>
      <c r="J38" s="79"/>
      <c r="K38" s="79"/>
      <c r="L38" s="79"/>
      <c r="M38" s="79"/>
      <c r="N38" s="79"/>
      <c r="O38" s="79"/>
      <c r="P38" s="79"/>
    </row>
    <row r="39" spans="1:16" x14ac:dyDescent="0.2">
      <c r="A39" s="79"/>
      <c r="B39" s="79"/>
      <c r="C39" s="79"/>
      <c r="D39" s="79"/>
      <c r="E39" s="79"/>
      <c r="F39" s="79"/>
      <c r="G39" s="79"/>
      <c r="H39" s="79"/>
      <c r="I39" s="79"/>
      <c r="J39" s="79"/>
      <c r="K39" s="79"/>
      <c r="L39" s="79"/>
      <c r="M39" s="79"/>
      <c r="N39" s="79"/>
      <c r="O39" s="79"/>
      <c r="P39" s="79"/>
    </row>
    <row r="40" spans="1:16" x14ac:dyDescent="0.2">
      <c r="A40" s="79"/>
      <c r="B40" s="79"/>
      <c r="C40" s="79"/>
      <c r="D40" s="79"/>
      <c r="E40" s="79"/>
      <c r="F40" s="79"/>
      <c r="G40" s="79"/>
      <c r="H40" s="79"/>
      <c r="I40" s="79"/>
      <c r="J40" s="79"/>
      <c r="K40" s="79"/>
      <c r="L40" s="79"/>
      <c r="M40" s="79"/>
      <c r="N40" s="79"/>
      <c r="O40" s="79"/>
      <c r="P40" s="79"/>
    </row>
    <row r="41" spans="1:16" x14ac:dyDescent="0.2">
      <c r="A41" s="79"/>
      <c r="B41" s="79"/>
      <c r="C41" s="79"/>
      <c r="D41" s="79"/>
      <c r="E41" s="79"/>
      <c r="F41" s="79"/>
      <c r="G41" s="79"/>
      <c r="H41" s="79"/>
      <c r="I41" s="79"/>
      <c r="J41" s="79"/>
      <c r="K41" s="79"/>
      <c r="L41" s="79"/>
      <c r="M41" s="79"/>
      <c r="N41" s="79"/>
      <c r="O41" s="79"/>
      <c r="P41" s="79"/>
    </row>
    <row r="42" spans="1:16" x14ac:dyDescent="0.2">
      <c r="A42" s="79"/>
      <c r="B42" s="79"/>
      <c r="C42" s="79"/>
      <c r="D42" s="79"/>
      <c r="E42" s="79"/>
      <c r="F42" s="79"/>
      <c r="G42" s="79"/>
      <c r="H42" s="79"/>
      <c r="I42" s="79"/>
      <c r="J42" s="79"/>
      <c r="K42" s="79"/>
      <c r="L42" s="79"/>
      <c r="M42" s="79"/>
      <c r="N42" s="79"/>
      <c r="O42" s="79"/>
      <c r="P42" s="79"/>
    </row>
    <row r="43" spans="1:16" x14ac:dyDescent="0.2">
      <c r="A43" s="79"/>
      <c r="B43" s="79"/>
      <c r="C43" s="79"/>
      <c r="D43" s="79"/>
      <c r="E43" s="79"/>
      <c r="F43" s="79"/>
      <c r="G43" s="79"/>
      <c r="H43" s="79"/>
      <c r="I43" s="79"/>
      <c r="J43" s="79"/>
      <c r="K43" s="79"/>
      <c r="L43" s="79"/>
      <c r="M43" s="79"/>
      <c r="N43" s="79"/>
      <c r="O43" s="79"/>
      <c r="P43" s="79"/>
    </row>
    <row r="44" spans="1:16" x14ac:dyDescent="0.2">
      <c r="A44" s="79"/>
      <c r="B44" s="79"/>
      <c r="C44" s="79"/>
      <c r="D44" s="79"/>
      <c r="E44" s="79"/>
      <c r="F44" s="79"/>
      <c r="G44" s="79"/>
      <c r="H44" s="79"/>
      <c r="I44" s="79"/>
      <c r="J44" s="79"/>
      <c r="K44" s="79"/>
      <c r="L44" s="79"/>
      <c r="M44" s="79"/>
      <c r="N44" s="79"/>
      <c r="O44" s="79"/>
      <c r="P44" s="79"/>
    </row>
    <row r="45" spans="1:16" x14ac:dyDescent="0.2">
      <c r="A45" s="79"/>
      <c r="B45" s="79"/>
      <c r="C45" s="79"/>
      <c r="D45" s="79"/>
      <c r="E45" s="79"/>
      <c r="F45" s="79"/>
      <c r="G45" s="79"/>
      <c r="H45" s="79"/>
      <c r="I45" s="79"/>
      <c r="J45" s="79"/>
      <c r="K45" s="79"/>
      <c r="L45" s="79"/>
      <c r="M45" s="79"/>
      <c r="N45" s="79"/>
      <c r="O45" s="79"/>
      <c r="P45" s="79"/>
    </row>
    <row r="46" spans="1:16" x14ac:dyDescent="0.2">
      <c r="A46" s="79"/>
      <c r="B46" s="79"/>
      <c r="C46" s="79"/>
      <c r="D46" s="79"/>
      <c r="E46" s="79"/>
      <c r="F46" s="79"/>
      <c r="G46" s="79"/>
      <c r="H46" s="79"/>
      <c r="I46" s="79"/>
      <c r="J46" s="79"/>
      <c r="K46" s="79"/>
      <c r="L46" s="79"/>
      <c r="M46" s="79"/>
      <c r="N46" s="79"/>
      <c r="O46" s="79"/>
      <c r="P46" s="79"/>
    </row>
    <row r="47" spans="1:16" x14ac:dyDescent="0.2">
      <c r="A47" s="79"/>
      <c r="B47" s="79"/>
      <c r="C47" s="79"/>
      <c r="D47" s="79"/>
      <c r="E47" s="79"/>
      <c r="F47" s="79"/>
      <c r="G47" s="79"/>
      <c r="H47" s="79"/>
      <c r="I47" s="79"/>
      <c r="J47" s="79"/>
      <c r="K47" s="79"/>
      <c r="L47" s="79"/>
      <c r="M47" s="79"/>
      <c r="N47" s="79"/>
      <c r="O47" s="79"/>
      <c r="P47" s="79"/>
    </row>
    <row r="48" spans="1:16" x14ac:dyDescent="0.2">
      <c r="A48" s="79"/>
      <c r="B48" s="79"/>
      <c r="C48" s="79"/>
      <c r="D48" s="79"/>
      <c r="E48" s="79"/>
      <c r="F48" s="79"/>
      <c r="G48" s="79"/>
      <c r="H48" s="79"/>
      <c r="I48" s="79"/>
      <c r="J48" s="79"/>
      <c r="K48" s="79"/>
      <c r="L48" s="79"/>
      <c r="M48" s="79"/>
      <c r="N48" s="79"/>
      <c r="O48" s="79"/>
      <c r="P48" s="79"/>
    </row>
    <row r="49" spans="1:16" x14ac:dyDescent="0.2">
      <c r="A49" s="79"/>
      <c r="B49" s="79"/>
      <c r="C49" s="79"/>
      <c r="D49" s="79"/>
      <c r="E49" s="79"/>
      <c r="F49" s="79"/>
      <c r="G49" s="79"/>
      <c r="H49" s="79"/>
      <c r="I49" s="79"/>
      <c r="J49" s="79"/>
      <c r="K49" s="79"/>
      <c r="L49" s="79"/>
      <c r="M49" s="79"/>
      <c r="N49" s="79"/>
      <c r="O49" s="79"/>
      <c r="P49" s="79"/>
    </row>
    <row r="50" spans="1:16" x14ac:dyDescent="0.2">
      <c r="A50" s="79"/>
      <c r="B50" s="79"/>
      <c r="C50" s="79"/>
      <c r="D50" s="79"/>
      <c r="E50" s="79"/>
      <c r="F50" s="79"/>
      <c r="G50" s="79"/>
      <c r="H50" s="79"/>
      <c r="I50" s="79"/>
      <c r="J50" s="79"/>
      <c r="K50" s="79"/>
      <c r="L50" s="79"/>
      <c r="M50" s="79"/>
      <c r="N50" s="79"/>
      <c r="O50" s="79"/>
      <c r="P50" s="79"/>
    </row>
    <row r="51" spans="1:16" x14ac:dyDescent="0.2">
      <c r="A51" s="79"/>
      <c r="B51" s="79"/>
      <c r="C51" s="79"/>
      <c r="D51" s="79"/>
      <c r="E51" s="79"/>
      <c r="F51" s="79"/>
      <c r="G51" s="79"/>
      <c r="H51" s="79"/>
      <c r="I51" s="79"/>
      <c r="J51" s="79"/>
      <c r="K51" s="79"/>
      <c r="L51" s="79"/>
      <c r="M51" s="79"/>
      <c r="N51" s="79"/>
      <c r="O51" s="79"/>
      <c r="P51" s="79"/>
    </row>
    <row r="52" spans="1:16" x14ac:dyDescent="0.2">
      <c r="A52" s="79"/>
      <c r="B52" s="79"/>
      <c r="C52" s="79"/>
      <c r="D52" s="79"/>
      <c r="E52" s="79"/>
      <c r="F52" s="79"/>
      <c r="G52" s="79"/>
      <c r="H52" s="79"/>
      <c r="I52" s="79"/>
      <c r="J52" s="79"/>
      <c r="K52" s="79"/>
      <c r="L52" s="79"/>
      <c r="M52" s="79"/>
      <c r="N52" s="79"/>
      <c r="O52" s="79"/>
      <c r="P52" s="79"/>
    </row>
    <row r="53" spans="1:16" x14ac:dyDescent="0.2">
      <c r="A53" s="79"/>
      <c r="B53" s="79"/>
      <c r="C53" s="79"/>
      <c r="D53" s="79"/>
      <c r="E53" s="79"/>
      <c r="F53" s="79"/>
      <c r="G53" s="79"/>
      <c r="H53" s="79"/>
      <c r="I53" s="79"/>
      <c r="J53" s="79"/>
      <c r="K53" s="79"/>
      <c r="L53" s="79"/>
      <c r="M53" s="79"/>
      <c r="N53" s="79"/>
      <c r="O53" s="79"/>
      <c r="P53" s="79"/>
    </row>
    <row r="54" spans="1:16" x14ac:dyDescent="0.2">
      <c r="A54" s="79"/>
      <c r="B54" s="79"/>
      <c r="C54" s="79"/>
      <c r="D54" s="79"/>
      <c r="E54" s="79"/>
      <c r="F54" s="79"/>
      <c r="G54" s="79"/>
      <c r="H54" s="79"/>
      <c r="I54" s="79"/>
      <c r="J54" s="79"/>
      <c r="K54" s="79"/>
      <c r="L54" s="79"/>
      <c r="M54" s="79"/>
      <c r="N54" s="79"/>
      <c r="O54" s="79"/>
      <c r="P54" s="79"/>
    </row>
    <row r="55" spans="1:16" x14ac:dyDescent="0.2">
      <c r="A55" s="79"/>
      <c r="B55" s="79"/>
      <c r="C55" s="79"/>
      <c r="D55" s="79"/>
      <c r="E55" s="79"/>
      <c r="F55" s="79"/>
      <c r="G55" s="79"/>
      <c r="H55" s="79"/>
      <c r="I55" s="79"/>
      <c r="J55" s="79"/>
      <c r="K55" s="79"/>
      <c r="L55" s="79"/>
      <c r="M55" s="79"/>
      <c r="N55" s="79"/>
      <c r="O55" s="79"/>
      <c r="P55" s="79"/>
    </row>
    <row r="56" spans="1:16" x14ac:dyDescent="0.2">
      <c r="A56" s="79"/>
      <c r="B56" s="79"/>
      <c r="C56" s="79"/>
      <c r="D56" s="79"/>
      <c r="E56" s="79"/>
      <c r="F56" s="79"/>
      <c r="G56" s="79"/>
      <c r="H56" s="79"/>
      <c r="I56" s="79"/>
      <c r="J56" s="79"/>
      <c r="K56" s="79"/>
      <c r="L56" s="79"/>
      <c r="M56" s="79"/>
      <c r="N56" s="79"/>
      <c r="O56" s="79"/>
      <c r="P56" s="79"/>
    </row>
    <row r="57" spans="1:16" x14ac:dyDescent="0.2">
      <c r="A57" s="79"/>
      <c r="B57" s="79"/>
      <c r="C57" s="79"/>
      <c r="D57" s="79"/>
      <c r="E57" s="79"/>
      <c r="F57" s="79"/>
      <c r="G57" s="79"/>
      <c r="H57" s="79"/>
      <c r="I57" s="79"/>
      <c r="J57" s="79"/>
      <c r="K57" s="79"/>
      <c r="L57" s="79"/>
      <c r="M57" s="79"/>
      <c r="N57" s="79"/>
      <c r="O57" s="79"/>
      <c r="P57" s="79"/>
    </row>
    <row r="58" spans="1:16" x14ac:dyDescent="0.2">
      <c r="A58" s="79"/>
      <c r="B58" s="79"/>
      <c r="C58" s="79"/>
      <c r="D58" s="79"/>
      <c r="E58" s="79"/>
      <c r="F58" s="79"/>
      <c r="G58" s="79"/>
      <c r="H58" s="79"/>
      <c r="I58" s="79"/>
      <c r="J58" s="79"/>
      <c r="K58" s="79"/>
      <c r="L58" s="79"/>
      <c r="M58" s="79"/>
      <c r="N58" s="79"/>
      <c r="O58" s="79"/>
      <c r="P58" s="79"/>
    </row>
    <row r="59" spans="1:16" x14ac:dyDescent="0.2">
      <c r="A59" s="79"/>
      <c r="B59" s="79"/>
      <c r="C59" s="79"/>
      <c r="D59" s="79"/>
      <c r="E59" s="79"/>
      <c r="F59" s="79"/>
      <c r="G59" s="79"/>
      <c r="H59" s="79"/>
      <c r="I59" s="79"/>
      <c r="J59" s="79"/>
      <c r="K59" s="79"/>
      <c r="L59" s="79"/>
      <c r="M59" s="79"/>
      <c r="N59" s="79"/>
      <c r="O59" s="79"/>
      <c r="P59" s="79"/>
    </row>
    <row r="60" spans="1:16" x14ac:dyDescent="0.2">
      <c r="A60" s="79"/>
      <c r="B60" s="79"/>
      <c r="C60" s="79"/>
      <c r="D60" s="79"/>
      <c r="E60" s="79"/>
      <c r="F60" s="79"/>
      <c r="G60" s="79"/>
      <c r="H60" s="79"/>
      <c r="I60" s="79"/>
      <c r="J60" s="79"/>
      <c r="K60" s="79"/>
      <c r="L60" s="79"/>
      <c r="M60" s="79"/>
      <c r="N60" s="79"/>
      <c r="O60" s="79"/>
      <c r="P60" s="79"/>
    </row>
    <row r="61" spans="1:16" x14ac:dyDescent="0.2">
      <c r="A61" s="79"/>
      <c r="B61" s="79"/>
      <c r="C61" s="79"/>
      <c r="D61" s="79"/>
      <c r="E61" s="79"/>
      <c r="F61" s="79"/>
      <c r="G61" s="79"/>
      <c r="H61" s="79"/>
      <c r="I61" s="79"/>
      <c r="J61" s="79"/>
      <c r="K61" s="79"/>
      <c r="L61" s="79"/>
      <c r="M61" s="79"/>
      <c r="N61" s="79"/>
      <c r="O61" s="79"/>
      <c r="P61" s="79"/>
    </row>
    <row r="62" spans="1:16" x14ac:dyDescent="0.2">
      <c r="O62" s="40"/>
      <c r="P62" s="40"/>
    </row>
    <row r="63" spans="1:16" x14ac:dyDescent="0.2">
      <c r="O63" s="40"/>
      <c r="P63" s="40"/>
    </row>
    <row r="64" spans="1:16"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ABNB/explorer/revenue_proj" xr:uid="{46C82BEE-CE1C-1641-96C7-9956C3E3BB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2023-11-05T06:27:35Z</dcterms:modified>
</cp:coreProperties>
</file>