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85FA060-A6A7-0E45-8A7B-DBE20EDC1A3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C6" i="2"/>
  <c r="O5" i="2"/>
  <c r="G5" i="2"/>
  <c r="C5" i="2"/>
  <c r="C4" i="2"/>
  <c r="A4" i="2"/>
  <c r="C3" i="2"/>
  <c r="O20" i="2" a="1"/>
  <c r="O20" i="2" s="1"/>
  <c r="A7" i="2" s="1"/>
  <c r="A20" i="2" a="1"/>
  <c r="A20" i="2" s="1"/>
  <c r="C19" i="2" a="1"/>
  <c r="C19" i="2" s="1"/>
  <c r="A19" i="2" a="1"/>
  <c r="A19" i="2" s="1"/>
  <c r="O15" i="2" a="1"/>
  <c r="O15" i="2" s="1"/>
  <c r="J15" i="2"/>
  <c r="I15" i="2"/>
  <c r="H15" i="2"/>
  <c r="G15" i="2"/>
  <c r="F15" i="2"/>
  <c r="E15" i="2"/>
  <c r="D15" i="2"/>
  <c r="C15" i="2"/>
  <c r="O14" i="2"/>
  <c r="J13" i="2"/>
  <c r="I13" i="2"/>
  <c r="H13" i="2"/>
  <c r="G13" i="2"/>
  <c r="F13" i="2"/>
  <c r="E13" i="2"/>
  <c r="D13" i="2"/>
  <c r="C13" i="2"/>
  <c r="E4" i="2" s="1"/>
  <c r="J11" i="2"/>
  <c r="I11" i="2"/>
  <c r="H11" i="2"/>
  <c r="G11" i="2"/>
  <c r="F11" i="2"/>
  <c r="E11" i="2"/>
  <c r="D11" i="2"/>
  <c r="C11" i="2"/>
  <c r="E3" i="2" s="1"/>
  <c r="O11"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O17" i="2"/>
  <c r="K15" i="2"/>
  <c r="K13" i="2"/>
  <c r="K11" i="2"/>
  <c r="E5" i="2"/>
  <c r="K4" i="2"/>
  <c r="G4" i="2"/>
  <c r="O21" i="2"/>
  <c r="O22" i="2" s="1"/>
  <c r="A6" i="2"/>
  <c r="O8" i="2"/>
  <c r="O12" i="2" s="1"/>
  <c r="O23" i="2" l="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<sst xmlns="http://schemas.openxmlformats.org/spreadsheetml/2006/main" count="1486" uniqueCount="250">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</sst>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b/>
      <sz val="12"/>
      <color rgb="FF2B72D4"/>
      <name val="Arial"/>
      <family val="2"/>
    </font>
    <font>
      <sz val="12"/>
      <color rgb="FF000000"/>
      <name val="Arial"/>
      <family val="2"/>
    </font>
    <font>
      <sz val="12"/>
      <name val="Arial"/>
      <family val="2"/>
    </font>
    <font>
      <sz val="11"/>
      <name val="Calibri"/>
      <family val="2"/>
    </font>
    <font>
      <b/>
      <sz val="12"/>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 fillId="0" borderId="0" applyFont="0" applyFill="0" applyBorder="0" applyAlignment="0" applyProtection="0"/>
  </cellStyleXfs>
  <cellXfs count="11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9" fillId="2" borderId="0" xfId="0" applyFont="1" applyFill="1" applyAlignment="1">
      <alignment horizontal="left"/>
    </xf>
    <xf numFmtId="0" fontId="10" fillId="6" borderId="2" xfId="0" applyFont="1" applyFill="1" applyBorder="1" applyAlignment="1">
      <alignment horizontal="left" vertical="center" indent="1"/>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164" fontId="10" fillId="6" borderId="3" xfId="0" applyNumberFormat="1" applyFont="1" applyFill="1" applyBorder="1"/>
    <xf numFmtId="9" fontId="10" fillId="6" borderId="3" xfId="0" applyNumberFormat="1" applyFont="1" applyFill="1" applyBorder="1" applyAlignment="1">
      <alignment horizontal="right" vertical="center"/>
    </xf>
    <xf numFmtId="0" fontId="11" fillId="7" borderId="4" xfId="0" applyFont="1" applyFill="1" applyBorder="1" applyAlignment="1">
      <alignment vertical="center"/>
    </xf>
    <xf numFmtId="9" fontId="11"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11" fillId="0" borderId="3" xfId="0" applyFont="1" applyBorder="1"/>
    <xf numFmtId="10" fontId="11" fillId="0" borderId="3" xfId="1" applyNumberFormat="1" applyFont="1" applyBorder="1"/>
    <xf numFmtId="10" fontId="11" fillId="5" borderId="3" xfId="1" applyNumberFormat="1" applyFont="1" applyFill="1" applyBorder="1"/>
    <xf numFmtId="0" fontId="3" fillId="0" borderId="3" xfId="0" applyFont="1" applyBorder="1"/>
    <xf numFmtId="3" fontId="4" fillId="0" borderId="3" xfId="0" applyNumberFormat="1" applyFont="1" applyBorder="1"/>
    <xf numFmtId="3" fontId="5" fillId="4" borderId="3" xfId="0" applyNumberFormat="1" applyFont="1" applyFill="1" applyBorder="1"/>
    <xf numFmtId="0" fontId="13" fillId="0" borderId="3" xfId="0" applyFont="1" applyBorder="1"/>
    <xf numFmtId="4" fontId="6" fillId="0" borderId="3" xfId="0" applyNumberFormat="1" applyFont="1" applyBorder="1"/>
    <xf numFmtId="4" fontId="7" fillId="5" borderId="3" xfId="0" applyNumberFormat="1" applyFont="1" applyFill="1" applyBorder="1"/>
    <xf numFmtId="0" fontId="3" fillId="0" borderId="2" xfId="0" applyFont="1" applyBorder="1"/>
    <xf numFmtId="4" fontId="6" fillId="0" borderId="2" xfId="0" applyNumberFormat="1" applyFont="1" applyBorder="1"/>
    <xf numFmtId="4" fontId="7" fillId="5" borderId="2" xfId="0" applyNumberFormat="1" applyFont="1" applyFill="1" applyBorder="1"/>
    <xf numFmtId="164" fontId="11"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11"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11" fillId="9" borderId="6" xfId="1" applyNumberFormat="1" applyFont="1" applyFill="1" applyBorder="1" applyAlignment="1">
      <alignment horizontal="right" vertical="center" indent="1"/>
    </xf>
    <xf numFmtId="164" fontId="11"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2" fillId="12" borderId="1" xfId="0" applyFont="1" applyFill="1" applyBorder="1"/>
    <xf numFmtId="164" fontId="11"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11"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11"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11" fillId="9" borderId="1" xfId="0" applyNumberFormat="1" applyFont="1" applyFill="1" applyBorder="1" applyAlignment="1">
      <alignment horizontal="right" vertical="center" indent="1"/>
    </xf>
    <xf numFmtId="10" fontId="11" fillId="9" borderId="6" xfId="1" applyNumberFormat="1" applyFont="1" applyFill="1" applyBorder="1" applyAlignment="1">
      <alignment horizontal="right" vertical="center" indent="1"/>
    </xf>
    <xf numFmtId="9" fontId="11" fillId="9" borderId="1" xfId="1" applyFont="1" applyFill="1" applyBorder="1" applyAlignment="1">
      <alignment horizontal="right" vertical="center" indent="1"/>
    </xf>
    <xf numFmtId="166" fontId="11" fillId="9" borderId="6"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11"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11" fillId="9" borderId="10" xfId="1" applyNumberFormat="1" applyFont="1" applyFill="1" applyBorder="1" applyAlignment="1">
      <alignment horizontal="right" vertical="center" indent="1"/>
    </xf>
    <xf numFmtId="166" fontId="13" fillId="13" borderId="10"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11"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11"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11" fillId="9" borderId="11" xfId="1" applyFont="1" applyFill="1" applyBorder="1" applyAlignment="1">
      <alignment horizontal="right" vertical="center" indent="1"/>
    </xf>
    <xf numFmtId="2" fontId="11"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11"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11"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1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2" fillId="12" borderId="1" xfId="0" applyFont="1" applyFill="1" applyBorder="1" applyAlignment="1">
      <alignment vertical="center"/>
    </xf>
    <xf numFmtId="9" fontId="21" fillId="10" borderId="1" xfId="1" applyFont="1" applyFill="1" applyBorder="1" applyAlignment="1">
      <alignment horizontal="left" vertical="center" indent="2"/>
    </xf>
    <xf numFmtId="164" fontId="11" fillId="10" borderId="0" xfId="0" applyNumberFormat="1" applyFont="1" applyFill="1" applyAlignment="1">
      <alignment horizontal="right" vertical="center" indent="1"/>
    </xf>
    <xf numFmtId="164" fontId="11"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11" fillId="11" borderId="1" xfId="1" applyFont="1" applyFill="1" applyBorder="1" applyAlignment="1">
      <alignment horizontal="right" vertical="center" indent="1"/>
    </xf>
    <xf numFmtId="9" fontId="11" fillId="11" borderId="13" xfId="1" applyFont="1" applyFill="1" applyBorder="1" applyAlignment="1">
      <alignment horizontal="right" vertical="center" indent="1"/>
    </xf>
    <xf numFmtId="9" fontId="11"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11" fillId="10" borderId="1" xfId="1" applyFont="1" applyFill="1" applyBorder="1" applyAlignment="1">
      <alignment horizontal="right" vertical="center" indent="1"/>
    </xf>
    <xf numFmtId="9" fontId="11" fillId="10" borderId="13" xfId="1" applyFont="1" applyFill="1" applyBorder="1" applyAlignment="1">
      <alignment horizontal="right" vertical="center" indent="1"/>
    </xf>
    <xf numFmtId="9" fontId="11" fillId="10" borderId="0" xfId="1" applyFont="1" applyFill="1" applyAlignment="1">
      <alignment horizontal="right" vertical="center" indent="1"/>
    </xf>
    <xf numFmtId="9" fontId="11" fillId="10" borderId="13" xfId="1" applyFont="1" applyFill="1" applyBorder="1" applyAlignment="1">
      <alignment vertical="center"/>
    </xf>
    <xf numFmtId="9" fontId="11"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13" fillId="9" borderId="7" xfId="1" applyNumberFormat="1" applyFont="1" applyFill="1" applyBorder="1" applyAlignment="1">
      <alignment horizontal="center" vertical="center"/>
    </xf>
    <xf numFmtId="10" fontId="1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13" fillId="11" borderId="7" xfId="1" applyFont="1" applyFill="1" applyBorder="1" applyAlignment="1">
      <alignment horizontal="center" vertical="center"/>
    </xf>
    <xf numFmtId="9" fontId="13" fillId="11" borderId="8" xfId="1" applyFont="1" applyFill="1" applyBorder="1" applyAlignment="1">
      <alignment horizontal="center" vertical="center"/>
    </xf>
    <xf numFmtId="9" fontId="11" fillId="10" borderId="7" xfId="1" applyFont="1" applyFill="1" applyBorder="1" applyAlignment="1">
      <alignment horizontal="center" vertical="center"/>
    </xf>
    <xf numFmtId="9" fontId="11"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265.89999999999998</v>
    <v>132.22</v>
    <v>1.1301000000000001</v>
    <v>5.5</v>
    <v>2.2461999999999999E-2</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13948</v>
    <v>Nasdaq Stock Market</v>
    <v>XNAS</v>
    <v>XNAS</v>
    <v>3000 Tannery Way, SANTA CLARA, CA, 95054 US</v>
    <v>252.08</v>
    <v>Software &amp; IT Services</v>
    <v>Stock</v>
    <v>45232.999800613281</v>
    <v>0</v>
    <v>247.08</v>
    <v>77815868724</v>
    <v>PALO ALTO NETWORKS, INC.</v>
    <v>PALO ALTO NETWORKS, INC.</v>
    <v>247.56</v>
    <v>197.5461</v>
    <v>244.86</v>
    <v>250.36</v>
    <v>310815900</v>
    <v>PANW</v>
    <v>PALO ALTO NETWORKS, INC. (XNAS:PANW)</v>
    <v>3383</v>
    <v>2810800</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ANW%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workbookViewId="0">
      <pane xSplit="1" topLeftCell="G1" activePane="topRight" state="frozen"/>
      <selection pane="topRight" activeCell="L195" sqref="L195"/>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9" t="s">
        <v>18</v>
      </c>
      <c r="B2" s="27">
        <v>118597000</v>
      </c>
      <c r="C2" s="27">
        <v>255138000</v>
      </c>
      <c r="D2" s="27">
        <v>396107000</v>
      </c>
      <c r="E2" s="27">
        <v>598179000</v>
      </c>
      <c r="F2" s="27">
        <v>928052000</v>
      </c>
      <c r="G2" s="27">
        <v>1378500000</v>
      </c>
      <c r="H2" s="27">
        <v>1761600000</v>
      </c>
      <c r="I2" s="27">
        <v>2273100000</v>
      </c>
      <c r="J2" s="27">
        <v>2899600000</v>
      </c>
      <c r="K2" s="27">
        <v>3408400000</v>
      </c>
      <c r="L2" s="27">
        <v>4256100000</v>
      </c>
      <c r="M2" s="27">
        <v>5501500000</v>
      </c>
      <c r="N2" s="27">
        <v>6892700000</v>
      </c>
      <c r="O2" s="28">
        <v>6892700000</v>
      </c>
      <c r="P2" s="27">
        <v>1563400000</v>
      </c>
      <c r="Q2" s="27">
        <v>1655100000</v>
      </c>
      <c r="R2" s="27">
        <v>1720900000</v>
      </c>
      <c r="S2" s="27">
        <v>1953300000</v>
      </c>
    </row>
    <row r="3" spans="1:19" ht="16" x14ac:dyDescent="0.2">
      <c r="A3" s="9" t="s">
        <v>191</v>
      </c>
      <c r="B3" s="10"/>
      <c r="C3" s="11">
        <f t="shared" ref="C3:O3" si="0">(C2/B2)-1</f>
        <v>1.1513023095019266</v>
      </c>
      <c r="D3" s="11">
        <f t="shared" si="0"/>
        <v>0.55252059669668974</v>
      </c>
      <c r="E3" s="11">
        <f t="shared" si="0"/>
        <v>0.51014498607699443</v>
      </c>
      <c r="F3" s="11">
        <f t="shared" si="0"/>
        <v>0.55146202056575033</v>
      </c>
      <c r="G3" s="11">
        <f t="shared" si="0"/>
        <v>0.48536935430342276</v>
      </c>
      <c r="H3" s="11">
        <f t="shared" si="0"/>
        <v>0.27791077257889008</v>
      </c>
      <c r="I3" s="11">
        <f t="shared" si="0"/>
        <v>0.29036103542234337</v>
      </c>
      <c r="J3" s="11">
        <f t="shared" si="0"/>
        <v>0.27561479917293563</v>
      </c>
      <c r="K3" s="11">
        <f t="shared" si="0"/>
        <v>0.17547247896261564</v>
      </c>
      <c r="L3" s="11">
        <f t="shared" si="0"/>
        <v>0.24870907170519896</v>
      </c>
      <c r="M3" s="11">
        <f t="shared" si="0"/>
        <v>0.29261530509151568</v>
      </c>
      <c r="N3" s="11">
        <f t="shared" si="0"/>
        <v>0.25287648823048259</v>
      </c>
      <c r="O3" s="11">
        <f t="shared" si="0"/>
        <v>0</v>
      </c>
      <c r="P3" s="11"/>
      <c r="Q3" s="11">
        <f>(Q2/P2)-1</f>
        <v>5.865421517206082E-2</v>
      </c>
      <c r="R3" s="11">
        <f>(R2/Q2)-1</f>
        <v>3.975590598755363E-2</v>
      </c>
      <c r="S3" s="11">
        <f>(S2/R2)-1</f>
        <v>0.1350456156662212</v>
      </c>
    </row>
    <row r="4" spans="1:19" ht="16" x14ac:dyDescent="0.2">
      <c r="A4" s="2" t="s">
        <v>19</v>
      </c>
      <c r="B4" s="3">
        <v>118597000</v>
      </c>
      <c r="C4" s="3">
        <v>255138000</v>
      </c>
      <c r="D4" s="3">
        <v>396107000</v>
      </c>
      <c r="E4" s="3">
        <v>598179000</v>
      </c>
      <c r="F4" s="3">
        <v>928052000</v>
      </c>
      <c r="G4" s="3">
        <v>1378500000</v>
      </c>
      <c r="H4" s="3">
        <v>1761600000</v>
      </c>
      <c r="I4" s="3">
        <v>2273100000</v>
      </c>
      <c r="J4" s="3">
        <v>2899600000</v>
      </c>
      <c r="K4" s="3">
        <v>3408400000</v>
      </c>
      <c r="L4" s="3">
        <v>4256100000</v>
      </c>
      <c r="M4" s="3">
        <v>5501500000</v>
      </c>
      <c r="N4" s="3">
        <v>6892700000</v>
      </c>
      <c r="O4" s="4">
        <v>6892700000</v>
      </c>
      <c r="P4" s="3">
        <v>1563400000</v>
      </c>
      <c r="Q4" s="3">
        <v>1655100000</v>
      </c>
      <c r="R4" s="3">
        <v>1720900000</v>
      </c>
      <c r="S4" s="3">
        <v>1953300000</v>
      </c>
    </row>
    <row r="5" spans="1:19" ht="16" x14ac:dyDescent="0.2">
      <c r="A5" s="2" t="s">
        <v>20</v>
      </c>
      <c r="B5" s="3">
        <v>32273000</v>
      </c>
      <c r="C5" s="3">
        <v>70553000</v>
      </c>
      <c r="D5" s="3">
        <v>109756000</v>
      </c>
      <c r="E5" s="3">
        <v>159628000</v>
      </c>
      <c r="F5" s="3">
        <v>251499000</v>
      </c>
      <c r="G5" s="3">
        <v>370000000</v>
      </c>
      <c r="H5" s="3">
        <v>476600000</v>
      </c>
      <c r="I5" s="3">
        <v>645300000</v>
      </c>
      <c r="J5" s="3">
        <v>808400000</v>
      </c>
      <c r="K5" s="3">
        <v>999500000</v>
      </c>
      <c r="L5" s="3">
        <v>1274900000</v>
      </c>
      <c r="M5" s="3">
        <v>1718700000</v>
      </c>
      <c r="N5" s="3">
        <v>1909700000</v>
      </c>
      <c r="O5" s="4">
        <v>1909700000</v>
      </c>
      <c r="P5" s="3">
        <v>461900000</v>
      </c>
      <c r="Q5" s="3">
        <v>466200000</v>
      </c>
      <c r="R5" s="3">
        <v>474800000</v>
      </c>
      <c r="S5" s="3">
        <v>506800000</v>
      </c>
    </row>
    <row r="6" spans="1:19" ht="16" x14ac:dyDescent="0.2">
      <c r="A6" s="2" t="s">
        <v>21</v>
      </c>
      <c r="B6" s="3">
        <v>32273000</v>
      </c>
      <c r="C6" s="3">
        <v>70553000</v>
      </c>
      <c r="D6" s="3">
        <v>109756000</v>
      </c>
      <c r="E6" s="3">
        <v>159628000</v>
      </c>
      <c r="F6" s="3">
        <v>251499000</v>
      </c>
      <c r="G6" s="3">
        <v>370000000</v>
      </c>
      <c r="H6" s="3">
        <v>476600000</v>
      </c>
      <c r="I6" s="3">
        <v>645300000</v>
      </c>
      <c r="J6" s="3">
        <v>808400000</v>
      </c>
      <c r="K6" s="3">
        <v>999500000</v>
      </c>
      <c r="L6" s="3">
        <v>1274900000</v>
      </c>
      <c r="M6" s="3">
        <v>1718700000</v>
      </c>
      <c r="N6" s="3">
        <v>1909700000</v>
      </c>
      <c r="O6" s="4">
        <v>1909700000</v>
      </c>
      <c r="P6" s="3">
        <v>461900000</v>
      </c>
      <c r="Q6" s="3">
        <v>466200000</v>
      </c>
      <c r="R6" s="3">
        <v>474800000</v>
      </c>
      <c r="S6" s="3">
        <v>506800000</v>
      </c>
    </row>
    <row r="7" spans="1:19" ht="16" x14ac:dyDescent="0.2">
      <c r="A7" s="29" t="s">
        <v>22</v>
      </c>
      <c r="B7" s="27">
        <v>86324000</v>
      </c>
      <c r="C7" s="27">
        <v>184585000</v>
      </c>
      <c r="D7" s="27">
        <v>286351000</v>
      </c>
      <c r="E7" s="27">
        <v>438551000</v>
      </c>
      <c r="F7" s="27">
        <v>676553000</v>
      </c>
      <c r="G7" s="27">
        <v>1008500000</v>
      </c>
      <c r="H7" s="27">
        <v>1285000000</v>
      </c>
      <c r="I7" s="27">
        <v>1627800000</v>
      </c>
      <c r="J7" s="27">
        <v>2091200000</v>
      </c>
      <c r="K7" s="27">
        <v>2408900000</v>
      </c>
      <c r="L7" s="27">
        <v>2981200000</v>
      </c>
      <c r="M7" s="27">
        <v>3782800000</v>
      </c>
      <c r="N7" s="27">
        <v>4983000000</v>
      </c>
      <c r="O7" s="28">
        <v>4983000000</v>
      </c>
      <c r="P7" s="27">
        <v>1101500000</v>
      </c>
      <c r="Q7" s="27">
        <v>1188900000</v>
      </c>
      <c r="R7" s="27">
        <v>1246100000</v>
      </c>
      <c r="S7" s="27">
        <v>1446500000</v>
      </c>
    </row>
    <row r="8" spans="1:19" ht="16" x14ac:dyDescent="0.2">
      <c r="A8" s="32" t="s">
        <v>58</v>
      </c>
      <c r="B8" s="33">
        <v>72.790000000000006</v>
      </c>
      <c r="C8" s="33">
        <v>72.349999999999994</v>
      </c>
      <c r="D8" s="33">
        <v>72.290000000000006</v>
      </c>
      <c r="E8" s="33">
        <v>73.31</v>
      </c>
      <c r="F8" s="33">
        <v>72.900000000000006</v>
      </c>
      <c r="G8" s="33">
        <v>73.16</v>
      </c>
      <c r="H8" s="33">
        <v>72.95</v>
      </c>
      <c r="I8" s="33">
        <v>71.61</v>
      </c>
      <c r="J8" s="33">
        <v>72.12</v>
      </c>
      <c r="K8" s="33">
        <v>70.680000000000007</v>
      </c>
      <c r="L8" s="33">
        <v>70.05</v>
      </c>
      <c r="M8" s="33">
        <v>68.760000000000005</v>
      </c>
      <c r="N8" s="33">
        <v>72.290000000000006</v>
      </c>
      <c r="O8" s="34">
        <v>72.290000000000006</v>
      </c>
      <c r="P8" s="33">
        <v>70.459999999999994</v>
      </c>
      <c r="Q8" s="33">
        <v>71.83</v>
      </c>
      <c r="R8" s="33">
        <v>72.41</v>
      </c>
      <c r="S8" s="33">
        <v>74.05</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96728000</v>
      </c>
      <c r="C10" s="3">
        <v>180694000</v>
      </c>
      <c r="D10" s="3">
        <v>304972000</v>
      </c>
      <c r="E10" s="3">
        <v>512725000</v>
      </c>
      <c r="F10" s="3">
        <v>810089000</v>
      </c>
      <c r="G10" s="3">
        <v>1198600000</v>
      </c>
      <c r="H10" s="3">
        <v>1464800000</v>
      </c>
      <c r="I10" s="3">
        <v>1756900000</v>
      </c>
      <c r="J10" s="3">
        <v>2145300000</v>
      </c>
      <c r="K10" s="3">
        <v>2587900000</v>
      </c>
      <c r="L10" s="3">
        <v>3285300000</v>
      </c>
      <c r="M10" s="3">
        <v>3971600000</v>
      </c>
      <c r="N10" s="3">
        <v>4595700000</v>
      </c>
      <c r="O10" s="4">
        <v>4595700000</v>
      </c>
      <c r="P10" s="3">
        <v>1086300000</v>
      </c>
      <c r="Q10" s="3">
        <v>1149000000</v>
      </c>
      <c r="R10" s="3">
        <v>1167400000</v>
      </c>
      <c r="S10" s="3">
        <v>1193000000</v>
      </c>
    </row>
    <row r="11" spans="1:19" ht="16" x14ac:dyDescent="0.2">
      <c r="A11" s="26" t="s">
        <v>26</v>
      </c>
      <c r="B11" s="27">
        <v>75362000</v>
      </c>
      <c r="C11" s="27">
        <v>142124000</v>
      </c>
      <c r="D11" s="27">
        <v>242490000</v>
      </c>
      <c r="E11" s="27">
        <v>407912000</v>
      </c>
      <c r="F11" s="27">
        <v>624261000</v>
      </c>
      <c r="G11" s="27">
        <v>914400000</v>
      </c>
      <c r="H11" s="27">
        <v>1117400000</v>
      </c>
      <c r="I11" s="27">
        <v>1356200000</v>
      </c>
      <c r="J11" s="27">
        <v>1605800000</v>
      </c>
      <c r="K11" s="27">
        <v>1819800000</v>
      </c>
      <c r="L11" s="27">
        <v>2144900000</v>
      </c>
      <c r="M11" s="27">
        <v>2553900000</v>
      </c>
      <c r="N11" s="27">
        <v>2991700000</v>
      </c>
      <c r="O11" s="28">
        <v>2991700000</v>
      </c>
      <c r="P11" s="27">
        <v>714500000</v>
      </c>
      <c r="Q11" s="27">
        <v>744900000</v>
      </c>
      <c r="R11" s="27">
        <v>753700000</v>
      </c>
      <c r="S11" s="27">
        <v>778600000</v>
      </c>
    </row>
    <row r="12" spans="1:19" ht="16" x14ac:dyDescent="0.2">
      <c r="A12" s="12" t="s">
        <v>192</v>
      </c>
      <c r="B12" s="11">
        <f t="shared" ref="B12:S12" si="1">B11/B2</f>
        <v>0.63544609054191925</v>
      </c>
      <c r="C12" s="11">
        <f t="shared" si="1"/>
        <v>0.55704755857614308</v>
      </c>
      <c r="D12" s="11">
        <f t="shared" si="1"/>
        <v>0.61218307174576569</v>
      </c>
      <c r="E12" s="11">
        <f t="shared" si="1"/>
        <v>0.68192296954590514</v>
      </c>
      <c r="F12" s="11">
        <f t="shared" si="1"/>
        <v>0.67265735109670577</v>
      </c>
      <c r="G12" s="11">
        <f t="shared" si="1"/>
        <v>0.66332970620239395</v>
      </c>
      <c r="H12" s="11">
        <f t="shared" si="1"/>
        <v>0.63430971843778383</v>
      </c>
      <c r="I12" s="11">
        <f t="shared" si="1"/>
        <v>0.59663015265496455</v>
      </c>
      <c r="J12" s="11">
        <f t="shared" si="1"/>
        <v>0.55380052421023584</v>
      </c>
      <c r="K12" s="11">
        <f t="shared" si="1"/>
        <v>0.53391620701795561</v>
      </c>
      <c r="L12" s="11">
        <f t="shared" si="1"/>
        <v>0.5039590235191842</v>
      </c>
      <c r="M12" s="11">
        <f t="shared" si="1"/>
        <v>0.46421884940470781</v>
      </c>
      <c r="N12" s="11">
        <f t="shared" si="1"/>
        <v>0.43403891073164363</v>
      </c>
      <c r="O12" s="11">
        <f t="shared" si="1"/>
        <v>0.43403891073164363</v>
      </c>
      <c r="P12" s="11">
        <f t="shared" si="1"/>
        <v>0.45701675834719202</v>
      </c>
      <c r="Q12" s="11">
        <f t="shared" si="1"/>
        <v>0.45006344027551204</v>
      </c>
      <c r="R12" s="11">
        <f t="shared" si="1"/>
        <v>0.43796850485211225</v>
      </c>
      <c r="S12" s="11">
        <f t="shared" si="1"/>
        <v>0.39860748476936464</v>
      </c>
    </row>
    <row r="13" spans="1:19" ht="16" x14ac:dyDescent="0.2">
      <c r="A13" s="26" t="s">
        <v>27</v>
      </c>
      <c r="B13" s="27">
        <v>21366000</v>
      </c>
      <c r="C13" s="27">
        <v>38570000</v>
      </c>
      <c r="D13" s="27">
        <v>62482000</v>
      </c>
      <c r="E13" s="27">
        <v>104813000</v>
      </c>
      <c r="F13" s="27">
        <v>185828000</v>
      </c>
      <c r="G13" s="27">
        <v>284200000</v>
      </c>
      <c r="H13" s="27">
        <v>347400000</v>
      </c>
      <c r="I13" s="27">
        <v>400700000</v>
      </c>
      <c r="J13" s="27">
        <v>539500000</v>
      </c>
      <c r="K13" s="27">
        <v>768100000</v>
      </c>
      <c r="L13" s="27">
        <v>1140400000</v>
      </c>
      <c r="M13" s="27">
        <v>1417700000</v>
      </c>
      <c r="N13" s="27">
        <v>1604000000</v>
      </c>
      <c r="O13" s="28">
        <v>1604000000</v>
      </c>
      <c r="P13" s="27">
        <v>371800000</v>
      </c>
      <c r="Q13" s="27">
        <v>404100000</v>
      </c>
      <c r="R13" s="27">
        <v>413700000</v>
      </c>
      <c r="S13" s="27">
        <v>414400000</v>
      </c>
    </row>
    <row r="14" spans="1:19" ht="16" x14ac:dyDescent="0.2">
      <c r="A14" s="12" t="s">
        <v>193</v>
      </c>
      <c r="B14" s="11">
        <f t="shared" ref="B14:S14" si="2">B13/B2</f>
        <v>0.18015632773173015</v>
      </c>
      <c r="C14" s="11">
        <f t="shared" si="2"/>
        <v>0.15117309064114323</v>
      </c>
      <c r="D14" s="11">
        <f t="shared" si="2"/>
        <v>0.15774020656034859</v>
      </c>
      <c r="E14" s="11">
        <f t="shared" si="2"/>
        <v>0.17522012641700896</v>
      </c>
      <c r="F14" s="11">
        <f t="shared" si="2"/>
        <v>0.2002344696202368</v>
      </c>
      <c r="G14" s="11">
        <f t="shared" si="2"/>
        <v>0.20616612259702574</v>
      </c>
      <c r="H14" s="11">
        <f t="shared" si="2"/>
        <v>0.19720708446866486</v>
      </c>
      <c r="I14" s="11">
        <f t="shared" si="2"/>
        <v>0.17627909022920241</v>
      </c>
      <c r="J14" s="11">
        <f t="shared" si="2"/>
        <v>0.18606014622706579</v>
      </c>
      <c r="K14" s="11">
        <f t="shared" si="2"/>
        <v>0.2253550052810703</v>
      </c>
      <c r="L14" s="11">
        <f t="shared" si="2"/>
        <v>0.26794483212330539</v>
      </c>
      <c r="M14" s="11">
        <f t="shared" si="2"/>
        <v>0.25769335635735707</v>
      </c>
      <c r="N14" s="11">
        <f t="shared" si="2"/>
        <v>0.23270996851741699</v>
      </c>
      <c r="O14" s="11">
        <f t="shared" si="2"/>
        <v>0.23270996851741699</v>
      </c>
      <c r="P14" s="11">
        <f t="shared" si="2"/>
        <v>0.23781501854931558</v>
      </c>
      <c r="Q14" s="11">
        <f t="shared" si="2"/>
        <v>0.24415443175638935</v>
      </c>
      <c r="R14" s="11">
        <f t="shared" si="2"/>
        <v>0.24039746644197804</v>
      </c>
      <c r="S14" s="11">
        <f t="shared" si="2"/>
        <v>0.21215379102032458</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9" t="s">
        <v>29</v>
      </c>
      <c r="B16" s="27">
        <v>-10404000</v>
      </c>
      <c r="C16" s="27">
        <v>3891000</v>
      </c>
      <c r="D16" s="27">
        <v>-18621000</v>
      </c>
      <c r="E16" s="27">
        <v>-74174000</v>
      </c>
      <c r="F16" s="27">
        <v>-133536000</v>
      </c>
      <c r="G16" s="27">
        <v>-190100000</v>
      </c>
      <c r="H16" s="27">
        <v>-179800000</v>
      </c>
      <c r="I16" s="27">
        <v>-129100000</v>
      </c>
      <c r="J16" s="27">
        <v>-54100000</v>
      </c>
      <c r="K16" s="27">
        <v>-179000000</v>
      </c>
      <c r="L16" s="27">
        <v>-304100000</v>
      </c>
      <c r="M16" s="27">
        <v>-188800000</v>
      </c>
      <c r="N16" s="27">
        <v>387300000</v>
      </c>
      <c r="O16" s="28">
        <v>387300000</v>
      </c>
      <c r="P16" s="27">
        <v>15200000</v>
      </c>
      <c r="Q16" s="27">
        <v>39900000</v>
      </c>
      <c r="R16" s="27">
        <v>78700000</v>
      </c>
      <c r="S16" s="27">
        <v>253500000</v>
      </c>
    </row>
    <row r="17" spans="1:19" ht="16" x14ac:dyDescent="0.2">
      <c r="A17" s="26" t="s">
        <v>59</v>
      </c>
      <c r="B17" s="30">
        <v>-8.77</v>
      </c>
      <c r="C17" s="30">
        <v>1.53</v>
      </c>
      <c r="D17" s="30">
        <v>-4.7</v>
      </c>
      <c r="E17" s="30">
        <v>-12.4</v>
      </c>
      <c r="F17" s="30">
        <v>-14.39</v>
      </c>
      <c r="G17" s="30">
        <v>-13.79</v>
      </c>
      <c r="H17" s="30">
        <v>-10.210000000000001</v>
      </c>
      <c r="I17" s="30">
        <v>-5.68</v>
      </c>
      <c r="J17" s="30">
        <v>-1.87</v>
      </c>
      <c r="K17" s="30">
        <v>-5.25</v>
      </c>
      <c r="L17" s="30">
        <v>-7.15</v>
      </c>
      <c r="M17" s="30">
        <v>-3.43</v>
      </c>
      <c r="N17" s="30">
        <v>5.62</v>
      </c>
      <c r="O17" s="31">
        <v>5.62</v>
      </c>
      <c r="P17" s="30">
        <v>0.97</v>
      </c>
      <c r="Q17" s="30">
        <v>2.41</v>
      </c>
      <c r="R17" s="30">
        <v>4.57</v>
      </c>
      <c r="S17" s="30">
        <v>12.98</v>
      </c>
    </row>
    <row r="18" spans="1:19" ht="16" x14ac:dyDescent="0.2">
      <c r="A18" s="13" t="s">
        <v>194</v>
      </c>
      <c r="B18" s="10"/>
      <c r="C18" s="11">
        <f>(C16/B16)-1</f>
        <v>-1.3739907727797001</v>
      </c>
      <c r="D18" s="11">
        <f>(D16/C16)-1</f>
        <v>-5.785659213569776</v>
      </c>
      <c r="E18" s="11">
        <f>(E16/D16)-1</f>
        <v>2.9833521293163634</v>
      </c>
      <c r="F18" s="11">
        <f t="shared" ref="F18:N18" si="3">(F16/E16)-1</f>
        <v>0.80030738533718004</v>
      </c>
      <c r="G18" s="11">
        <f t="shared" si="3"/>
        <v>0.42358614905343872</v>
      </c>
      <c r="H18" s="11">
        <f t="shared" si="3"/>
        <v>-5.4182009468700665E-2</v>
      </c>
      <c r="I18" s="11">
        <f t="shared" si="3"/>
        <v>-0.28197997775305894</v>
      </c>
      <c r="J18" s="11">
        <f t="shared" si="3"/>
        <v>-0.58094500387296666</v>
      </c>
      <c r="K18" s="11">
        <f t="shared" si="3"/>
        <v>2.3086876155268024</v>
      </c>
      <c r="L18" s="11">
        <f t="shared" si="3"/>
        <v>0.69888268156424571</v>
      </c>
      <c r="M18" s="11">
        <f t="shared" si="3"/>
        <v>-0.37915159487010852</v>
      </c>
      <c r="N18" s="11">
        <f t="shared" si="3"/>
        <v>-3.0513771186440679</v>
      </c>
      <c r="O18" s="11">
        <f>(O16/N16)-1</f>
        <v>0</v>
      </c>
      <c r="P18" s="11"/>
      <c r="Q18" s="11">
        <f>(Q16/P16)-1</f>
        <v>1.625</v>
      </c>
      <c r="R18" s="11">
        <f>(R16/Q16)-1</f>
        <v>0.97243107769423553</v>
      </c>
      <c r="S18" s="11">
        <f>(S16/R16)-1</f>
        <v>2.2210927573062262</v>
      </c>
    </row>
    <row r="19" spans="1:19" ht="16" x14ac:dyDescent="0.2">
      <c r="A19" s="2" t="s">
        <v>30</v>
      </c>
      <c r="B19" s="3">
        <v>1648000</v>
      </c>
      <c r="C19" s="3">
        <v>1092000</v>
      </c>
      <c r="D19" s="3">
        <v>35000</v>
      </c>
      <c r="E19" s="3">
        <v>147986000</v>
      </c>
      <c r="F19" s="3">
        <v>22041000</v>
      </c>
      <c r="G19" s="3">
        <v>15000000</v>
      </c>
      <c r="H19" s="3">
        <v>14300000</v>
      </c>
      <c r="I19" s="3">
        <v>1100000</v>
      </c>
      <c r="J19" s="3">
        <v>20500000</v>
      </c>
      <c r="K19" s="3">
        <v>52800000</v>
      </c>
      <c r="L19" s="3">
        <v>160900000</v>
      </c>
      <c r="M19" s="3">
        <v>18400000</v>
      </c>
      <c r="N19" s="3">
        <v>-179000000</v>
      </c>
      <c r="O19" s="4">
        <v>-179000000</v>
      </c>
      <c r="P19" s="3">
        <v>-19200000</v>
      </c>
      <c r="Q19" s="3">
        <v>-44500000</v>
      </c>
      <c r="R19" s="3">
        <v>-52300000</v>
      </c>
      <c r="S19" s="3">
        <v>-63000000</v>
      </c>
    </row>
    <row r="20" spans="1:19" ht="16" x14ac:dyDescent="0.2">
      <c r="A20" s="2" t="s">
        <v>31</v>
      </c>
      <c r="B20" s="3">
        <v>-3000</v>
      </c>
      <c r="C20" s="3">
        <v>-54000</v>
      </c>
      <c r="D20" s="3">
        <v>-558000</v>
      </c>
      <c r="E20" s="3">
        <v>1883000</v>
      </c>
      <c r="F20" s="3">
        <v>18425000</v>
      </c>
      <c r="G20" s="3">
        <v>14600000</v>
      </c>
      <c r="H20" s="3">
        <v>9800000</v>
      </c>
      <c r="I20" s="3">
        <v>2500000</v>
      </c>
      <c r="J20" s="3">
        <v>14100000</v>
      </c>
      <c r="K20" s="3">
        <v>47300000</v>
      </c>
      <c r="L20" s="3">
        <v>154800000</v>
      </c>
      <c r="M20" s="3">
        <v>11800000</v>
      </c>
      <c r="N20" s="3">
        <v>11600000</v>
      </c>
      <c r="O20" s="4">
        <v>-124700000</v>
      </c>
      <c r="P20" s="3">
        <v>-22600000</v>
      </c>
      <c r="Q20" s="3">
        <v>-49700000</v>
      </c>
      <c r="R20" s="3">
        <v>-58100000</v>
      </c>
      <c r="S20" s="3">
        <v>5700000</v>
      </c>
    </row>
    <row r="21" spans="1:19" ht="16" x14ac:dyDescent="0.2">
      <c r="A21" s="2" t="s">
        <v>32</v>
      </c>
      <c r="B21" s="3" t="s">
        <v>24</v>
      </c>
      <c r="C21" s="3">
        <v>-36000</v>
      </c>
      <c r="D21" s="3">
        <v>-74000</v>
      </c>
      <c r="E21" s="3">
        <v>1883000</v>
      </c>
      <c r="F21" s="3">
        <v>22325000</v>
      </c>
      <c r="G21" s="3">
        <v>23400000</v>
      </c>
      <c r="H21" s="3">
        <v>24500000</v>
      </c>
      <c r="I21" s="3">
        <v>29600000</v>
      </c>
      <c r="J21" s="3">
        <v>83900000</v>
      </c>
      <c r="K21" s="3">
        <v>88700000</v>
      </c>
      <c r="L21" s="3">
        <v>163300000</v>
      </c>
      <c r="M21" s="3">
        <v>27400000</v>
      </c>
      <c r="N21" s="3">
        <v>27200000</v>
      </c>
      <c r="O21" s="4">
        <v>27200000</v>
      </c>
      <c r="P21" s="3">
        <v>6800000</v>
      </c>
      <c r="Q21" s="3">
        <v>6900000</v>
      </c>
      <c r="R21" s="3">
        <v>7800000</v>
      </c>
      <c r="S21" s="3">
        <v>5700000</v>
      </c>
    </row>
    <row r="22" spans="1:19" ht="16" x14ac:dyDescent="0.2">
      <c r="A22" s="2" t="s">
        <v>33</v>
      </c>
      <c r="B22" s="3">
        <v>3000</v>
      </c>
      <c r="C22" s="3">
        <v>18000</v>
      </c>
      <c r="D22" s="3">
        <v>484000</v>
      </c>
      <c r="E22" s="3" t="s">
        <v>24</v>
      </c>
      <c r="F22" s="3">
        <v>3900000</v>
      </c>
      <c r="G22" s="3">
        <v>8800000</v>
      </c>
      <c r="H22" s="3">
        <v>14700000</v>
      </c>
      <c r="I22" s="3">
        <v>27100000</v>
      </c>
      <c r="J22" s="3">
        <v>69800000</v>
      </c>
      <c r="K22" s="3">
        <v>41400000</v>
      </c>
      <c r="L22" s="3">
        <v>8500000</v>
      </c>
      <c r="M22" s="3">
        <v>15600000</v>
      </c>
      <c r="N22" s="3">
        <v>15600000</v>
      </c>
      <c r="O22" s="4">
        <v>151900000</v>
      </c>
      <c r="P22" s="3">
        <v>29400000</v>
      </c>
      <c r="Q22" s="3">
        <v>56600000</v>
      </c>
      <c r="R22" s="3">
        <v>65900000</v>
      </c>
      <c r="S22" s="3" t="s">
        <v>24</v>
      </c>
    </row>
    <row r="23" spans="1:19" ht="16" x14ac:dyDescent="0.2">
      <c r="A23" s="2" t="s">
        <v>34</v>
      </c>
      <c r="B23" s="3">
        <v>1651000</v>
      </c>
      <c r="C23" s="3">
        <v>1146000</v>
      </c>
      <c r="D23" s="3">
        <v>593000</v>
      </c>
      <c r="E23" s="3">
        <v>146103000</v>
      </c>
      <c r="F23" s="3">
        <v>3616000</v>
      </c>
      <c r="G23" s="3">
        <v>400000</v>
      </c>
      <c r="H23" s="3">
        <v>4500000</v>
      </c>
      <c r="I23" s="3">
        <v>-1400000</v>
      </c>
      <c r="J23" s="3">
        <v>6400000</v>
      </c>
      <c r="K23" s="3">
        <v>5500000</v>
      </c>
      <c r="L23" s="3">
        <v>6100000</v>
      </c>
      <c r="M23" s="3">
        <v>6600000</v>
      </c>
      <c r="N23" s="3">
        <v>-190600000</v>
      </c>
      <c r="O23" s="4">
        <v>-54300000</v>
      </c>
      <c r="P23" s="3">
        <v>3400000</v>
      </c>
      <c r="Q23" s="3">
        <v>5200000</v>
      </c>
      <c r="R23" s="3">
        <v>5800000</v>
      </c>
      <c r="S23" s="3">
        <v>-68700000</v>
      </c>
    </row>
    <row r="24" spans="1:19" ht="16" x14ac:dyDescent="0.2">
      <c r="A24" s="2" t="s">
        <v>35</v>
      </c>
      <c r="B24" s="3">
        <v>-12052000</v>
      </c>
      <c r="C24" s="3">
        <v>2799000</v>
      </c>
      <c r="D24" s="3">
        <v>-18656000</v>
      </c>
      <c r="E24" s="3">
        <v>-222160000</v>
      </c>
      <c r="F24" s="3">
        <v>-155577000</v>
      </c>
      <c r="G24" s="3">
        <v>-205100000</v>
      </c>
      <c r="H24" s="3">
        <v>-194100000</v>
      </c>
      <c r="I24" s="3">
        <v>-130200000</v>
      </c>
      <c r="J24" s="3">
        <v>-74600000</v>
      </c>
      <c r="K24" s="3">
        <v>-231800000</v>
      </c>
      <c r="L24" s="3">
        <v>-465000000</v>
      </c>
      <c r="M24" s="3">
        <v>-207200000</v>
      </c>
      <c r="N24" s="3">
        <v>566300000</v>
      </c>
      <c r="O24" s="4">
        <v>566300000</v>
      </c>
      <c r="P24" s="3">
        <v>34400000</v>
      </c>
      <c r="Q24" s="3">
        <v>84400000</v>
      </c>
      <c r="R24" s="3">
        <v>131000000</v>
      </c>
      <c r="S24" s="3">
        <v>316500000</v>
      </c>
    </row>
    <row r="25" spans="1:19" ht="16" x14ac:dyDescent="0.2">
      <c r="A25" s="2" t="s">
        <v>36</v>
      </c>
      <c r="B25" s="3">
        <v>476000</v>
      </c>
      <c r="C25" s="3">
        <v>2062000</v>
      </c>
      <c r="D25" s="3">
        <v>10590000</v>
      </c>
      <c r="E25" s="3">
        <v>4292000</v>
      </c>
      <c r="F25" s="3">
        <v>9405000</v>
      </c>
      <c r="G25" s="3">
        <v>20800000</v>
      </c>
      <c r="H25" s="3">
        <v>22500000</v>
      </c>
      <c r="I25" s="3">
        <v>17700000</v>
      </c>
      <c r="J25" s="3">
        <v>7300000</v>
      </c>
      <c r="K25" s="3">
        <v>35200000</v>
      </c>
      <c r="L25" s="3">
        <v>33900000</v>
      </c>
      <c r="M25" s="3">
        <v>59800000</v>
      </c>
      <c r="N25" s="3">
        <v>126600000</v>
      </c>
      <c r="O25" s="4">
        <v>126600000</v>
      </c>
      <c r="P25" s="3">
        <v>14400000</v>
      </c>
      <c r="Q25" s="3">
        <v>200000</v>
      </c>
      <c r="R25" s="3">
        <v>23200000</v>
      </c>
      <c r="S25" s="3">
        <v>88800000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-12528000</v>
      </c>
      <c r="C27" s="3">
        <v>737000</v>
      </c>
      <c r="D27" s="3">
        <v>-29246000</v>
      </c>
      <c r="E27" s="3">
        <v>-226452000</v>
      </c>
      <c r="F27" s="3">
        <v>-164982000</v>
      </c>
      <c r="G27" s="3">
        <v>-225900000</v>
      </c>
      <c r="H27" s="3">
        <v>-216600000</v>
      </c>
      <c r="I27" s="3">
        <v>-147900000</v>
      </c>
      <c r="J27" s="3">
        <v>-81900000</v>
      </c>
      <c r="K27" s="3">
        <v>-267000000</v>
      </c>
      <c r="L27" s="3">
        <v>-498900000</v>
      </c>
      <c r="M27" s="3">
        <v>-267000000</v>
      </c>
      <c r="N27" s="3">
        <v>439700000</v>
      </c>
      <c r="O27" s="4">
        <v>439700000</v>
      </c>
      <c r="P27" s="3">
        <v>20000000</v>
      </c>
      <c r="Q27" s="3">
        <v>84200000</v>
      </c>
      <c r="R27" s="3">
        <v>107800000</v>
      </c>
      <c r="S27" s="3">
        <v>227700000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-12528000</v>
      </c>
      <c r="C31" s="3">
        <v>737000</v>
      </c>
      <c r="D31" s="3">
        <v>-29246000</v>
      </c>
      <c r="E31" s="3">
        <v>-226452000</v>
      </c>
      <c r="F31" s="3">
        <v>-164982000</v>
      </c>
      <c r="G31" s="3">
        <v>-225900000</v>
      </c>
      <c r="H31" s="3">
        <v>-216600000</v>
      </c>
      <c r="I31" s="3">
        <v>-147900000</v>
      </c>
      <c r="J31" s="3">
        <v>-81900000</v>
      </c>
      <c r="K31" s="3">
        <v>-267000000</v>
      </c>
      <c r="L31" s="3">
        <v>-498900000</v>
      </c>
      <c r="M31" s="3">
        <v>-267000000</v>
      </c>
      <c r="N31" s="3">
        <v>439700000</v>
      </c>
      <c r="O31" s="4">
        <v>439700000</v>
      </c>
      <c r="P31" s="3">
        <v>20000000</v>
      </c>
      <c r="Q31" s="3">
        <v>84200000</v>
      </c>
      <c r="R31" s="3">
        <v>107800000</v>
      </c>
      <c r="S31" s="3">
        <v>227700000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9" t="s">
        <v>44</v>
      </c>
      <c r="B33" s="27">
        <v>-12528000</v>
      </c>
      <c r="C33" s="27">
        <v>737000</v>
      </c>
      <c r="D33" s="27">
        <v>-29246000</v>
      </c>
      <c r="E33" s="27">
        <v>-226452000</v>
      </c>
      <c r="F33" s="27">
        <v>-164982000</v>
      </c>
      <c r="G33" s="27">
        <v>-225900000</v>
      </c>
      <c r="H33" s="27">
        <v>-216600000</v>
      </c>
      <c r="I33" s="27">
        <v>-147900000</v>
      </c>
      <c r="J33" s="27">
        <v>-81900000</v>
      </c>
      <c r="K33" s="27">
        <v>-267000000</v>
      </c>
      <c r="L33" s="27">
        <v>-498900000</v>
      </c>
      <c r="M33" s="27">
        <v>-267000000</v>
      </c>
      <c r="N33" s="27">
        <v>439700000</v>
      </c>
      <c r="O33" s="28">
        <v>439700000</v>
      </c>
      <c r="P33" s="27">
        <v>20000000</v>
      </c>
      <c r="Q33" s="27">
        <v>84200000</v>
      </c>
      <c r="R33" s="27">
        <v>107800000</v>
      </c>
      <c r="S33" s="27">
        <v>227700000</v>
      </c>
    </row>
    <row r="34" spans="1:19" ht="16" x14ac:dyDescent="0.2">
      <c r="A34" s="26" t="s">
        <v>60</v>
      </c>
      <c r="B34" s="30">
        <v>-10.56</v>
      </c>
      <c r="C34" s="30">
        <v>0.28999999999999998</v>
      </c>
      <c r="D34" s="30">
        <v>-7.38</v>
      </c>
      <c r="E34" s="30">
        <v>-37.86</v>
      </c>
      <c r="F34" s="30">
        <v>-17.78</v>
      </c>
      <c r="G34" s="30">
        <v>-16.39</v>
      </c>
      <c r="H34" s="30">
        <v>-12.3</v>
      </c>
      <c r="I34" s="30">
        <v>-6.51</v>
      </c>
      <c r="J34" s="30">
        <v>-2.82</v>
      </c>
      <c r="K34" s="30">
        <v>-7.83</v>
      </c>
      <c r="L34" s="30">
        <v>-11.72</v>
      </c>
      <c r="M34" s="30">
        <v>-4.8499999999999996</v>
      </c>
      <c r="N34" s="30">
        <v>6.38</v>
      </c>
      <c r="O34" s="31">
        <v>6.38</v>
      </c>
      <c r="P34" s="30">
        <v>1.28</v>
      </c>
      <c r="Q34" s="30">
        <v>5.09</v>
      </c>
      <c r="R34" s="30">
        <v>6.26</v>
      </c>
      <c r="S34" s="30">
        <v>11.66</v>
      </c>
    </row>
    <row r="35" spans="1:19" ht="16" x14ac:dyDescent="0.2">
      <c r="A35" s="14" t="s">
        <v>195</v>
      </c>
      <c r="B35" s="15"/>
      <c r="C35" s="16">
        <f>(C33/B33)-1</f>
        <v>-1.0588282247765006</v>
      </c>
      <c r="D35" s="16">
        <f>(D33/C33)-1</f>
        <v>-40.682496607869744</v>
      </c>
      <c r="E35" s="16">
        <f>(E33/D33)-1</f>
        <v>6.7430075907816454</v>
      </c>
      <c r="F35" s="16">
        <f t="shared" ref="F35:N35" si="4">(F33/E33)-1</f>
        <v>-0.2714482539346087</v>
      </c>
      <c r="G35" s="16">
        <f t="shared" si="4"/>
        <v>0.36924028075790094</v>
      </c>
      <c r="H35" s="16">
        <f t="shared" si="4"/>
        <v>-4.116865869853914E-2</v>
      </c>
      <c r="I35" s="16">
        <f t="shared" si="4"/>
        <v>-0.31717451523545703</v>
      </c>
      <c r="J35" s="16">
        <f t="shared" si="4"/>
        <v>-0.44624746450304265</v>
      </c>
      <c r="K35" s="16">
        <f t="shared" si="4"/>
        <v>2.26007326007326</v>
      </c>
      <c r="L35" s="16">
        <f t="shared" si="4"/>
        <v>0.86853932584269655</v>
      </c>
      <c r="M35" s="16">
        <f t="shared" si="4"/>
        <v>-0.46482260974143119</v>
      </c>
      <c r="N35" s="16">
        <f t="shared" si="4"/>
        <v>-2.6468164794007492</v>
      </c>
      <c r="O35" s="16">
        <f>(O33/N33)-1</f>
        <v>0</v>
      </c>
      <c r="P35" s="16"/>
      <c r="Q35" s="16">
        <f>(Q33/P33)-1</f>
        <v>3.21</v>
      </c>
      <c r="R35" s="16">
        <f>(R33/Q33)-1</f>
        <v>0.28028503562945373</v>
      </c>
      <c r="S35" s="16">
        <f>(S33/R33)-1</f>
        <v>1.1122448979591835</v>
      </c>
    </row>
    <row r="36" spans="1:19" ht="16" x14ac:dyDescent="0.2">
      <c r="A36" s="17" t="s">
        <v>196</v>
      </c>
      <c r="B36" s="18">
        <f t="shared" ref="B36:S36" si="5">(B16*(1-0.25))/(B126+B105+B96)</f>
        <v>0.10920312368796709</v>
      </c>
      <c r="C36" s="18">
        <f t="shared" si="5"/>
        <v>1.2739499980355435E-2</v>
      </c>
      <c r="D36" s="18">
        <f t="shared" si="5"/>
        <v>-5.1265509140298073E-2</v>
      </c>
      <c r="E36" s="18">
        <f t="shared" si="5"/>
        <v>-5.9468730824900742E-2</v>
      </c>
      <c r="F36" s="18">
        <f t="shared" si="5"/>
        <v>-9.4225321502795653E-2</v>
      </c>
      <c r="G36" s="18">
        <f t="shared" si="5"/>
        <v>-0.10983360295816963</v>
      </c>
      <c r="H36" s="18">
        <f t="shared" si="5"/>
        <v>-0.10499883204858677</v>
      </c>
      <c r="I36" s="18">
        <f t="shared" si="5"/>
        <v>-3.3291500481364325E-2</v>
      </c>
      <c r="J36" s="18">
        <f t="shared" si="5"/>
        <v>-1.345191128203428E-2</v>
      </c>
      <c r="K36" s="18">
        <f t="shared" si="5"/>
        <v>-2.9684908789386403E-2</v>
      </c>
      <c r="L36" s="18">
        <f t="shared" si="5"/>
        <v>-5.3003718336044621E-2</v>
      </c>
      <c r="M36" s="18">
        <f t="shared" si="5"/>
        <v>-3.401474933339739E-2</v>
      </c>
      <c r="N36" s="18">
        <f t="shared" si="5"/>
        <v>7.227364335298947E-2</v>
      </c>
      <c r="O36" s="18">
        <f t="shared" si="5"/>
        <v>7.227364335298947E-2</v>
      </c>
      <c r="P36" s="18">
        <f t="shared" si="5"/>
        <v>2.5505067454191558E-3</v>
      </c>
      <c r="Q36" s="18">
        <f t="shared" si="5"/>
        <v>6.3894523326572007E-3</v>
      </c>
      <c r="R36" s="18">
        <f t="shared" si="5"/>
        <v>1.1396987835489477E-2</v>
      </c>
      <c r="S36" s="18">
        <f t="shared" si="5"/>
        <v>4.7305366873180564E-2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-12528000</v>
      </c>
      <c r="C39" s="3">
        <v>737000</v>
      </c>
      <c r="D39" s="3">
        <v>-29246000</v>
      </c>
      <c r="E39" s="3">
        <v>-226452000</v>
      </c>
      <c r="F39" s="3">
        <v>-164982000</v>
      </c>
      <c r="G39" s="3">
        <v>-225900000</v>
      </c>
      <c r="H39" s="3">
        <v>-216600000</v>
      </c>
      <c r="I39" s="3">
        <v>-147900000</v>
      </c>
      <c r="J39" s="3">
        <v>-81900000</v>
      </c>
      <c r="K39" s="3">
        <v>-267000000</v>
      </c>
      <c r="L39" s="3">
        <v>-498900000</v>
      </c>
      <c r="M39" s="3">
        <v>-267000000</v>
      </c>
      <c r="N39" s="3">
        <v>439700000</v>
      </c>
      <c r="O39" s="4">
        <v>439700000</v>
      </c>
      <c r="P39" s="3">
        <v>20000000</v>
      </c>
      <c r="Q39" s="3">
        <v>84200000</v>
      </c>
      <c r="R39" s="3">
        <v>107800000</v>
      </c>
      <c r="S39" s="3">
        <v>227700000</v>
      </c>
    </row>
    <row r="40" spans="1:19" ht="16" x14ac:dyDescent="0.2">
      <c r="A40" s="2" t="s">
        <v>48</v>
      </c>
      <c r="B40" s="3">
        <v>175263000</v>
      </c>
      <c r="C40" s="3">
        <v>58707000</v>
      </c>
      <c r="D40" s="3">
        <v>206046000</v>
      </c>
      <c r="E40" s="3">
        <v>222900000</v>
      </c>
      <c r="F40" s="3">
        <v>244800000</v>
      </c>
      <c r="G40" s="3">
        <v>261300000</v>
      </c>
      <c r="H40" s="3">
        <v>271800000</v>
      </c>
      <c r="I40" s="3">
        <v>275100000</v>
      </c>
      <c r="J40" s="3">
        <v>283500000</v>
      </c>
      <c r="K40" s="3">
        <v>290700000</v>
      </c>
      <c r="L40" s="3">
        <v>289200000</v>
      </c>
      <c r="M40" s="3">
        <v>295500000</v>
      </c>
      <c r="N40" s="3" t="s">
        <v>24</v>
      </c>
      <c r="O40" s="4">
        <v>303225000</v>
      </c>
      <c r="P40" s="3">
        <v>299800000</v>
      </c>
      <c r="Q40" s="3">
        <v>302300000</v>
      </c>
      <c r="R40" s="3">
        <v>303900000</v>
      </c>
      <c r="S40" s="3">
        <v>306900000</v>
      </c>
    </row>
    <row r="41" spans="1:19" ht="16" x14ac:dyDescent="0.2">
      <c r="A41" s="2" t="s">
        <v>49</v>
      </c>
      <c r="B41" s="5">
        <v>-7.0000000000000007E-2</v>
      </c>
      <c r="C41" s="5">
        <v>0.01</v>
      </c>
      <c r="D41" s="5">
        <v>-0.14000000000000001</v>
      </c>
      <c r="E41" s="5">
        <v>-1.02</v>
      </c>
      <c r="F41" s="5">
        <v>-0.67</v>
      </c>
      <c r="G41" s="5">
        <v>-0.86</v>
      </c>
      <c r="H41" s="5">
        <v>-0.8</v>
      </c>
      <c r="I41" s="5">
        <v>-0.54</v>
      </c>
      <c r="J41" s="5">
        <v>-0.28999999999999998</v>
      </c>
      <c r="K41" s="5">
        <v>-0.92</v>
      </c>
      <c r="L41" s="5">
        <v>-1.73</v>
      </c>
      <c r="M41" s="5">
        <v>-0.9</v>
      </c>
      <c r="N41" s="3" t="s">
        <v>24</v>
      </c>
      <c r="O41" s="6">
        <v>1.45</v>
      </c>
      <c r="P41" s="5">
        <v>7.0000000000000007E-2</v>
      </c>
      <c r="Q41" s="5">
        <v>0.28000000000000003</v>
      </c>
      <c r="R41" s="5">
        <v>0.35</v>
      </c>
      <c r="S41" s="5">
        <v>0.74</v>
      </c>
    </row>
    <row r="42" spans="1:19" ht="16" x14ac:dyDescent="0.2">
      <c r="A42" s="2" t="s">
        <v>50</v>
      </c>
      <c r="B42" s="5">
        <v>-7.0000000000000007E-2</v>
      </c>
      <c r="C42" s="5">
        <v>0.01</v>
      </c>
      <c r="D42" s="5">
        <v>-0.14000000000000001</v>
      </c>
      <c r="E42" s="5">
        <v>-1.02</v>
      </c>
      <c r="F42" s="5">
        <v>-0.67</v>
      </c>
      <c r="G42" s="5">
        <v>-0.86</v>
      </c>
      <c r="H42" s="5">
        <v>-0.8</v>
      </c>
      <c r="I42" s="5">
        <v>-0.54</v>
      </c>
      <c r="J42" s="5">
        <v>-0.28999999999999998</v>
      </c>
      <c r="K42" s="5">
        <v>-0.92</v>
      </c>
      <c r="L42" s="5">
        <v>-1.73</v>
      </c>
      <c r="M42" s="5">
        <v>-0.9</v>
      </c>
      <c r="N42" s="3" t="s">
        <v>24</v>
      </c>
      <c r="O42" s="6">
        <v>1.45</v>
      </c>
      <c r="P42" s="5">
        <v>7.0000000000000007E-2</v>
      </c>
      <c r="Q42" s="5">
        <v>0.28000000000000003</v>
      </c>
      <c r="R42" s="5">
        <v>0.35</v>
      </c>
      <c r="S42" s="5">
        <v>0.74</v>
      </c>
    </row>
    <row r="43" spans="1:19" ht="16" x14ac:dyDescent="0.2">
      <c r="A43" s="2" t="s">
        <v>51</v>
      </c>
      <c r="B43" s="3">
        <v>192984000</v>
      </c>
      <c r="C43" s="3">
        <v>58707000</v>
      </c>
      <c r="D43" s="3">
        <v>206046000</v>
      </c>
      <c r="E43" s="3">
        <v>222900000</v>
      </c>
      <c r="F43" s="3">
        <v>244800000</v>
      </c>
      <c r="G43" s="3">
        <v>261300000</v>
      </c>
      <c r="H43" s="3">
        <v>271800000</v>
      </c>
      <c r="I43" s="3">
        <v>275100000</v>
      </c>
      <c r="J43" s="3">
        <v>283500000</v>
      </c>
      <c r="K43" s="3">
        <v>290700000</v>
      </c>
      <c r="L43" s="3">
        <v>289200000</v>
      </c>
      <c r="M43" s="3">
        <v>295500000</v>
      </c>
      <c r="N43" s="3">
        <v>298800000</v>
      </c>
      <c r="O43" s="4">
        <v>342300000</v>
      </c>
      <c r="P43" s="3">
        <v>338400000</v>
      </c>
      <c r="Q43" s="3">
        <v>331600000</v>
      </c>
      <c r="R43" s="3">
        <v>344700000</v>
      </c>
      <c r="S43" s="3">
        <v>354500000</v>
      </c>
    </row>
    <row r="44" spans="1:19" ht="16" x14ac:dyDescent="0.2">
      <c r="A44" s="2" t="s">
        <v>52</v>
      </c>
      <c r="B44" s="5">
        <v>-0.06</v>
      </c>
      <c r="C44" s="5">
        <v>0.01</v>
      </c>
      <c r="D44" s="5">
        <v>-0.14000000000000001</v>
      </c>
      <c r="E44" s="5">
        <v>-1.02</v>
      </c>
      <c r="F44" s="5">
        <v>-0.67</v>
      </c>
      <c r="G44" s="5">
        <v>-0.86</v>
      </c>
      <c r="H44" s="5">
        <v>-0.8</v>
      </c>
      <c r="I44" s="5">
        <v>-0.54</v>
      </c>
      <c r="J44" s="5">
        <v>-0.28999999999999998</v>
      </c>
      <c r="K44" s="5">
        <v>-0.92</v>
      </c>
      <c r="L44" s="5">
        <v>-1.73</v>
      </c>
      <c r="M44" s="5">
        <v>-0.9</v>
      </c>
      <c r="N44" s="5">
        <v>1.47</v>
      </c>
      <c r="O44" s="6">
        <v>1.28</v>
      </c>
      <c r="P44" s="5">
        <v>0.06</v>
      </c>
      <c r="Q44" s="5">
        <v>0.25</v>
      </c>
      <c r="R44" s="5">
        <v>0.31</v>
      </c>
      <c r="S44" s="5">
        <v>0.64</v>
      </c>
    </row>
    <row r="45" spans="1:19" ht="16" x14ac:dyDescent="0.2">
      <c r="A45" s="2" t="s">
        <v>53</v>
      </c>
      <c r="B45" s="5">
        <v>-0.06</v>
      </c>
      <c r="C45" s="5">
        <v>0.01</v>
      </c>
      <c r="D45" s="5">
        <v>-0.14000000000000001</v>
      </c>
      <c r="E45" s="5">
        <v>-1.02</v>
      </c>
      <c r="F45" s="5">
        <v>-0.67</v>
      </c>
      <c r="G45" s="5">
        <v>-0.86</v>
      </c>
      <c r="H45" s="5">
        <v>-0.8</v>
      </c>
      <c r="I45" s="5">
        <v>-0.54</v>
      </c>
      <c r="J45" s="5">
        <v>-0.28999999999999998</v>
      </c>
      <c r="K45" s="5">
        <v>-0.92</v>
      </c>
      <c r="L45" s="5">
        <v>-1.73</v>
      </c>
      <c r="M45" s="5">
        <v>-0.9</v>
      </c>
      <c r="N45" s="5">
        <v>1.47</v>
      </c>
      <c r="O45" s="6">
        <v>1.28</v>
      </c>
      <c r="P45" s="5">
        <v>0.06</v>
      </c>
      <c r="Q45" s="5">
        <v>0.25</v>
      </c>
      <c r="R45" s="5">
        <v>0.31</v>
      </c>
      <c r="S45" s="5">
        <v>0.64</v>
      </c>
    </row>
    <row r="46" spans="1:19" ht="16" x14ac:dyDescent="0.2">
      <c r="A46" s="2" t="s">
        <v>54</v>
      </c>
      <c r="B46" s="3">
        <v>-8215000</v>
      </c>
      <c r="C46" s="3">
        <v>10025000</v>
      </c>
      <c r="D46" s="3">
        <v>-8729000</v>
      </c>
      <c r="E46" s="3">
        <v>-54755000</v>
      </c>
      <c r="F46" s="3">
        <v>-104655000</v>
      </c>
      <c r="G46" s="3">
        <v>-147300000</v>
      </c>
      <c r="H46" s="3">
        <v>-120000000</v>
      </c>
      <c r="I46" s="3">
        <v>-32700000</v>
      </c>
      <c r="J46" s="3">
        <v>99700000</v>
      </c>
      <c r="K46" s="3">
        <v>74500000</v>
      </c>
      <c r="L46" s="3">
        <v>800000</v>
      </c>
      <c r="M46" s="3">
        <v>93800000</v>
      </c>
      <c r="N46" s="3">
        <v>669900000</v>
      </c>
      <c r="O46" s="4">
        <v>600200000</v>
      </c>
      <c r="P46" s="3">
        <v>85900000</v>
      </c>
      <c r="Q46" s="3">
        <v>109800000</v>
      </c>
      <c r="R46" s="3">
        <v>151000000</v>
      </c>
      <c r="S46" s="3">
        <v>253500000</v>
      </c>
    </row>
    <row r="47" spans="1:19" ht="16" x14ac:dyDescent="0.2">
      <c r="A47" s="2" t="s">
        <v>55</v>
      </c>
      <c r="B47" s="5">
        <v>-6.93</v>
      </c>
      <c r="C47" s="5">
        <v>3.93</v>
      </c>
      <c r="D47" s="5">
        <v>-2.2000000000000002</v>
      </c>
      <c r="E47" s="5">
        <v>-9.15</v>
      </c>
      <c r="F47" s="5">
        <v>-11.28</v>
      </c>
      <c r="G47" s="5">
        <v>-10.69</v>
      </c>
      <c r="H47" s="5">
        <v>-6.81</v>
      </c>
      <c r="I47" s="5">
        <v>-1.44</v>
      </c>
      <c r="J47" s="5">
        <v>3.44</v>
      </c>
      <c r="K47" s="5">
        <v>2.19</v>
      </c>
      <c r="L47" s="5">
        <v>0.02</v>
      </c>
      <c r="M47" s="5">
        <v>1.7</v>
      </c>
      <c r="N47" s="5">
        <v>9.7200000000000006</v>
      </c>
      <c r="O47" s="6">
        <v>8.7100000000000009</v>
      </c>
      <c r="P47" s="5">
        <v>3.11</v>
      </c>
      <c r="Q47" s="5">
        <v>4.59</v>
      </c>
      <c r="R47" s="5">
        <v>6.12</v>
      </c>
      <c r="S47" s="5">
        <v>8.7100000000000009</v>
      </c>
    </row>
    <row r="48" spans="1:19" ht="16" x14ac:dyDescent="0.2">
      <c r="A48" s="2" t="s">
        <v>56</v>
      </c>
      <c r="B48" s="3">
        <v>-10404000</v>
      </c>
      <c r="C48" s="3">
        <v>3891000</v>
      </c>
      <c r="D48" s="3">
        <v>-18621000</v>
      </c>
      <c r="E48" s="3">
        <v>-74174000</v>
      </c>
      <c r="F48" s="3">
        <v>-133536000</v>
      </c>
      <c r="G48" s="3">
        <v>-190100000</v>
      </c>
      <c r="H48" s="3">
        <v>-179800000</v>
      </c>
      <c r="I48" s="3">
        <v>-129100000</v>
      </c>
      <c r="J48" s="3">
        <v>-54100000</v>
      </c>
      <c r="K48" s="3">
        <v>-179000000</v>
      </c>
      <c r="L48" s="3">
        <v>-304100000</v>
      </c>
      <c r="M48" s="3">
        <v>-188800000</v>
      </c>
      <c r="N48" s="3">
        <v>387300000</v>
      </c>
      <c r="O48" s="4">
        <v>387300000</v>
      </c>
      <c r="P48" s="3">
        <v>15200000</v>
      </c>
      <c r="Q48" s="3">
        <v>39900000</v>
      </c>
      <c r="R48" s="3">
        <v>78700000</v>
      </c>
      <c r="S48" s="3">
        <v>253500000</v>
      </c>
    </row>
    <row r="49" spans="1:19" ht="16" x14ac:dyDescent="0.2">
      <c r="A49" s="2" t="s">
        <v>57</v>
      </c>
      <c r="B49" s="3">
        <v>-10404000</v>
      </c>
      <c r="C49" s="3">
        <v>3891000</v>
      </c>
      <c r="D49" s="3">
        <v>-18621000</v>
      </c>
      <c r="E49" s="3">
        <v>-74174000</v>
      </c>
      <c r="F49" s="3">
        <v>-133536000</v>
      </c>
      <c r="G49" s="3">
        <v>-190100000</v>
      </c>
      <c r="H49" s="3">
        <v>-179800000</v>
      </c>
      <c r="I49" s="3">
        <v>-129100000</v>
      </c>
      <c r="J49" s="3">
        <v>-54100000</v>
      </c>
      <c r="K49" s="3">
        <v>-179000000</v>
      </c>
      <c r="L49" s="3">
        <v>-304100000</v>
      </c>
      <c r="M49" s="3">
        <v>-188800000</v>
      </c>
      <c r="N49" s="3">
        <v>387300000</v>
      </c>
      <c r="O49" s="4">
        <v>387300000</v>
      </c>
      <c r="P49" s="3">
        <v>15200000</v>
      </c>
      <c r="Q49" s="3">
        <v>39900000</v>
      </c>
      <c r="R49" s="3">
        <v>78700000</v>
      </c>
      <c r="S49" s="3">
        <v>253500000</v>
      </c>
    </row>
    <row r="50" spans="1:19" ht="16" x14ac:dyDescent="0.2">
      <c r="A50" s="2" t="s">
        <v>61</v>
      </c>
      <c r="B50" s="3" t="s">
        <v>24</v>
      </c>
      <c r="C50" s="3">
        <v>337931</v>
      </c>
      <c r="D50" s="3">
        <v>345342</v>
      </c>
      <c r="E50" s="3">
        <v>347375</v>
      </c>
      <c r="F50" s="3">
        <v>351935</v>
      </c>
      <c r="G50" s="3">
        <v>363241</v>
      </c>
      <c r="H50" s="3">
        <v>386146</v>
      </c>
      <c r="I50" s="3">
        <v>425037</v>
      </c>
      <c r="J50" s="3">
        <v>413402</v>
      </c>
      <c r="K50" s="3">
        <v>425306</v>
      </c>
      <c r="L50" s="3">
        <v>406388</v>
      </c>
      <c r="M50" s="3">
        <v>437983</v>
      </c>
      <c r="N50" s="3" t="s">
        <v>24</v>
      </c>
      <c r="O50" s="4" t="s">
        <v>24</v>
      </c>
      <c r="P50" s="3">
        <v>124465</v>
      </c>
      <c r="Q50" s="3">
        <v>131765</v>
      </c>
      <c r="R50" s="3">
        <v>137003</v>
      </c>
      <c r="S50" s="3" t="s">
        <v>24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2189000</v>
      </c>
      <c r="C52" s="3">
        <v>6134000</v>
      </c>
      <c r="D52" s="3">
        <v>9892000</v>
      </c>
      <c r="E52" s="3">
        <v>19419000</v>
      </c>
      <c r="F52" s="3">
        <v>28881000</v>
      </c>
      <c r="G52" s="3">
        <v>42800000</v>
      </c>
      <c r="H52" s="3">
        <v>59800000</v>
      </c>
      <c r="I52" s="3">
        <v>96400000</v>
      </c>
      <c r="J52" s="3">
        <v>153800000</v>
      </c>
      <c r="K52" s="3">
        <v>253500000</v>
      </c>
      <c r="L52" s="3">
        <v>304900000</v>
      </c>
      <c r="M52" s="3">
        <v>282600000</v>
      </c>
      <c r="N52" s="3">
        <v>282600000</v>
      </c>
      <c r="O52" s="4">
        <v>212900000</v>
      </c>
      <c r="P52" s="3">
        <v>70700000</v>
      </c>
      <c r="Q52" s="3">
        <v>69900000</v>
      </c>
      <c r="R52" s="3">
        <v>72300000</v>
      </c>
      <c r="S52" s="3" t="s">
        <v>24</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76840000</v>
      </c>
      <c r="C55" s="3">
        <v>381657000</v>
      </c>
      <c r="D55" s="3">
        <v>529699000</v>
      </c>
      <c r="E55" s="3">
        <v>958326000</v>
      </c>
      <c r="F55" s="3">
        <v>1074030000</v>
      </c>
      <c r="G55" s="3">
        <v>1719100000</v>
      </c>
      <c r="H55" s="3">
        <v>1976300000</v>
      </c>
      <c r="I55" s="3">
        <v>4132000000</v>
      </c>
      <c r="J55" s="3">
        <v>3664800000</v>
      </c>
      <c r="K55" s="3">
        <v>5129200000</v>
      </c>
      <c r="L55" s="3">
        <v>4647300000</v>
      </c>
      <c r="M55" s="3">
        <v>6414900000</v>
      </c>
      <c r="N55" s="3">
        <v>6048000000</v>
      </c>
      <c r="O55" s="4">
        <v>6048000000</v>
      </c>
      <c r="P55" s="3">
        <v>5733500000</v>
      </c>
      <c r="Q55" s="3">
        <v>5405800000</v>
      </c>
      <c r="R55" s="3">
        <v>6413600000</v>
      </c>
      <c r="S55" s="3">
        <v>6048000000</v>
      </c>
    </row>
    <row r="56" spans="1:19" ht="16" x14ac:dyDescent="0.2">
      <c r="A56" s="2" t="s">
        <v>65</v>
      </c>
      <c r="B56" s="3">
        <v>40517000</v>
      </c>
      <c r="C56" s="3">
        <v>322642000</v>
      </c>
      <c r="D56" s="3">
        <v>419621000</v>
      </c>
      <c r="E56" s="3">
        <v>772502000</v>
      </c>
      <c r="F56" s="3">
        <v>788979000</v>
      </c>
      <c r="G56" s="3">
        <v>1285600000</v>
      </c>
      <c r="H56" s="3">
        <v>1375000000</v>
      </c>
      <c r="I56" s="3">
        <v>3403400000</v>
      </c>
      <c r="J56" s="3">
        <v>2803100000</v>
      </c>
      <c r="K56" s="3">
        <v>3747800000</v>
      </c>
      <c r="L56" s="3">
        <v>2901100000</v>
      </c>
      <c r="M56" s="3">
        <v>3634500000</v>
      </c>
      <c r="N56" s="3">
        <v>2390000000</v>
      </c>
      <c r="O56" s="4">
        <v>2390000000</v>
      </c>
      <c r="P56" s="3">
        <v>3803700000</v>
      </c>
      <c r="Q56" s="3">
        <v>3346900000</v>
      </c>
      <c r="R56" s="3">
        <v>3958200000</v>
      </c>
      <c r="S56" s="3">
        <v>2390000000</v>
      </c>
    </row>
    <row r="57" spans="1:19" ht="16" x14ac:dyDescent="0.2">
      <c r="A57" s="2" t="s">
        <v>66</v>
      </c>
      <c r="B57" s="3">
        <v>40517000</v>
      </c>
      <c r="C57" s="3">
        <v>322642000</v>
      </c>
      <c r="D57" s="3">
        <v>310614000</v>
      </c>
      <c r="E57" s="3">
        <v>653812000</v>
      </c>
      <c r="F57" s="3">
        <v>375814000</v>
      </c>
      <c r="G57" s="3">
        <v>734400000</v>
      </c>
      <c r="H57" s="3">
        <v>744300000</v>
      </c>
      <c r="I57" s="3">
        <v>2506900000</v>
      </c>
      <c r="J57" s="3">
        <v>961400000</v>
      </c>
      <c r="K57" s="3">
        <v>2958000000</v>
      </c>
      <c r="L57" s="3">
        <v>1874200000</v>
      </c>
      <c r="M57" s="3">
        <v>2118500000</v>
      </c>
      <c r="N57" s="3">
        <v>1135300000</v>
      </c>
      <c r="O57" s="4">
        <v>1135300000</v>
      </c>
      <c r="P57" s="3">
        <v>2067200000</v>
      </c>
      <c r="Q57" s="3">
        <v>1346300000</v>
      </c>
      <c r="R57" s="3">
        <v>1992900000</v>
      </c>
      <c r="S57" s="3">
        <v>1135300000</v>
      </c>
    </row>
    <row r="58" spans="1:19" ht="16" x14ac:dyDescent="0.2">
      <c r="A58" s="2" t="s">
        <v>67</v>
      </c>
      <c r="B58" s="3" t="s">
        <v>24</v>
      </c>
      <c r="C58" s="3" t="s">
        <v>24</v>
      </c>
      <c r="D58" s="3">
        <v>109007000</v>
      </c>
      <c r="E58" s="3">
        <v>118690000</v>
      </c>
      <c r="F58" s="3">
        <v>413165000</v>
      </c>
      <c r="G58" s="3">
        <v>551200000</v>
      </c>
      <c r="H58" s="3">
        <v>630700000</v>
      </c>
      <c r="I58" s="3">
        <v>896500000</v>
      </c>
      <c r="J58" s="3">
        <v>1841700000</v>
      </c>
      <c r="K58" s="3">
        <v>789800000</v>
      </c>
      <c r="L58" s="3">
        <v>1026900000</v>
      </c>
      <c r="M58" s="3">
        <v>1516000000</v>
      </c>
      <c r="N58" s="3">
        <v>1254700000</v>
      </c>
      <c r="O58" s="4">
        <v>1254700000</v>
      </c>
      <c r="P58" s="3">
        <v>1736500000</v>
      </c>
      <c r="Q58" s="3">
        <v>2000600000</v>
      </c>
      <c r="R58" s="3">
        <v>1965300000</v>
      </c>
      <c r="S58" s="3">
        <v>1254700000</v>
      </c>
    </row>
    <row r="59" spans="1:19" ht="16" x14ac:dyDescent="0.2">
      <c r="A59" s="2" t="s">
        <v>68</v>
      </c>
      <c r="B59" s="3">
        <v>29677000</v>
      </c>
      <c r="C59" s="3">
        <v>45642000</v>
      </c>
      <c r="D59" s="3">
        <v>87461000</v>
      </c>
      <c r="E59" s="3">
        <v>135518000</v>
      </c>
      <c r="F59" s="3">
        <v>212366000</v>
      </c>
      <c r="G59" s="3">
        <v>348700000</v>
      </c>
      <c r="H59" s="3">
        <v>432100000</v>
      </c>
      <c r="I59" s="3">
        <v>467300000</v>
      </c>
      <c r="J59" s="3">
        <v>582400000</v>
      </c>
      <c r="K59" s="3">
        <v>1037100000</v>
      </c>
      <c r="L59" s="3">
        <v>1240400000</v>
      </c>
      <c r="M59" s="3">
        <v>2142500000</v>
      </c>
      <c r="N59" s="3">
        <v>2852000000</v>
      </c>
      <c r="O59" s="4">
        <v>2852000000</v>
      </c>
      <c r="P59" s="3">
        <v>1238100000</v>
      </c>
      <c r="Q59" s="3">
        <v>1278100000</v>
      </c>
      <c r="R59" s="3">
        <v>1443600000</v>
      </c>
      <c r="S59" s="3">
        <v>2852000000</v>
      </c>
    </row>
    <row r="60" spans="1:19" ht="16" x14ac:dyDescent="0.2">
      <c r="A60" s="2" t="s">
        <v>69</v>
      </c>
      <c r="B60" s="3">
        <v>29677000</v>
      </c>
      <c r="C60" s="3">
        <v>45642000</v>
      </c>
      <c r="D60" s="3">
        <v>87461000</v>
      </c>
      <c r="E60" s="3">
        <v>135518000</v>
      </c>
      <c r="F60" s="3">
        <v>212366000</v>
      </c>
      <c r="G60" s="3">
        <v>348700000</v>
      </c>
      <c r="H60" s="3">
        <v>432100000</v>
      </c>
      <c r="I60" s="3">
        <v>467300000</v>
      </c>
      <c r="J60" s="3">
        <v>582400000</v>
      </c>
      <c r="K60" s="3">
        <v>1037100000</v>
      </c>
      <c r="L60" s="3">
        <v>1240400000</v>
      </c>
      <c r="M60" s="3">
        <v>2142500000</v>
      </c>
      <c r="N60" s="3">
        <v>2463200000</v>
      </c>
      <c r="O60" s="4">
        <v>2463200000</v>
      </c>
      <c r="P60" s="3">
        <v>1238100000</v>
      </c>
      <c r="Q60" s="3">
        <v>1278100000</v>
      </c>
      <c r="R60" s="3">
        <v>1443600000</v>
      </c>
      <c r="S60" s="3">
        <v>2463200000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v>388800000</v>
      </c>
      <c r="O63" s="4">
        <v>388800000</v>
      </c>
      <c r="P63" s="3" t="s">
        <v>24</v>
      </c>
      <c r="Q63" s="3" t="s">
        <v>24</v>
      </c>
      <c r="R63" s="3" t="s">
        <v>24</v>
      </c>
      <c r="S63" s="3">
        <v>388800000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6646000</v>
      </c>
      <c r="C70" s="3">
        <v>13373000</v>
      </c>
      <c r="D70" s="3">
        <v>22617000</v>
      </c>
      <c r="E70" s="3">
        <v>50306000</v>
      </c>
      <c r="F70" s="3">
        <v>72685000</v>
      </c>
      <c r="G70" s="3">
        <v>84800000</v>
      </c>
      <c r="H70" s="3">
        <v>169200000</v>
      </c>
      <c r="I70" s="3">
        <v>261300000</v>
      </c>
      <c r="J70" s="3">
        <v>279300000</v>
      </c>
      <c r="K70" s="3">
        <v>344300000</v>
      </c>
      <c r="L70" s="3">
        <v>505800000</v>
      </c>
      <c r="M70" s="3">
        <v>637900000</v>
      </c>
      <c r="N70" s="3">
        <v>806000000</v>
      </c>
      <c r="O70" s="4">
        <v>806000000</v>
      </c>
      <c r="P70" s="3">
        <v>691700000</v>
      </c>
      <c r="Q70" s="3">
        <v>780800000</v>
      </c>
      <c r="R70" s="3">
        <v>1011800000</v>
      </c>
      <c r="S70" s="3">
        <v>806000000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14332000</v>
      </c>
      <c r="C76" s="3">
        <v>26147000</v>
      </c>
      <c r="D76" s="3">
        <v>55907000</v>
      </c>
      <c r="E76" s="3">
        <v>520140000</v>
      </c>
      <c r="F76" s="3">
        <v>891148000</v>
      </c>
      <c r="G76" s="3">
        <v>1042100000</v>
      </c>
      <c r="H76" s="3">
        <v>1462000000</v>
      </c>
      <c r="I76" s="3">
        <v>1691000000</v>
      </c>
      <c r="J76" s="3">
        <v>2927400000</v>
      </c>
      <c r="K76" s="3">
        <v>3936200000</v>
      </c>
      <c r="L76" s="3">
        <v>5594300000</v>
      </c>
      <c r="M76" s="3">
        <v>5838700000</v>
      </c>
      <c r="N76" s="3">
        <v>8453100000</v>
      </c>
      <c r="O76" s="4">
        <v>8453100000</v>
      </c>
      <c r="P76" s="3">
        <v>6810300000</v>
      </c>
      <c r="Q76" s="3">
        <v>7757600000</v>
      </c>
      <c r="R76" s="3">
        <v>7756900000</v>
      </c>
      <c r="S76" s="3">
        <v>8453100000</v>
      </c>
    </row>
    <row r="77" spans="1:19" ht="16" x14ac:dyDescent="0.2">
      <c r="A77" s="2" t="s">
        <v>86</v>
      </c>
      <c r="B77" s="3">
        <v>12666000</v>
      </c>
      <c r="C77" s="3">
        <v>20979000</v>
      </c>
      <c r="D77" s="3">
        <v>32086000</v>
      </c>
      <c r="E77" s="3">
        <v>48744000</v>
      </c>
      <c r="F77" s="3">
        <v>62878000</v>
      </c>
      <c r="G77" s="3">
        <v>117200000</v>
      </c>
      <c r="H77" s="3">
        <v>211100000</v>
      </c>
      <c r="I77" s="3">
        <v>273100000</v>
      </c>
      <c r="J77" s="3">
        <v>296000000</v>
      </c>
      <c r="K77" s="3">
        <v>285800000</v>
      </c>
      <c r="L77" s="3">
        <v>182300000</v>
      </c>
      <c r="M77" s="3">
        <v>130100000</v>
      </c>
      <c r="N77" s="3">
        <v>148100000</v>
      </c>
      <c r="O77" s="4">
        <v>617800000</v>
      </c>
      <c r="P77" s="3">
        <v>614100000</v>
      </c>
      <c r="Q77" s="3">
        <v>595800000</v>
      </c>
      <c r="R77" s="3">
        <v>590000000</v>
      </c>
      <c r="S77" s="3">
        <v>617800000</v>
      </c>
    </row>
    <row r="78" spans="1:19" ht="16" x14ac:dyDescent="0.2">
      <c r="A78" s="2" t="s">
        <v>87</v>
      </c>
      <c r="B78" s="3">
        <v>17596000</v>
      </c>
      <c r="C78" s="3">
        <v>31805000</v>
      </c>
      <c r="D78" s="3">
        <v>51562000</v>
      </c>
      <c r="E78" s="3">
        <v>79366000</v>
      </c>
      <c r="F78" s="3">
        <v>110662000</v>
      </c>
      <c r="G78" s="3">
        <v>195400000</v>
      </c>
      <c r="H78" s="3">
        <v>313400000</v>
      </c>
      <c r="I78" s="3">
        <v>435000000</v>
      </c>
      <c r="J78" s="3">
        <v>540200000</v>
      </c>
      <c r="K78" s="3">
        <v>606800000</v>
      </c>
      <c r="L78" s="3">
        <v>581300000</v>
      </c>
      <c r="M78" s="3">
        <v>599800000</v>
      </c>
      <c r="N78" s="3">
        <v>617800000</v>
      </c>
      <c r="O78" s="4">
        <v>617800000</v>
      </c>
      <c r="P78" s="3">
        <v>614100000</v>
      </c>
      <c r="Q78" s="3">
        <v>595800000</v>
      </c>
      <c r="R78" s="3">
        <v>590000000</v>
      </c>
      <c r="S78" s="3">
        <v>617800000</v>
      </c>
    </row>
    <row r="79" spans="1:19" ht="16" x14ac:dyDescent="0.2">
      <c r="A79" s="2" t="s">
        <v>88</v>
      </c>
      <c r="B79" s="3">
        <v>4930000</v>
      </c>
      <c r="C79" s="3">
        <v>10826000</v>
      </c>
      <c r="D79" s="3">
        <v>19476000</v>
      </c>
      <c r="E79" s="3">
        <v>30622000</v>
      </c>
      <c r="F79" s="3">
        <v>47784000</v>
      </c>
      <c r="G79" s="3">
        <v>78200000</v>
      </c>
      <c r="H79" s="3">
        <v>102300000</v>
      </c>
      <c r="I79" s="3">
        <v>161900000</v>
      </c>
      <c r="J79" s="3">
        <v>244200000</v>
      </c>
      <c r="K79" s="3">
        <v>321000000</v>
      </c>
      <c r="L79" s="3">
        <v>399000000</v>
      </c>
      <c r="M79" s="3">
        <v>469700000</v>
      </c>
      <c r="N79" s="3">
        <v>469700000</v>
      </c>
      <c r="O79" s="4" t="s">
        <v>24</v>
      </c>
      <c r="P79" s="3" t="s">
        <v>24</v>
      </c>
      <c r="Q79" s="3" t="s">
        <v>24</v>
      </c>
      <c r="R79" s="3" t="s">
        <v>24</v>
      </c>
      <c r="S79" s="3" t="s">
        <v>24</v>
      </c>
    </row>
    <row r="80" spans="1:19" ht="16" x14ac:dyDescent="0.2">
      <c r="A80" s="2" t="s">
        <v>89</v>
      </c>
      <c r="B80" s="3" t="s">
        <v>24</v>
      </c>
      <c r="C80" s="3" t="s">
        <v>24</v>
      </c>
      <c r="D80" s="3">
        <v>17314000</v>
      </c>
      <c r="E80" s="3">
        <v>201880000</v>
      </c>
      <c r="F80" s="3">
        <v>538841000</v>
      </c>
      <c r="G80" s="3">
        <v>652800000</v>
      </c>
      <c r="H80" s="3">
        <v>789300000</v>
      </c>
      <c r="I80" s="3">
        <v>547500000</v>
      </c>
      <c r="J80" s="3">
        <v>575400000</v>
      </c>
      <c r="K80" s="3">
        <v>554400000</v>
      </c>
      <c r="L80" s="3">
        <v>888300000</v>
      </c>
      <c r="M80" s="3">
        <v>1051900000</v>
      </c>
      <c r="N80" s="3">
        <v>3047900000</v>
      </c>
      <c r="O80" s="4">
        <v>3047900000</v>
      </c>
      <c r="P80" s="3">
        <v>2094700000</v>
      </c>
      <c r="Q80" s="3">
        <v>2820600000</v>
      </c>
      <c r="R80" s="3">
        <v>2709800000</v>
      </c>
      <c r="S80" s="3">
        <v>3047900000</v>
      </c>
    </row>
    <row r="81" spans="1:19" ht="16" x14ac:dyDescent="0.2">
      <c r="A81" s="2" t="s">
        <v>90</v>
      </c>
      <c r="B81" s="3" t="s">
        <v>24</v>
      </c>
      <c r="C81" s="3" t="s">
        <v>24</v>
      </c>
      <c r="D81" s="3">
        <v>17314000</v>
      </c>
      <c r="E81" s="3">
        <v>201880000</v>
      </c>
      <c r="F81" s="3">
        <v>538841000</v>
      </c>
      <c r="G81" s="3">
        <v>652800000</v>
      </c>
      <c r="H81" s="3">
        <v>789300000</v>
      </c>
      <c r="I81" s="3">
        <v>547500000</v>
      </c>
      <c r="J81" s="3">
        <v>575400000</v>
      </c>
      <c r="K81" s="3">
        <v>554400000</v>
      </c>
      <c r="L81" s="3">
        <v>888300000</v>
      </c>
      <c r="M81" s="3">
        <v>1051900000</v>
      </c>
      <c r="N81" s="3">
        <v>3047900000</v>
      </c>
      <c r="O81" s="4">
        <v>3047900000</v>
      </c>
      <c r="P81" s="3">
        <v>2094700000</v>
      </c>
      <c r="Q81" s="3">
        <v>2820600000</v>
      </c>
      <c r="R81" s="3">
        <v>2709800000</v>
      </c>
      <c r="S81" s="3">
        <v>3047900000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1666000</v>
      </c>
      <c r="C83" s="3">
        <v>5168000</v>
      </c>
      <c r="D83" s="3">
        <v>6507000</v>
      </c>
      <c r="E83" s="3">
        <v>269516000</v>
      </c>
      <c r="F83" s="3">
        <v>289429000</v>
      </c>
      <c r="G83" s="3">
        <v>272100000</v>
      </c>
      <c r="H83" s="3">
        <v>461600000</v>
      </c>
      <c r="I83" s="3">
        <v>870400000</v>
      </c>
      <c r="J83" s="3">
        <v>2056000000</v>
      </c>
      <c r="K83" s="3">
        <v>3096000000</v>
      </c>
      <c r="L83" s="3">
        <v>4523700000</v>
      </c>
      <c r="M83" s="3">
        <v>4656700000</v>
      </c>
      <c r="N83" s="3">
        <v>5257100000</v>
      </c>
      <c r="O83" s="4">
        <v>4787400000</v>
      </c>
      <c r="P83" s="3">
        <v>4101500000</v>
      </c>
      <c r="Q83" s="3">
        <v>4341200000</v>
      </c>
      <c r="R83" s="3">
        <v>4457100000</v>
      </c>
      <c r="S83" s="3">
        <v>4787400000</v>
      </c>
    </row>
    <row r="84" spans="1:19" ht="16" x14ac:dyDescent="0.2">
      <c r="A84" s="2" t="s">
        <v>93</v>
      </c>
      <c r="B84" s="3" t="s">
        <v>24</v>
      </c>
      <c r="C84" s="3" t="s">
        <v>24</v>
      </c>
      <c r="D84" s="3">
        <v>1358000</v>
      </c>
      <c r="E84" s="3">
        <v>202988000</v>
      </c>
      <c r="F84" s="3">
        <v>216178000</v>
      </c>
      <c r="G84" s="3">
        <v>207500000</v>
      </c>
      <c r="H84" s="3">
        <v>292500000</v>
      </c>
      <c r="I84" s="3">
        <v>663600000</v>
      </c>
      <c r="J84" s="3">
        <v>1632900000</v>
      </c>
      <c r="K84" s="3">
        <v>2171100000</v>
      </c>
      <c r="L84" s="3">
        <v>3208700000</v>
      </c>
      <c r="M84" s="3">
        <v>3132200000</v>
      </c>
      <c r="N84" s="3">
        <v>3242200000</v>
      </c>
      <c r="O84" s="4">
        <v>3242200000</v>
      </c>
      <c r="P84" s="3">
        <v>3103100000</v>
      </c>
      <c r="Q84" s="3">
        <v>3274000000</v>
      </c>
      <c r="R84" s="3">
        <v>3267400000</v>
      </c>
      <c r="S84" s="3">
        <v>3242200000</v>
      </c>
    </row>
    <row r="85" spans="1:19" ht="16" x14ac:dyDescent="0.2">
      <c r="A85" s="2" t="s">
        <v>94</v>
      </c>
      <c r="B85" s="3" t="s">
        <v>24</v>
      </c>
      <c r="C85" s="3" t="s">
        <v>24</v>
      </c>
      <c r="D85" s="3" t="s">
        <v>24</v>
      </c>
      <c r="E85" s="3">
        <v>155033000</v>
      </c>
      <c r="F85" s="3">
        <v>163522000</v>
      </c>
      <c r="G85" s="3">
        <v>163500000</v>
      </c>
      <c r="H85" s="3">
        <v>238800000</v>
      </c>
      <c r="I85" s="3">
        <v>522800000</v>
      </c>
      <c r="J85" s="3">
        <v>1352300000</v>
      </c>
      <c r="K85" s="3">
        <v>1812900000</v>
      </c>
      <c r="L85" s="3">
        <v>2710100000</v>
      </c>
      <c r="M85" s="3">
        <v>2747700000</v>
      </c>
      <c r="N85" s="3">
        <v>2926800000</v>
      </c>
      <c r="O85" s="4">
        <v>2926800000</v>
      </c>
      <c r="P85" s="3">
        <v>2747700000</v>
      </c>
      <c r="Q85" s="3">
        <v>2912300000</v>
      </c>
      <c r="R85" s="3">
        <v>2926800000</v>
      </c>
      <c r="S85" s="3">
        <v>2926800000</v>
      </c>
    </row>
    <row r="86" spans="1:19" ht="16" x14ac:dyDescent="0.2">
      <c r="A86" s="2" t="s">
        <v>95</v>
      </c>
      <c r="B86" s="3" t="s">
        <v>24</v>
      </c>
      <c r="C86" s="3" t="s">
        <v>24</v>
      </c>
      <c r="D86" s="3">
        <v>1358000</v>
      </c>
      <c r="E86" s="3">
        <v>47955000</v>
      </c>
      <c r="F86" s="3">
        <v>52656000</v>
      </c>
      <c r="G86" s="3">
        <v>44000000</v>
      </c>
      <c r="H86" s="3">
        <v>53700000</v>
      </c>
      <c r="I86" s="3">
        <v>140800000</v>
      </c>
      <c r="J86" s="3">
        <v>280600000</v>
      </c>
      <c r="K86" s="3">
        <v>358200000</v>
      </c>
      <c r="L86" s="3">
        <v>498600000</v>
      </c>
      <c r="M86" s="3">
        <v>384500000</v>
      </c>
      <c r="N86" s="3">
        <v>315400000</v>
      </c>
      <c r="O86" s="4">
        <v>315400000</v>
      </c>
      <c r="P86" s="3">
        <v>355400000</v>
      </c>
      <c r="Q86" s="3">
        <v>361700000</v>
      </c>
      <c r="R86" s="3">
        <v>340600000</v>
      </c>
      <c r="S86" s="3">
        <v>315400000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1666000</v>
      </c>
      <c r="C89" s="3">
        <v>5168000</v>
      </c>
      <c r="D89" s="3">
        <v>5149000</v>
      </c>
      <c r="E89" s="3">
        <v>66528000</v>
      </c>
      <c r="F89" s="3">
        <v>73251000</v>
      </c>
      <c r="G89" s="3">
        <v>64600000</v>
      </c>
      <c r="H89" s="3">
        <v>169100000</v>
      </c>
      <c r="I89" s="3">
        <v>206800000</v>
      </c>
      <c r="J89" s="3">
        <v>423100000</v>
      </c>
      <c r="K89" s="3">
        <v>924900000</v>
      </c>
      <c r="L89" s="3">
        <v>1315000000</v>
      </c>
      <c r="M89" s="3">
        <v>1524500000</v>
      </c>
      <c r="N89" s="3">
        <v>2014900000</v>
      </c>
      <c r="O89" s="4">
        <v>1545200000</v>
      </c>
      <c r="P89" s="3">
        <v>998400000</v>
      </c>
      <c r="Q89" s="3">
        <v>1067200000</v>
      </c>
      <c r="R89" s="3">
        <v>1189700000</v>
      </c>
      <c r="S89" s="3">
        <v>1545200000</v>
      </c>
    </row>
    <row r="90" spans="1:19" ht="16" x14ac:dyDescent="0.2">
      <c r="A90" s="2" t="s">
        <v>99</v>
      </c>
      <c r="B90" s="3">
        <v>91172000</v>
      </c>
      <c r="C90" s="3">
        <v>407804000</v>
      </c>
      <c r="D90" s="3">
        <v>585606000</v>
      </c>
      <c r="E90" s="3">
        <v>1478466000</v>
      </c>
      <c r="F90" s="3">
        <v>1965178000</v>
      </c>
      <c r="G90" s="3">
        <v>2761200000</v>
      </c>
      <c r="H90" s="3">
        <v>3438300000</v>
      </c>
      <c r="I90" s="3">
        <v>5823000000</v>
      </c>
      <c r="J90" s="3">
        <v>6592200000</v>
      </c>
      <c r="K90" s="3">
        <v>9065400000</v>
      </c>
      <c r="L90" s="3">
        <v>10241600000</v>
      </c>
      <c r="M90" s="3">
        <v>12253600000</v>
      </c>
      <c r="N90" s="3">
        <v>14501100000</v>
      </c>
      <c r="O90" s="4">
        <v>14501100000</v>
      </c>
      <c r="P90" s="3">
        <v>12543800000</v>
      </c>
      <c r="Q90" s="3">
        <v>13163400000</v>
      </c>
      <c r="R90" s="3">
        <v>14170500000</v>
      </c>
      <c r="S90" s="3">
        <v>14501100000</v>
      </c>
    </row>
    <row r="91" spans="1:19" ht="16" x14ac:dyDescent="0.2">
      <c r="A91" s="2" t="s">
        <v>100</v>
      </c>
      <c r="B91" s="3">
        <v>9474000</v>
      </c>
      <c r="C91" s="3">
        <v>24403000</v>
      </c>
      <c r="D91" s="3">
        <v>30153000</v>
      </c>
      <c r="E91" s="3">
        <v>39526000</v>
      </c>
      <c r="F91" s="3">
        <v>41495000</v>
      </c>
      <c r="G91" s="3">
        <v>69400000</v>
      </c>
      <c r="H91" s="3">
        <v>115400000</v>
      </c>
      <c r="I91" s="3">
        <v>156400000</v>
      </c>
      <c r="J91" s="3">
        <v>235700000</v>
      </c>
      <c r="K91" s="3">
        <v>320400000</v>
      </c>
      <c r="L91" s="3">
        <v>386300000</v>
      </c>
      <c r="M91" s="3">
        <v>527200000</v>
      </c>
      <c r="N91" s="3">
        <v>523100000</v>
      </c>
      <c r="O91" s="4">
        <v>523100000</v>
      </c>
      <c r="P91" s="3">
        <v>506300000</v>
      </c>
      <c r="Q91" s="3">
        <v>457200000</v>
      </c>
      <c r="R91" s="3">
        <v>467700000</v>
      </c>
      <c r="S91" s="3">
        <v>523100000</v>
      </c>
    </row>
    <row r="92" spans="1:19" ht="16" x14ac:dyDescent="0.2">
      <c r="A92" s="2" t="s">
        <v>101</v>
      </c>
      <c r="B92" s="3">
        <v>5435000</v>
      </c>
      <c r="C92" s="3">
        <v>9214000</v>
      </c>
      <c r="D92" s="3">
        <v>15544000</v>
      </c>
      <c r="E92" s="3">
        <v>14526000</v>
      </c>
      <c r="F92" s="3">
        <v>13204000</v>
      </c>
      <c r="G92" s="3">
        <v>30200000</v>
      </c>
      <c r="H92" s="3">
        <v>35500000</v>
      </c>
      <c r="I92" s="3">
        <v>49400000</v>
      </c>
      <c r="J92" s="3">
        <v>73300000</v>
      </c>
      <c r="K92" s="3">
        <v>63600000</v>
      </c>
      <c r="L92" s="3">
        <v>56900000</v>
      </c>
      <c r="M92" s="3">
        <v>128000000</v>
      </c>
      <c r="N92" s="3">
        <v>132300000</v>
      </c>
      <c r="O92" s="4">
        <v>132300000</v>
      </c>
      <c r="P92" s="3">
        <v>125900000</v>
      </c>
      <c r="Q92" s="3">
        <v>128300000</v>
      </c>
      <c r="R92" s="3">
        <v>91600000</v>
      </c>
      <c r="S92" s="3">
        <v>132300000</v>
      </c>
    </row>
    <row r="93" spans="1:19" ht="16" x14ac:dyDescent="0.2">
      <c r="A93" s="2" t="s">
        <v>102</v>
      </c>
      <c r="B93" s="3" t="s">
        <v>24</v>
      </c>
      <c r="C93" s="3">
        <v>1168000</v>
      </c>
      <c r="D93" s="3">
        <v>2609000</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4039000</v>
      </c>
      <c r="C95" s="3">
        <v>14021000</v>
      </c>
      <c r="D95" s="3">
        <v>12000000</v>
      </c>
      <c r="E95" s="3">
        <v>25000000</v>
      </c>
      <c r="F95" s="3">
        <v>28291000</v>
      </c>
      <c r="G95" s="3">
        <v>39200000</v>
      </c>
      <c r="H95" s="3">
        <v>79900000</v>
      </c>
      <c r="I95" s="3">
        <v>107000000</v>
      </c>
      <c r="J95" s="3">
        <v>162400000</v>
      </c>
      <c r="K95" s="3">
        <v>256800000</v>
      </c>
      <c r="L95" s="3">
        <v>329400000</v>
      </c>
      <c r="M95" s="3">
        <v>399200000</v>
      </c>
      <c r="N95" s="3">
        <v>390800000</v>
      </c>
      <c r="O95" s="4">
        <v>390800000</v>
      </c>
      <c r="P95" s="3">
        <v>380400000</v>
      </c>
      <c r="Q95" s="3">
        <v>328900000</v>
      </c>
      <c r="R95" s="3">
        <v>376100000</v>
      </c>
      <c r="S95" s="3">
        <v>390800000</v>
      </c>
    </row>
    <row r="96" spans="1:19" ht="16" x14ac:dyDescent="0.2">
      <c r="A96" s="2" t="s">
        <v>105</v>
      </c>
      <c r="B96" s="3">
        <v>0</v>
      </c>
      <c r="C96" s="3">
        <v>0</v>
      </c>
      <c r="D96" s="3">
        <v>0</v>
      </c>
      <c r="E96" s="3">
        <v>0</v>
      </c>
      <c r="F96" s="3">
        <v>487084000</v>
      </c>
      <c r="G96" s="3">
        <v>0</v>
      </c>
      <c r="H96" s="3">
        <v>0</v>
      </c>
      <c r="I96" s="3">
        <v>550400000</v>
      </c>
      <c r="J96" s="3">
        <v>0</v>
      </c>
      <c r="K96" s="3">
        <v>0</v>
      </c>
      <c r="L96" s="3">
        <v>1557900000</v>
      </c>
      <c r="M96" s="3">
        <v>3676800000</v>
      </c>
      <c r="N96" s="3">
        <v>1991500000</v>
      </c>
      <c r="O96" s="4">
        <v>1991500000</v>
      </c>
      <c r="P96" s="3">
        <v>3678600000</v>
      </c>
      <c r="Q96" s="3">
        <v>3680300000</v>
      </c>
      <c r="R96" s="3">
        <v>3682100000</v>
      </c>
      <c r="S96" s="3">
        <v>1991500000</v>
      </c>
    </row>
    <row r="97" spans="1:19" ht="16" x14ac:dyDescent="0.2">
      <c r="A97" s="2" t="s">
        <v>106</v>
      </c>
      <c r="B97" s="3" t="s">
        <v>24</v>
      </c>
      <c r="C97" s="3" t="s">
        <v>24</v>
      </c>
      <c r="D97" s="3" t="s">
        <v>24</v>
      </c>
      <c r="E97" s="3" t="s">
        <v>24</v>
      </c>
      <c r="F97" s="3">
        <v>487084000</v>
      </c>
      <c r="G97" s="3" t="s">
        <v>24</v>
      </c>
      <c r="H97" s="3" t="s">
        <v>24</v>
      </c>
      <c r="I97" s="3">
        <v>550400000</v>
      </c>
      <c r="J97" s="3" t="s">
        <v>24</v>
      </c>
      <c r="K97" s="3" t="s">
        <v>24</v>
      </c>
      <c r="L97" s="3">
        <v>1557900000</v>
      </c>
      <c r="M97" s="3">
        <v>3676800000</v>
      </c>
      <c r="N97" s="3">
        <v>1991500000</v>
      </c>
      <c r="O97" s="4">
        <v>1991500000</v>
      </c>
      <c r="P97" s="3">
        <v>3678600000</v>
      </c>
      <c r="Q97" s="3">
        <v>3680300000</v>
      </c>
      <c r="R97" s="3">
        <v>3682100000</v>
      </c>
      <c r="S97" s="3">
        <v>1991500000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57627000</v>
      </c>
      <c r="C99" s="3">
        <v>97603000</v>
      </c>
      <c r="D99" s="3">
        <v>175949000</v>
      </c>
      <c r="E99" s="3">
        <v>308645000</v>
      </c>
      <c r="F99" s="3">
        <v>503648000</v>
      </c>
      <c r="G99" s="3">
        <v>777400000</v>
      </c>
      <c r="H99" s="3">
        <v>1085900000</v>
      </c>
      <c r="I99" s="3">
        <v>1432600000</v>
      </c>
      <c r="J99" s="3">
        <v>1817600000</v>
      </c>
      <c r="K99" s="3">
        <v>2371300000</v>
      </c>
      <c r="L99" s="3">
        <v>3172500000</v>
      </c>
      <c r="M99" s="3">
        <v>4102300000</v>
      </c>
      <c r="N99" s="3">
        <v>5222900000</v>
      </c>
      <c r="O99" s="4">
        <v>5222900000</v>
      </c>
      <c r="P99" s="3">
        <v>4010200000</v>
      </c>
      <c r="Q99" s="3">
        <v>4337600000</v>
      </c>
      <c r="R99" s="3">
        <v>4491400000</v>
      </c>
      <c r="S99" s="3">
        <v>5222900000</v>
      </c>
    </row>
    <row r="100" spans="1:19" ht="16" x14ac:dyDescent="0.2">
      <c r="A100" s="2" t="s">
        <v>109</v>
      </c>
      <c r="B100" s="3">
        <v>45253000</v>
      </c>
      <c r="C100" s="3">
        <v>86296000</v>
      </c>
      <c r="D100" s="3">
        <v>153945000</v>
      </c>
      <c r="E100" s="3">
        <v>259918000</v>
      </c>
      <c r="F100" s="3">
        <v>423853000</v>
      </c>
      <c r="G100" s="3">
        <v>703900000</v>
      </c>
      <c r="H100" s="3">
        <v>968400000</v>
      </c>
      <c r="I100" s="3">
        <v>1268900000</v>
      </c>
      <c r="J100" s="3">
        <v>1582100000</v>
      </c>
      <c r="K100" s="3">
        <v>2049100000</v>
      </c>
      <c r="L100" s="3">
        <v>2741900000</v>
      </c>
      <c r="M100" s="3">
        <v>3641200000</v>
      </c>
      <c r="N100" s="3">
        <v>4674600000</v>
      </c>
      <c r="O100" s="4">
        <v>4674600000</v>
      </c>
      <c r="P100" s="3">
        <v>3741300000</v>
      </c>
      <c r="Q100" s="3">
        <v>3942500000</v>
      </c>
      <c r="R100" s="3">
        <v>4146700000</v>
      </c>
      <c r="S100" s="3">
        <v>4674600000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12374000</v>
      </c>
      <c r="C103" s="3">
        <v>11307000</v>
      </c>
      <c r="D103" s="3">
        <v>22004000</v>
      </c>
      <c r="E103" s="3">
        <v>48727000</v>
      </c>
      <c r="F103" s="3">
        <v>79795000</v>
      </c>
      <c r="G103" s="3">
        <v>73500000</v>
      </c>
      <c r="H103" s="3">
        <v>117500000</v>
      </c>
      <c r="I103" s="3">
        <v>163700000</v>
      </c>
      <c r="J103" s="3">
        <v>235500000</v>
      </c>
      <c r="K103" s="3">
        <v>322200000</v>
      </c>
      <c r="L103" s="3">
        <v>430600000</v>
      </c>
      <c r="M103" s="3">
        <v>461100000</v>
      </c>
      <c r="N103" s="3">
        <v>548300000</v>
      </c>
      <c r="O103" s="4">
        <v>548300000</v>
      </c>
      <c r="P103" s="3">
        <v>268900000</v>
      </c>
      <c r="Q103" s="3">
        <v>395100000</v>
      </c>
      <c r="R103" s="3">
        <v>344700000</v>
      </c>
      <c r="S103" s="3">
        <v>548300000</v>
      </c>
    </row>
    <row r="104" spans="1:19" ht="16" x14ac:dyDescent="0.2">
      <c r="A104" s="2" t="s">
        <v>113</v>
      </c>
      <c r="B104" s="3">
        <v>67101000</v>
      </c>
      <c r="C104" s="3">
        <v>122006000</v>
      </c>
      <c r="D104" s="3">
        <v>206102000</v>
      </c>
      <c r="E104" s="3">
        <v>348171000</v>
      </c>
      <c r="F104" s="3">
        <v>1032227000</v>
      </c>
      <c r="G104" s="3">
        <v>846800000</v>
      </c>
      <c r="H104" s="3">
        <v>1201300000</v>
      </c>
      <c r="I104" s="3">
        <v>2139400000</v>
      </c>
      <c r="J104" s="3">
        <v>2053300000</v>
      </c>
      <c r="K104" s="3">
        <v>2691700000</v>
      </c>
      <c r="L104" s="3">
        <v>5116700000</v>
      </c>
      <c r="M104" s="3">
        <v>8306300000</v>
      </c>
      <c r="N104" s="3">
        <v>7737500000</v>
      </c>
      <c r="O104" s="4">
        <v>7737500000</v>
      </c>
      <c r="P104" s="3">
        <v>8195100000</v>
      </c>
      <c r="Q104" s="3">
        <v>8475100000</v>
      </c>
      <c r="R104" s="3">
        <v>8641200000</v>
      </c>
      <c r="S104" s="3">
        <v>7737500000</v>
      </c>
    </row>
    <row r="105" spans="1:19" ht="16" x14ac:dyDescent="0.2">
      <c r="A105" s="2" t="s">
        <v>114</v>
      </c>
      <c r="B105" s="3">
        <v>0</v>
      </c>
      <c r="C105" s="3">
        <v>0</v>
      </c>
      <c r="D105" s="3">
        <v>0</v>
      </c>
      <c r="E105" s="3">
        <v>466875000</v>
      </c>
      <c r="F105" s="3">
        <v>0</v>
      </c>
      <c r="G105" s="3">
        <v>508200000</v>
      </c>
      <c r="H105" s="3">
        <v>524700000</v>
      </c>
      <c r="I105" s="3">
        <v>1369700000</v>
      </c>
      <c r="J105" s="3">
        <v>1430000000</v>
      </c>
      <c r="K105" s="3">
        <v>3420700000</v>
      </c>
      <c r="L105" s="3">
        <v>1981500000</v>
      </c>
      <c r="M105" s="3">
        <v>276100000</v>
      </c>
      <c r="N105" s="3">
        <v>279200000</v>
      </c>
      <c r="O105" s="4">
        <v>279200000</v>
      </c>
      <c r="P105" s="3">
        <v>283100000</v>
      </c>
      <c r="Q105" s="3">
        <v>274200000</v>
      </c>
      <c r="R105" s="3">
        <v>264500000</v>
      </c>
      <c r="S105" s="3">
        <v>279200000</v>
      </c>
    </row>
    <row r="106" spans="1:19" ht="16" x14ac:dyDescent="0.2">
      <c r="A106" s="2" t="s">
        <v>115</v>
      </c>
      <c r="B106" s="3" t="s">
        <v>24</v>
      </c>
      <c r="C106" s="3" t="s">
        <v>24</v>
      </c>
      <c r="D106" s="3" t="s">
        <v>24</v>
      </c>
      <c r="E106" s="3">
        <v>466875000</v>
      </c>
      <c r="F106" s="3" t="s">
        <v>24</v>
      </c>
      <c r="G106" s="3">
        <v>508200000</v>
      </c>
      <c r="H106" s="3">
        <v>524700000</v>
      </c>
      <c r="I106" s="3">
        <v>1369700000</v>
      </c>
      <c r="J106" s="3">
        <v>1430000000</v>
      </c>
      <c r="K106" s="3">
        <v>3084100000</v>
      </c>
      <c r="L106" s="3">
        <v>1668100000</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336600000</v>
      </c>
      <c r="L107" s="3">
        <v>313400000</v>
      </c>
      <c r="M107" s="3">
        <v>276100000</v>
      </c>
      <c r="N107" s="3">
        <v>279200000</v>
      </c>
      <c r="O107" s="4">
        <v>279200000</v>
      </c>
      <c r="P107" s="3">
        <v>283100000</v>
      </c>
      <c r="Q107" s="3">
        <v>274200000</v>
      </c>
      <c r="R107" s="3">
        <v>264500000</v>
      </c>
      <c r="S107" s="3">
        <v>279200000</v>
      </c>
    </row>
    <row r="108" spans="1:19" ht="16" x14ac:dyDescent="0.2">
      <c r="A108" s="2" t="s">
        <v>117</v>
      </c>
      <c r="B108" s="3">
        <v>95525000</v>
      </c>
      <c r="C108" s="3">
        <v>56727000</v>
      </c>
      <c r="D108" s="3">
        <v>107084000</v>
      </c>
      <c r="E108" s="3">
        <v>194837000</v>
      </c>
      <c r="F108" s="3">
        <v>357136000</v>
      </c>
      <c r="G108" s="3">
        <v>616300000</v>
      </c>
      <c r="H108" s="3">
        <v>952700000</v>
      </c>
      <c r="I108" s="3">
        <v>1325600000</v>
      </c>
      <c r="J108" s="3">
        <v>1522600000</v>
      </c>
      <c r="K108" s="3">
        <v>1851200000</v>
      </c>
      <c r="L108" s="3">
        <v>2379800000</v>
      </c>
      <c r="M108" s="3">
        <v>3461200000</v>
      </c>
      <c r="N108" s="3">
        <v>4736000000</v>
      </c>
      <c r="O108" s="4">
        <v>4736000000</v>
      </c>
      <c r="P108" s="3">
        <v>3557600000</v>
      </c>
      <c r="Q108" s="3">
        <v>3685100000</v>
      </c>
      <c r="R108" s="3">
        <v>4032400000</v>
      </c>
      <c r="S108" s="3">
        <v>4736000000</v>
      </c>
    </row>
    <row r="109" spans="1:19" ht="16" x14ac:dyDescent="0.2">
      <c r="A109" s="2" t="s">
        <v>118</v>
      </c>
      <c r="B109" s="3">
        <v>22002000</v>
      </c>
      <c r="C109" s="3">
        <v>49512000</v>
      </c>
      <c r="D109" s="3">
        <v>95285000</v>
      </c>
      <c r="E109" s="3">
        <v>162660000</v>
      </c>
      <c r="F109" s="3">
        <v>289801000</v>
      </c>
      <c r="G109" s="3">
        <v>536900000</v>
      </c>
      <c r="H109" s="3">
        <v>805100000</v>
      </c>
      <c r="I109" s="3">
        <v>1096000000</v>
      </c>
      <c r="J109" s="3">
        <v>1306600000</v>
      </c>
      <c r="K109" s="3">
        <v>1761100000</v>
      </c>
      <c r="L109" s="3">
        <v>2282100000</v>
      </c>
      <c r="M109" s="3">
        <v>3352800000</v>
      </c>
      <c r="N109" s="3">
        <v>4621800000</v>
      </c>
      <c r="O109" s="4">
        <v>4621800000</v>
      </c>
      <c r="P109" s="3">
        <v>3438300000</v>
      </c>
      <c r="Q109" s="3">
        <v>3611500000</v>
      </c>
      <c r="R109" s="3">
        <v>3942900000</v>
      </c>
      <c r="S109" s="3">
        <v>4621800000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73523000</v>
      </c>
      <c r="C114" s="3">
        <v>7215000</v>
      </c>
      <c r="D114" s="3">
        <v>11799000</v>
      </c>
      <c r="E114" s="3">
        <v>32177000</v>
      </c>
      <c r="F114" s="3">
        <v>67335000</v>
      </c>
      <c r="G114" s="3">
        <v>79400000</v>
      </c>
      <c r="H114" s="3">
        <v>147600000</v>
      </c>
      <c r="I114" s="3">
        <v>229600000</v>
      </c>
      <c r="J114" s="3">
        <v>216000000</v>
      </c>
      <c r="K114" s="3">
        <v>90100000</v>
      </c>
      <c r="L114" s="3">
        <v>97700000</v>
      </c>
      <c r="M114" s="3">
        <v>108400000</v>
      </c>
      <c r="N114" s="3">
        <v>114200000</v>
      </c>
      <c r="O114" s="4">
        <v>114200000</v>
      </c>
      <c r="P114" s="3">
        <v>119300000</v>
      </c>
      <c r="Q114" s="3">
        <v>73600000</v>
      </c>
      <c r="R114" s="3">
        <v>89500000</v>
      </c>
      <c r="S114" s="3">
        <v>114200000</v>
      </c>
    </row>
    <row r="115" spans="1:19" ht="16" x14ac:dyDescent="0.2">
      <c r="A115" s="2" t="s">
        <v>121</v>
      </c>
      <c r="B115" s="3">
        <v>95525000</v>
      </c>
      <c r="C115" s="3">
        <v>56727000</v>
      </c>
      <c r="D115" s="3">
        <v>107084000</v>
      </c>
      <c r="E115" s="3">
        <v>661712000</v>
      </c>
      <c r="F115" s="3">
        <v>357136000</v>
      </c>
      <c r="G115" s="3">
        <v>1124500000</v>
      </c>
      <c r="H115" s="3">
        <v>1477400000</v>
      </c>
      <c r="I115" s="3">
        <v>2695300000</v>
      </c>
      <c r="J115" s="3">
        <v>2952600000</v>
      </c>
      <c r="K115" s="3">
        <v>5271900000</v>
      </c>
      <c r="L115" s="3">
        <v>4361300000</v>
      </c>
      <c r="M115" s="3">
        <v>3737300000</v>
      </c>
      <c r="N115" s="3">
        <v>5015200000</v>
      </c>
      <c r="O115" s="4">
        <v>5015200000</v>
      </c>
      <c r="P115" s="3">
        <v>3840700000</v>
      </c>
      <c r="Q115" s="3">
        <v>3959300000</v>
      </c>
      <c r="R115" s="3">
        <v>4296900000</v>
      </c>
      <c r="S115" s="3">
        <v>5015200000</v>
      </c>
    </row>
    <row r="116" spans="1:19" ht="16" x14ac:dyDescent="0.2">
      <c r="A116" s="2" t="s">
        <v>122</v>
      </c>
      <c r="B116" s="3">
        <v>162626000</v>
      </c>
      <c r="C116" s="3">
        <v>178733000</v>
      </c>
      <c r="D116" s="3">
        <v>313186000</v>
      </c>
      <c r="E116" s="3">
        <v>1009883000</v>
      </c>
      <c r="F116" s="3">
        <v>1389363000</v>
      </c>
      <c r="G116" s="3">
        <v>1971300000</v>
      </c>
      <c r="H116" s="3">
        <v>2678700000</v>
      </c>
      <c r="I116" s="3">
        <v>4834700000</v>
      </c>
      <c r="J116" s="3">
        <v>5005900000</v>
      </c>
      <c r="K116" s="3">
        <v>7963600000</v>
      </c>
      <c r="L116" s="3">
        <v>9478000000</v>
      </c>
      <c r="M116" s="3">
        <v>12043600000</v>
      </c>
      <c r="N116" s="3">
        <v>12752700000</v>
      </c>
      <c r="O116" s="4">
        <v>12752700000</v>
      </c>
      <c r="P116" s="3">
        <v>12035800000</v>
      </c>
      <c r="Q116" s="3">
        <v>12434400000</v>
      </c>
      <c r="R116" s="3">
        <v>12938100000</v>
      </c>
      <c r="S116" s="3">
        <v>12752700000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9311000</v>
      </c>
      <c r="C118" s="3">
        <v>309099000</v>
      </c>
      <c r="D118" s="3">
        <v>381710000</v>
      </c>
      <c r="E118" s="3">
        <v>804414000</v>
      </c>
      <c r="F118" s="3">
        <v>988695000</v>
      </c>
      <c r="G118" s="3">
        <v>1515500000</v>
      </c>
      <c r="H118" s="3">
        <v>1599700000</v>
      </c>
      <c r="I118" s="3">
        <v>1967400000</v>
      </c>
      <c r="J118" s="3">
        <v>2490900000</v>
      </c>
      <c r="K118" s="3">
        <v>2259200000</v>
      </c>
      <c r="L118" s="3">
        <v>2311200000</v>
      </c>
      <c r="M118" s="3">
        <v>1932700000</v>
      </c>
      <c r="N118" s="3">
        <v>3019000000</v>
      </c>
      <c r="O118" s="4">
        <v>3019000000</v>
      </c>
      <c r="P118" s="3">
        <v>2266200000</v>
      </c>
      <c r="Q118" s="3">
        <v>2303000000</v>
      </c>
      <c r="R118" s="3">
        <v>2708200000</v>
      </c>
      <c r="S118" s="3">
        <v>3019000000</v>
      </c>
    </row>
    <row r="119" spans="1:19" ht="16" x14ac:dyDescent="0.2">
      <c r="A119" s="2" t="s">
        <v>125</v>
      </c>
      <c r="B119" s="3">
        <v>2000</v>
      </c>
      <c r="C119" s="3">
        <v>7000</v>
      </c>
      <c r="D119" s="3">
        <v>7000</v>
      </c>
      <c r="E119" s="3">
        <v>8000</v>
      </c>
      <c r="F119" s="3">
        <v>8000</v>
      </c>
      <c r="G119" s="3">
        <v>1515500000</v>
      </c>
      <c r="H119" s="3">
        <v>1599700000</v>
      </c>
      <c r="I119" s="3">
        <v>1967400000</v>
      </c>
      <c r="J119" s="3">
        <v>2490900000</v>
      </c>
      <c r="K119" s="3">
        <v>2259200000</v>
      </c>
      <c r="L119" s="3">
        <v>2311200000</v>
      </c>
      <c r="M119" s="3">
        <v>1932700000</v>
      </c>
      <c r="N119" s="3">
        <v>3019000000</v>
      </c>
      <c r="O119" s="4">
        <v>3019000000</v>
      </c>
      <c r="P119" s="3">
        <v>2266200000</v>
      </c>
      <c r="Q119" s="3">
        <v>2303000000</v>
      </c>
      <c r="R119" s="3">
        <v>2708200000</v>
      </c>
      <c r="S119" s="3">
        <v>3019000000</v>
      </c>
    </row>
    <row r="120" spans="1:19" ht="16" x14ac:dyDescent="0.2">
      <c r="A120" s="2" t="s">
        <v>126</v>
      </c>
      <c r="B120" s="3">
        <v>9309000</v>
      </c>
      <c r="C120" s="3">
        <v>309092000</v>
      </c>
      <c r="D120" s="3">
        <v>381703000</v>
      </c>
      <c r="E120" s="3">
        <v>804406000</v>
      </c>
      <c r="F120" s="3">
        <v>988687000</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-80765000</v>
      </c>
      <c r="C122" s="3">
        <v>-80028000</v>
      </c>
      <c r="D122" s="3">
        <v>-109274000</v>
      </c>
      <c r="E122" s="3">
        <v>-335726000</v>
      </c>
      <c r="F122" s="3">
        <v>-500708000</v>
      </c>
      <c r="G122" s="3">
        <v>-726600000</v>
      </c>
      <c r="H122" s="3">
        <v>-836700000</v>
      </c>
      <c r="I122" s="3">
        <v>-984600000</v>
      </c>
      <c r="J122" s="3">
        <v>-900900000</v>
      </c>
      <c r="K122" s="3">
        <v>-1167900000</v>
      </c>
      <c r="L122" s="3">
        <v>-1666800000</v>
      </c>
      <c r="M122" s="3">
        <v>-1667100000</v>
      </c>
      <c r="N122" s="3">
        <v>-1227400000</v>
      </c>
      <c r="O122" s="4">
        <v>-1227400000</v>
      </c>
      <c r="P122" s="3">
        <v>-1647100000</v>
      </c>
      <c r="Q122" s="3">
        <v>-1562900000</v>
      </c>
      <c r="R122" s="3">
        <v>-1455100000</v>
      </c>
      <c r="S122" s="3">
        <v>-1227400000</v>
      </c>
    </row>
    <row r="123" spans="1:19" ht="16" x14ac:dyDescent="0.2">
      <c r="A123" s="2" t="s">
        <v>129</v>
      </c>
      <c r="B123" s="3" t="s">
        <v>24</v>
      </c>
      <c r="C123" s="3" t="s">
        <v>24</v>
      </c>
      <c r="D123" s="3">
        <v>-16000</v>
      </c>
      <c r="E123" s="3">
        <v>-105000</v>
      </c>
      <c r="F123" s="3">
        <v>-88000</v>
      </c>
      <c r="G123" s="3">
        <v>1000000</v>
      </c>
      <c r="H123" s="3">
        <v>-3400000</v>
      </c>
      <c r="I123" s="3">
        <v>-16400000</v>
      </c>
      <c r="J123" s="3">
        <v>-3700000</v>
      </c>
      <c r="K123" s="3">
        <v>10500000</v>
      </c>
      <c r="L123" s="3">
        <v>-9900000</v>
      </c>
      <c r="M123" s="3">
        <v>-55600000</v>
      </c>
      <c r="N123" s="3">
        <v>-43200000</v>
      </c>
      <c r="O123" s="4">
        <v>-43200000</v>
      </c>
      <c r="P123" s="3">
        <v>-111100000</v>
      </c>
      <c r="Q123" s="3">
        <v>-11100000</v>
      </c>
      <c r="R123" s="3">
        <v>-20700000</v>
      </c>
      <c r="S123" s="3">
        <v>-43200000</v>
      </c>
    </row>
    <row r="124" spans="1:19" ht="16" x14ac:dyDescent="0.2">
      <c r="A124" s="2" t="s">
        <v>130</v>
      </c>
      <c r="B124" s="3">
        <v>-71454000</v>
      </c>
      <c r="C124" s="3">
        <v>229071000</v>
      </c>
      <c r="D124" s="3">
        <v>272420000</v>
      </c>
      <c r="E124" s="3">
        <v>468583000</v>
      </c>
      <c r="F124" s="3">
        <v>575815000</v>
      </c>
      <c r="G124" s="3">
        <v>789900000</v>
      </c>
      <c r="H124" s="3">
        <v>759600000</v>
      </c>
      <c r="I124" s="3">
        <v>988300000</v>
      </c>
      <c r="J124" s="3">
        <v>1586300000</v>
      </c>
      <c r="K124" s="3">
        <v>1101800000</v>
      </c>
      <c r="L124" s="3">
        <v>763600000</v>
      </c>
      <c r="M124" s="3">
        <v>210000000</v>
      </c>
      <c r="N124" s="3">
        <v>1748400000</v>
      </c>
      <c r="O124" s="4">
        <v>1748400000</v>
      </c>
      <c r="P124" s="3">
        <v>508000000</v>
      </c>
      <c r="Q124" s="3">
        <v>729000000</v>
      </c>
      <c r="R124" s="3">
        <v>1232400000</v>
      </c>
      <c r="S124" s="3">
        <v>1748400000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-71454000</v>
      </c>
      <c r="C126" s="3">
        <v>229071000</v>
      </c>
      <c r="D126" s="3">
        <v>272420000</v>
      </c>
      <c r="E126" s="3">
        <v>468583000</v>
      </c>
      <c r="F126" s="3">
        <v>575815000</v>
      </c>
      <c r="G126" s="3">
        <v>789900000</v>
      </c>
      <c r="H126" s="3">
        <v>759600000</v>
      </c>
      <c r="I126" s="3">
        <v>988300000</v>
      </c>
      <c r="J126" s="3">
        <v>1586300000</v>
      </c>
      <c r="K126" s="3">
        <v>1101800000</v>
      </c>
      <c r="L126" s="3">
        <v>763600000</v>
      </c>
      <c r="M126" s="3">
        <v>210000000</v>
      </c>
      <c r="N126" s="3">
        <v>1748400000</v>
      </c>
      <c r="O126" s="4">
        <v>1748400000</v>
      </c>
      <c r="P126" s="3">
        <v>508000000</v>
      </c>
      <c r="Q126" s="3">
        <v>729000000</v>
      </c>
      <c r="R126" s="3">
        <v>1232400000</v>
      </c>
      <c r="S126" s="3">
        <v>1748400000</v>
      </c>
    </row>
    <row r="127" spans="1:19" ht="16" x14ac:dyDescent="0.2">
      <c r="A127" s="2" t="s">
        <v>133</v>
      </c>
      <c r="B127" s="3">
        <v>91172000</v>
      </c>
      <c r="C127" s="3">
        <v>407804000</v>
      </c>
      <c r="D127" s="3">
        <v>585606000</v>
      </c>
      <c r="E127" s="3">
        <v>1478466000</v>
      </c>
      <c r="F127" s="3">
        <v>1965178000</v>
      </c>
      <c r="G127" s="3">
        <v>2761200000</v>
      </c>
      <c r="H127" s="3">
        <v>3438300000</v>
      </c>
      <c r="I127" s="3">
        <v>5823000000</v>
      </c>
      <c r="J127" s="3">
        <v>6592200000</v>
      </c>
      <c r="K127" s="3">
        <v>9065400000</v>
      </c>
      <c r="L127" s="3">
        <v>10241600000</v>
      </c>
      <c r="M127" s="3">
        <v>12253600000</v>
      </c>
      <c r="N127" s="3">
        <v>14501100000</v>
      </c>
      <c r="O127" s="4">
        <v>14501100000</v>
      </c>
      <c r="P127" s="3">
        <v>12543800000</v>
      </c>
      <c r="Q127" s="3">
        <v>13163400000</v>
      </c>
      <c r="R127" s="3">
        <v>14170500000</v>
      </c>
      <c r="S127" s="3">
        <v>14501100000</v>
      </c>
    </row>
    <row r="128" spans="1:19" ht="16" x14ac:dyDescent="0.2">
      <c r="A128" s="29" t="s">
        <v>134</v>
      </c>
      <c r="B128" s="27">
        <v>199804332</v>
      </c>
      <c r="C128" s="27">
        <v>203556000</v>
      </c>
      <c r="D128" s="27">
        <v>214836000</v>
      </c>
      <c r="E128" s="27">
        <v>238557000</v>
      </c>
      <c r="F128" s="27">
        <v>254364000</v>
      </c>
      <c r="G128" s="27">
        <v>271500000</v>
      </c>
      <c r="H128" s="27">
        <v>274500000</v>
      </c>
      <c r="I128" s="27">
        <v>280800000</v>
      </c>
      <c r="J128" s="27">
        <v>290400000</v>
      </c>
      <c r="K128" s="27">
        <v>288900000</v>
      </c>
      <c r="L128" s="27">
        <v>291900000</v>
      </c>
      <c r="M128" s="27">
        <v>298800000</v>
      </c>
      <c r="N128" s="27">
        <v>305854824</v>
      </c>
      <c r="O128" s="28">
        <v>305854824</v>
      </c>
      <c r="P128" s="27">
        <v>302300000</v>
      </c>
      <c r="Q128" s="27">
        <v>302400000</v>
      </c>
      <c r="R128" s="27">
        <v>305600000</v>
      </c>
      <c r="S128" s="27">
        <v>305854824</v>
      </c>
    </row>
    <row r="129" spans="1:19" ht="16" x14ac:dyDescent="0.2">
      <c r="A129" s="13" t="s">
        <v>197</v>
      </c>
      <c r="B129" s="10"/>
      <c r="C129" s="19">
        <f>(C128/B128)-1</f>
        <v>1.8776710006467745E-2</v>
      </c>
      <c r="D129" s="19">
        <f>(D128/C128)-1</f>
        <v>5.5414726168720119E-2</v>
      </c>
      <c r="E129" s="19">
        <f>(E128/D128)-1</f>
        <v>0.11041445567781927</v>
      </c>
      <c r="F129" s="19">
        <f t="shared" ref="F129:N129" si="6">(F128/E128)-1</f>
        <v>6.6260893622907657E-2</v>
      </c>
      <c r="G129" s="19">
        <f t="shared" si="6"/>
        <v>6.7368023776949615E-2</v>
      </c>
      <c r="H129" s="19">
        <f t="shared" si="6"/>
        <v>1.1049723756906049E-2</v>
      </c>
      <c r="I129" s="19">
        <f t="shared" si="6"/>
        <v>2.2950819672131084E-2</v>
      </c>
      <c r="J129" s="19">
        <f t="shared" si="6"/>
        <v>3.4188034188034289E-2</v>
      </c>
      <c r="K129" s="19">
        <f t="shared" si="6"/>
        <v>-5.1652892561983021E-3</v>
      </c>
      <c r="L129" s="19">
        <f t="shared" si="6"/>
        <v>1.0384215991692702E-2</v>
      </c>
      <c r="M129" s="19">
        <f t="shared" si="6"/>
        <v>2.3638232271325776E-2</v>
      </c>
      <c r="N129" s="19">
        <f t="shared" si="6"/>
        <v>2.3610522088353347E-2</v>
      </c>
      <c r="O129" s="19">
        <f>(O128/N128)-1</f>
        <v>0</v>
      </c>
      <c r="P129" s="19"/>
      <c r="Q129" s="19">
        <f>(Q128/P128)-1</f>
        <v>3.3079722130335831E-4</v>
      </c>
      <c r="R129" s="19">
        <f>(R128/Q128)-1</f>
        <v>1.0582010582010692E-2</v>
      </c>
      <c r="S129" s="19">
        <f>(S128/R128)-1</f>
        <v>8.3384816753917512E-4</v>
      </c>
    </row>
    <row r="130" spans="1:19" ht="16" x14ac:dyDescent="0.2">
      <c r="A130" s="2" t="s">
        <v>135</v>
      </c>
      <c r="B130" s="3" t="s">
        <v>24</v>
      </c>
      <c r="C130" s="3" t="s">
        <v>24</v>
      </c>
      <c r="D130" s="3" t="s">
        <v>24</v>
      </c>
      <c r="E130" s="3" t="s">
        <v>24</v>
      </c>
      <c r="F130" s="3" t="s">
        <v>24</v>
      </c>
      <c r="G130" s="3" t="s">
        <v>24</v>
      </c>
      <c r="H130" s="3" t="s">
        <v>24</v>
      </c>
      <c r="I130" s="3" t="s">
        <v>24</v>
      </c>
      <c r="J130" s="3" t="s">
        <v>24</v>
      </c>
      <c r="K130" s="3">
        <v>336600000</v>
      </c>
      <c r="L130" s="3">
        <v>313400000</v>
      </c>
      <c r="M130" s="3">
        <v>276100000</v>
      </c>
      <c r="N130" s="3">
        <v>279200000</v>
      </c>
      <c r="O130" s="4">
        <v>279200000</v>
      </c>
      <c r="P130" s="3">
        <v>283100000</v>
      </c>
      <c r="Q130" s="3">
        <v>274200000</v>
      </c>
      <c r="R130" s="3">
        <v>264500000</v>
      </c>
      <c r="S130" s="3">
        <v>279200000</v>
      </c>
    </row>
    <row r="131" spans="1:19" ht="16" x14ac:dyDescent="0.2">
      <c r="A131" s="2" t="s">
        <v>136</v>
      </c>
      <c r="B131" s="3">
        <v>-40517000</v>
      </c>
      <c r="C131" s="3">
        <v>-322642000</v>
      </c>
      <c r="D131" s="3">
        <v>-310614000</v>
      </c>
      <c r="E131" s="3">
        <v>-186937000</v>
      </c>
      <c r="F131" s="3">
        <v>111270000</v>
      </c>
      <c r="G131" s="3">
        <v>-226200000</v>
      </c>
      <c r="H131" s="3">
        <v>-219600000</v>
      </c>
      <c r="I131" s="3">
        <v>-586800000</v>
      </c>
      <c r="J131" s="3">
        <v>468600000</v>
      </c>
      <c r="K131" s="3">
        <v>126100000</v>
      </c>
      <c r="L131" s="3">
        <v>1351800000</v>
      </c>
      <c r="M131" s="3">
        <v>1558300000</v>
      </c>
      <c r="N131" s="3">
        <v>856200000</v>
      </c>
      <c r="O131" s="4">
        <v>856200000</v>
      </c>
      <c r="P131" s="3">
        <v>1611400000</v>
      </c>
      <c r="Q131" s="3">
        <v>2334000000</v>
      </c>
      <c r="R131" s="3">
        <v>1689200000</v>
      </c>
      <c r="S131" s="3">
        <v>856200000</v>
      </c>
    </row>
    <row r="132" spans="1:19" ht="16" x14ac:dyDescent="0.2">
      <c r="A132" s="2" t="s">
        <v>137</v>
      </c>
      <c r="B132" s="5">
        <v>56.7</v>
      </c>
      <c r="C132" s="5">
        <v>-140.85</v>
      </c>
      <c r="D132" s="5">
        <v>-114.02</v>
      </c>
      <c r="E132" s="5">
        <v>-39.89</v>
      </c>
      <c r="F132" s="5">
        <v>19.32</v>
      </c>
      <c r="G132" s="5">
        <v>-28.64</v>
      </c>
      <c r="H132" s="5">
        <v>-28.91</v>
      </c>
      <c r="I132" s="5">
        <v>-59.37</v>
      </c>
      <c r="J132" s="5">
        <v>29.54</v>
      </c>
      <c r="K132" s="5">
        <v>11.44</v>
      </c>
      <c r="L132" s="5">
        <v>177.03</v>
      </c>
      <c r="M132" s="5">
        <v>742.05</v>
      </c>
      <c r="N132" s="5">
        <v>48.97</v>
      </c>
      <c r="O132" s="6">
        <v>48.97</v>
      </c>
      <c r="P132" s="5">
        <v>317.2</v>
      </c>
      <c r="Q132" s="5">
        <v>320.16000000000003</v>
      </c>
      <c r="R132" s="5">
        <v>137.07</v>
      </c>
      <c r="S132" s="5">
        <v>48.97</v>
      </c>
    </row>
    <row r="133" spans="1:19" ht="16" x14ac:dyDescent="0.2">
      <c r="A133" s="2" t="s">
        <v>138</v>
      </c>
      <c r="B133" s="5">
        <v>-78.37</v>
      </c>
      <c r="C133" s="5">
        <v>56.17</v>
      </c>
      <c r="D133" s="5">
        <v>46.4</v>
      </c>
      <c r="E133" s="5">
        <v>20.82</v>
      </c>
      <c r="F133" s="5">
        <v>20.56</v>
      </c>
      <c r="G133" s="5">
        <v>22.81</v>
      </c>
      <c r="H133" s="5">
        <v>14.85</v>
      </c>
      <c r="I133" s="5">
        <v>6.29</v>
      </c>
      <c r="J133" s="5">
        <v>-0.94</v>
      </c>
      <c r="K133" s="5">
        <v>-15.51</v>
      </c>
      <c r="L133" s="5">
        <v>-34.770000000000003</v>
      </c>
      <c r="M133" s="5">
        <v>-32.04</v>
      </c>
      <c r="N133" s="5">
        <v>-13.27</v>
      </c>
      <c r="O133" s="6">
        <v>-13.27</v>
      </c>
      <c r="P133" s="5">
        <v>-27.49</v>
      </c>
      <c r="Q133" s="5">
        <v>-25.73</v>
      </c>
      <c r="R133" s="5">
        <v>-18.66</v>
      </c>
      <c r="S133" s="5">
        <v>-13.27</v>
      </c>
    </row>
    <row r="134" spans="1:19" ht="16" x14ac:dyDescent="0.2">
      <c r="A134" s="2" t="s">
        <v>139</v>
      </c>
      <c r="B134" s="5">
        <v>1.1499999999999999</v>
      </c>
      <c r="C134" s="5">
        <v>3.13</v>
      </c>
      <c r="D134" s="5">
        <v>2.57</v>
      </c>
      <c r="E134" s="5">
        <v>2.75</v>
      </c>
      <c r="F134" s="5">
        <v>1.04</v>
      </c>
      <c r="G134" s="5">
        <v>2.0299999999999998</v>
      </c>
      <c r="H134" s="5">
        <v>1.65</v>
      </c>
      <c r="I134" s="5">
        <v>1.93</v>
      </c>
      <c r="J134" s="5">
        <v>1.78</v>
      </c>
      <c r="K134" s="5">
        <v>1.91</v>
      </c>
      <c r="L134" s="5">
        <v>0.91</v>
      </c>
      <c r="M134" s="5">
        <v>0.77</v>
      </c>
      <c r="N134" s="5">
        <v>0.78</v>
      </c>
      <c r="O134" s="6">
        <v>0.78</v>
      </c>
      <c r="P134" s="5">
        <v>0.7</v>
      </c>
      <c r="Q134" s="5">
        <v>0.64</v>
      </c>
      <c r="R134" s="5">
        <v>0.74</v>
      </c>
      <c r="S134" s="5">
        <v>0.78</v>
      </c>
    </row>
    <row r="135" spans="1:19" ht="16" x14ac:dyDescent="0.2">
      <c r="A135" s="2" t="s">
        <v>140</v>
      </c>
      <c r="B135" s="5">
        <v>21.57</v>
      </c>
      <c r="C135" s="5">
        <v>15.98</v>
      </c>
      <c r="D135" s="5">
        <v>20.16</v>
      </c>
      <c r="E135" s="5">
        <v>33.65</v>
      </c>
      <c r="F135" s="5">
        <v>48.29</v>
      </c>
      <c r="G135" s="5">
        <v>52.87</v>
      </c>
      <c r="H135" s="5">
        <v>55.73</v>
      </c>
      <c r="I135" s="5">
        <v>48.2</v>
      </c>
      <c r="J135" s="5">
        <v>38.369999999999997</v>
      </c>
      <c r="K135" s="5">
        <v>61.72</v>
      </c>
      <c r="L135" s="5">
        <v>80.41</v>
      </c>
      <c r="M135" s="5">
        <v>92.59</v>
      </c>
      <c r="N135" s="5">
        <v>97.07</v>
      </c>
      <c r="O135" s="6">
        <v>97.07</v>
      </c>
      <c r="P135" s="5">
        <v>41.89</v>
      </c>
      <c r="Q135" s="5">
        <v>41.73</v>
      </c>
      <c r="R135" s="5">
        <v>56.26</v>
      </c>
      <c r="S135" s="5">
        <v>97.07</v>
      </c>
    </row>
    <row r="136" spans="1:19" ht="16" x14ac:dyDescent="0.2">
      <c r="A136" s="2" t="s">
        <v>141</v>
      </c>
      <c r="B136" s="3" t="s">
        <v>24</v>
      </c>
      <c r="C136" s="3">
        <v>755</v>
      </c>
      <c r="D136" s="3">
        <v>1147</v>
      </c>
      <c r="E136" s="3">
        <v>1722</v>
      </c>
      <c r="F136" s="3">
        <v>2637</v>
      </c>
      <c r="G136" s="3">
        <v>3795</v>
      </c>
      <c r="H136" s="3">
        <v>4562</v>
      </c>
      <c r="I136" s="3">
        <v>5348</v>
      </c>
      <c r="J136" s="3">
        <v>7014</v>
      </c>
      <c r="K136" s="3">
        <v>8014</v>
      </c>
      <c r="L136" s="3">
        <v>10473</v>
      </c>
      <c r="M136" s="3">
        <v>12561</v>
      </c>
      <c r="N136" s="3" t="s">
        <v>24</v>
      </c>
      <c r="O136" s="4" t="s">
        <v>24</v>
      </c>
      <c r="P136" s="3">
        <v>12561</v>
      </c>
      <c r="Q136" s="3">
        <v>12561</v>
      </c>
      <c r="R136" s="3">
        <v>12561</v>
      </c>
      <c r="S136" s="3" t="s">
        <v>24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-12528000</v>
      </c>
      <c r="C139" s="3">
        <v>737000</v>
      </c>
      <c r="D139" s="3">
        <v>-29246000</v>
      </c>
      <c r="E139" s="3">
        <v>-226452000</v>
      </c>
      <c r="F139" s="3">
        <v>-164982000</v>
      </c>
      <c r="G139" s="3">
        <v>-225900000</v>
      </c>
      <c r="H139" s="3">
        <v>-216600000</v>
      </c>
      <c r="I139" s="3">
        <v>-147900000</v>
      </c>
      <c r="J139" s="3">
        <v>-81900000</v>
      </c>
      <c r="K139" s="3">
        <v>-267000000</v>
      </c>
      <c r="L139" s="3">
        <v>-498900000</v>
      </c>
      <c r="M139" s="3">
        <v>-267000000</v>
      </c>
      <c r="N139" s="3">
        <v>-267000000</v>
      </c>
      <c r="O139" s="4">
        <v>212000000</v>
      </c>
      <c r="P139" s="3">
        <v>20000000</v>
      </c>
      <c r="Q139" s="3">
        <v>84200000</v>
      </c>
      <c r="R139" s="3">
        <v>107800000</v>
      </c>
      <c r="S139" s="3" t="s">
        <v>24</v>
      </c>
    </row>
    <row r="140" spans="1:19" ht="16" x14ac:dyDescent="0.2">
      <c r="A140" s="2" t="s">
        <v>143</v>
      </c>
      <c r="B140" s="3">
        <v>2189000</v>
      </c>
      <c r="C140" s="3">
        <v>6134000</v>
      </c>
      <c r="D140" s="3">
        <v>9892000</v>
      </c>
      <c r="E140" s="3">
        <v>19419000</v>
      </c>
      <c r="F140" s="3">
        <v>28881000</v>
      </c>
      <c r="G140" s="3">
        <v>42800000</v>
      </c>
      <c r="H140" s="3">
        <v>59800000</v>
      </c>
      <c r="I140" s="3">
        <v>96400000</v>
      </c>
      <c r="J140" s="3">
        <v>153800000</v>
      </c>
      <c r="K140" s="3">
        <v>253500000</v>
      </c>
      <c r="L140" s="3">
        <v>304900000</v>
      </c>
      <c r="M140" s="3">
        <v>282600000</v>
      </c>
      <c r="N140" s="3">
        <v>282600000</v>
      </c>
      <c r="O140" s="4">
        <v>212900000</v>
      </c>
      <c r="P140" s="3">
        <v>70700000</v>
      </c>
      <c r="Q140" s="3">
        <v>69900000</v>
      </c>
      <c r="R140" s="3">
        <v>72300000</v>
      </c>
      <c r="S140" s="3" t="s">
        <v>24</v>
      </c>
    </row>
    <row r="141" spans="1:19" ht="16" x14ac:dyDescent="0.2">
      <c r="A141" s="2" t="s">
        <v>144</v>
      </c>
      <c r="B141" s="3">
        <v>6310000</v>
      </c>
      <c r="C141" s="3">
        <v>14580000</v>
      </c>
      <c r="D141" s="3">
        <v>39147000</v>
      </c>
      <c r="E141" s="3">
        <v>154193000</v>
      </c>
      <c r="F141" s="3">
        <v>244286000</v>
      </c>
      <c r="G141" s="3">
        <v>418700000</v>
      </c>
      <c r="H141" s="3">
        <v>522600000</v>
      </c>
      <c r="I141" s="3">
        <v>567100000</v>
      </c>
      <c r="J141" s="3">
        <v>756200000</v>
      </c>
      <c r="K141" s="3">
        <v>977400000</v>
      </c>
      <c r="L141" s="3">
        <v>1348400000</v>
      </c>
      <c r="M141" s="3">
        <v>1448300000</v>
      </c>
      <c r="N141" s="3">
        <v>1448300000</v>
      </c>
      <c r="O141" s="4">
        <v>1125300000</v>
      </c>
      <c r="P141" s="3">
        <v>378600000</v>
      </c>
      <c r="Q141" s="3">
        <v>380500000</v>
      </c>
      <c r="R141" s="3">
        <v>366200000</v>
      </c>
      <c r="S141" s="3" t="s">
        <v>24</v>
      </c>
    </row>
    <row r="142" spans="1:19" ht="16" x14ac:dyDescent="0.2">
      <c r="A142" s="29" t="s">
        <v>145</v>
      </c>
      <c r="B142" s="27">
        <v>4733000</v>
      </c>
      <c r="C142" s="27">
        <v>13837000</v>
      </c>
      <c r="D142" s="27">
        <v>43704000</v>
      </c>
      <c r="E142" s="27">
        <v>99774000</v>
      </c>
      <c r="F142" s="27">
        <v>221315000</v>
      </c>
      <c r="G142" s="27">
        <v>392800000</v>
      </c>
      <c r="H142" s="27">
        <v>474500000</v>
      </c>
      <c r="I142" s="27">
        <v>496700000</v>
      </c>
      <c r="J142" s="27">
        <v>567700000</v>
      </c>
      <c r="K142" s="27">
        <v>658400000</v>
      </c>
      <c r="L142" s="27">
        <v>894500000</v>
      </c>
      <c r="M142" s="27">
        <v>1011100000</v>
      </c>
      <c r="N142" s="27">
        <v>1011100000</v>
      </c>
      <c r="O142" s="28">
        <v>820300000</v>
      </c>
      <c r="P142" s="27">
        <v>266000000</v>
      </c>
      <c r="Q142" s="27">
        <v>283300000</v>
      </c>
      <c r="R142" s="27">
        <v>271000000</v>
      </c>
      <c r="S142" s="27" t="s">
        <v>24</v>
      </c>
    </row>
    <row r="143" spans="1:19" ht="16" x14ac:dyDescent="0.2">
      <c r="A143" s="12" t="s">
        <v>198</v>
      </c>
      <c r="B143" s="19">
        <f t="shared" ref="B143:S143" si="7">B142/B2</f>
        <v>3.9908260748585549E-2</v>
      </c>
      <c r="C143" s="19">
        <f t="shared" si="7"/>
        <v>5.4233395260604063E-2</v>
      </c>
      <c r="D143" s="19">
        <f t="shared" si="7"/>
        <v>0.11033382394151076</v>
      </c>
      <c r="E143" s="19">
        <f t="shared" si="7"/>
        <v>0.16679622654757187</v>
      </c>
      <c r="F143" s="19">
        <f t="shared" si="7"/>
        <v>0.23847262868890967</v>
      </c>
      <c r="G143" s="19">
        <f t="shared" si="7"/>
        <v>0.28494740660137829</v>
      </c>
      <c r="H143" s="19">
        <f t="shared" si="7"/>
        <v>0.26935740236148953</v>
      </c>
      <c r="I143" s="19">
        <f t="shared" si="7"/>
        <v>0.21851216400510318</v>
      </c>
      <c r="J143" s="19">
        <f t="shared" si="7"/>
        <v>0.19578562560353152</v>
      </c>
      <c r="K143" s="19">
        <f t="shared" si="7"/>
        <v>0.19316981574932521</v>
      </c>
      <c r="L143" s="19">
        <f t="shared" si="7"/>
        <v>0.21016893400061087</v>
      </c>
      <c r="M143" s="19">
        <f t="shared" si="7"/>
        <v>0.18378624011633191</v>
      </c>
      <c r="N143" s="19">
        <f t="shared" si="7"/>
        <v>0.14669142716207001</v>
      </c>
      <c r="O143" s="19">
        <f t="shared" si="7"/>
        <v>0.1190099670666067</v>
      </c>
      <c r="P143" s="19">
        <f t="shared" si="7"/>
        <v>0.17014199820903159</v>
      </c>
      <c r="Q143" s="19">
        <f t="shared" si="7"/>
        <v>0.1711679052625219</v>
      </c>
      <c r="R143" s="19">
        <f t="shared" si="7"/>
        <v>0.1574757394386658</v>
      </c>
      <c r="S143" s="19" t="e">
        <f t="shared" si="7"/>
        <v>#VALUE!</v>
      </c>
    </row>
    <row r="144" spans="1:19" ht="16" x14ac:dyDescent="0.2">
      <c r="A144" s="2" t="s">
        <v>146</v>
      </c>
      <c r="B144" s="3" t="s">
        <v>24</v>
      </c>
      <c r="C144" s="3" t="s">
        <v>24</v>
      </c>
      <c r="D144" s="3" t="s">
        <v>24</v>
      </c>
      <c r="E144" s="3" t="s">
        <v>24</v>
      </c>
      <c r="F144" s="3" t="s">
        <v>24</v>
      </c>
      <c r="G144" s="3" t="s">
        <v>24</v>
      </c>
      <c r="H144" s="3" t="s">
        <v>24</v>
      </c>
      <c r="I144" s="3" t="s">
        <v>24</v>
      </c>
      <c r="J144" s="3" t="s">
        <v>24</v>
      </c>
      <c r="K144" s="3" t="s">
        <v>24</v>
      </c>
      <c r="L144" s="3" t="s">
        <v>24</v>
      </c>
      <c r="M144" s="3" t="s">
        <v>24</v>
      </c>
      <c r="N144" s="3" t="s">
        <v>24</v>
      </c>
      <c r="O144" s="4" t="s">
        <v>24</v>
      </c>
      <c r="P144" s="3" t="s">
        <v>24</v>
      </c>
      <c r="Q144" s="3" t="s">
        <v>24</v>
      </c>
      <c r="R144" s="3" t="s">
        <v>24</v>
      </c>
      <c r="S144" s="3" t="s">
        <v>24</v>
      </c>
    </row>
    <row r="145" spans="1:19" ht="16" x14ac:dyDescent="0.2">
      <c r="A145" s="2" t="s">
        <v>147</v>
      </c>
      <c r="B145" s="3" t="s">
        <v>24</v>
      </c>
      <c r="C145" s="3" t="s">
        <v>24</v>
      </c>
      <c r="D145" s="3" t="s">
        <v>24</v>
      </c>
      <c r="E145" s="3" t="s">
        <v>24</v>
      </c>
      <c r="F145" s="3" t="s">
        <v>24</v>
      </c>
      <c r="G145" s="3" t="s">
        <v>24</v>
      </c>
      <c r="H145" s="3">
        <v>20900000</v>
      </c>
      <c r="I145" s="3">
        <v>41100000</v>
      </c>
      <c r="J145" s="3">
        <v>7000000</v>
      </c>
      <c r="K145" s="3">
        <v>-3100000</v>
      </c>
      <c r="L145" s="3" t="s">
        <v>24</v>
      </c>
      <c r="M145" s="3" t="s">
        <v>24</v>
      </c>
      <c r="N145" s="3" t="s">
        <v>24</v>
      </c>
      <c r="O145" s="4" t="s">
        <v>24</v>
      </c>
      <c r="P145" s="3" t="s">
        <v>24</v>
      </c>
      <c r="Q145" s="3" t="s">
        <v>24</v>
      </c>
      <c r="R145" s="3" t="s">
        <v>24</v>
      </c>
      <c r="S145" s="3" t="s">
        <v>24</v>
      </c>
    </row>
    <row r="146" spans="1:19" ht="16" x14ac:dyDescent="0.2">
      <c r="A146" s="2" t="s">
        <v>148</v>
      </c>
      <c r="B146" s="3">
        <v>1577000</v>
      </c>
      <c r="C146" s="3">
        <v>743000</v>
      </c>
      <c r="D146" s="3">
        <v>-4557000</v>
      </c>
      <c r="E146" s="3">
        <v>54419000</v>
      </c>
      <c r="F146" s="3">
        <v>22971000</v>
      </c>
      <c r="G146" s="3">
        <v>25900000</v>
      </c>
      <c r="H146" s="3">
        <v>27200000</v>
      </c>
      <c r="I146" s="3">
        <v>29300000</v>
      </c>
      <c r="J146" s="3">
        <v>181500000</v>
      </c>
      <c r="K146" s="3">
        <v>322100000</v>
      </c>
      <c r="L146" s="3">
        <v>453900000</v>
      </c>
      <c r="M146" s="3">
        <v>437200000</v>
      </c>
      <c r="N146" s="3">
        <v>437200000</v>
      </c>
      <c r="O146" s="4">
        <v>305000000</v>
      </c>
      <c r="P146" s="3">
        <v>112600000</v>
      </c>
      <c r="Q146" s="3">
        <v>97200000</v>
      </c>
      <c r="R146" s="3">
        <v>95200000</v>
      </c>
      <c r="S146" s="3" t="s">
        <v>24</v>
      </c>
    </row>
    <row r="147" spans="1:19" ht="16" x14ac:dyDescent="0.2">
      <c r="A147" s="2" t="s">
        <v>149</v>
      </c>
      <c r="B147" s="3">
        <v>36131000</v>
      </c>
      <c r="C147" s="3">
        <v>55917000</v>
      </c>
      <c r="D147" s="3">
        <v>94726000</v>
      </c>
      <c r="E147" s="3">
        <v>141246000</v>
      </c>
      <c r="F147" s="3">
        <v>242119000</v>
      </c>
      <c r="G147" s="3">
        <v>422500000</v>
      </c>
      <c r="H147" s="3">
        <v>502700000</v>
      </c>
      <c r="I147" s="3">
        <v>521400000</v>
      </c>
      <c r="J147" s="3">
        <v>227500000</v>
      </c>
      <c r="K147" s="3">
        <v>71800000</v>
      </c>
      <c r="L147" s="3">
        <v>348600000</v>
      </c>
      <c r="M147" s="3">
        <v>520800000</v>
      </c>
      <c r="N147" s="3">
        <v>520800000</v>
      </c>
      <c r="O147" s="4">
        <v>813200000</v>
      </c>
      <c r="P147" s="3">
        <v>767400000</v>
      </c>
      <c r="Q147" s="3">
        <v>160000000</v>
      </c>
      <c r="R147" s="3">
        <v>-114200000</v>
      </c>
      <c r="S147" s="3" t="s">
        <v>24</v>
      </c>
    </row>
    <row r="148" spans="1:19" ht="16" x14ac:dyDescent="0.2">
      <c r="A148" s="2" t="s">
        <v>150</v>
      </c>
      <c r="B148" s="3">
        <v>-15436000</v>
      </c>
      <c r="C148" s="3">
        <v>-15965000</v>
      </c>
      <c r="D148" s="3">
        <v>-41819000</v>
      </c>
      <c r="E148" s="3">
        <v>-47949000</v>
      </c>
      <c r="F148" s="3">
        <v>-76830000</v>
      </c>
      <c r="G148" s="3">
        <v>-136400000</v>
      </c>
      <c r="H148" s="3">
        <v>-82900000</v>
      </c>
      <c r="I148" s="3">
        <v>-33000000</v>
      </c>
      <c r="J148" s="3">
        <v>-108700000</v>
      </c>
      <c r="K148" s="3">
        <v>-435600000</v>
      </c>
      <c r="L148" s="3">
        <v>-172400000</v>
      </c>
      <c r="M148" s="3">
        <v>-902000000</v>
      </c>
      <c r="N148" s="3">
        <v>-902000000</v>
      </c>
      <c r="O148" s="4">
        <v>699300000</v>
      </c>
      <c r="P148" s="3">
        <v>904400000</v>
      </c>
      <c r="Q148" s="3">
        <v>-39800000</v>
      </c>
      <c r="R148" s="3">
        <v>-165300000</v>
      </c>
      <c r="S148" s="3" t="s">
        <v>24</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-5114000</v>
      </c>
      <c r="C150" s="3">
        <v>-11063000</v>
      </c>
      <c r="D150" s="3">
        <v>-8865000</v>
      </c>
      <c r="E150" s="3">
        <v>-10308000</v>
      </c>
      <c r="F150" s="3">
        <v>-34185000</v>
      </c>
      <c r="G150" s="3">
        <v>2600000</v>
      </c>
      <c r="H150" s="3">
        <v>-48100000</v>
      </c>
      <c r="I150" s="3">
        <v>-125500000</v>
      </c>
      <c r="J150" s="3">
        <v>-332500000</v>
      </c>
      <c r="K150" s="3">
        <v>-409000000</v>
      </c>
      <c r="L150" s="3">
        <v>-299100000</v>
      </c>
      <c r="M150" s="3">
        <v>-141000000</v>
      </c>
      <c r="N150" s="3">
        <v>-141000000</v>
      </c>
      <c r="O150" s="4">
        <v>-496300000</v>
      </c>
      <c r="P150" s="3">
        <v>-41100000</v>
      </c>
      <c r="Q150" s="3">
        <v>-118500000</v>
      </c>
      <c r="R150" s="3">
        <v>-336700000</v>
      </c>
      <c r="S150" s="3" t="s">
        <v>24</v>
      </c>
    </row>
    <row r="151" spans="1:19" ht="16" x14ac:dyDescent="0.2">
      <c r="A151" s="2" t="s">
        <v>153</v>
      </c>
      <c r="B151" s="3">
        <v>9074000</v>
      </c>
      <c r="C151" s="3">
        <v>13691000</v>
      </c>
      <c r="D151" s="3">
        <v>31988000</v>
      </c>
      <c r="E151" s="3">
        <v>-24000</v>
      </c>
      <c r="F151" s="3">
        <v>30990000</v>
      </c>
      <c r="G151" s="3">
        <v>35500000</v>
      </c>
      <c r="H151" s="3">
        <v>59100000</v>
      </c>
      <c r="I151" s="3">
        <v>48600000</v>
      </c>
      <c r="J151" s="3">
        <v>11700000</v>
      </c>
      <c r="K151" s="3">
        <v>-52600000</v>
      </c>
      <c r="L151" s="3">
        <v>-40300000</v>
      </c>
      <c r="M151" s="3">
        <v>22200000</v>
      </c>
      <c r="N151" s="3">
        <v>22200000</v>
      </c>
      <c r="O151" s="4">
        <v>-115000000</v>
      </c>
      <c r="P151" s="3">
        <v>-29100000</v>
      </c>
      <c r="Q151" s="3">
        <v>-86900000</v>
      </c>
      <c r="R151" s="3">
        <v>1000000</v>
      </c>
      <c r="S151" s="3" t="s">
        <v>24</v>
      </c>
    </row>
    <row r="152" spans="1:19" ht="16" x14ac:dyDescent="0.2">
      <c r="A152" s="2" t="s">
        <v>154</v>
      </c>
      <c r="B152" s="3">
        <v>47607000</v>
      </c>
      <c r="C152" s="3">
        <v>69254000</v>
      </c>
      <c r="D152" s="3">
        <v>113422000</v>
      </c>
      <c r="E152" s="3">
        <v>199527000</v>
      </c>
      <c r="F152" s="3">
        <v>322144000</v>
      </c>
      <c r="G152" s="3">
        <v>520800000</v>
      </c>
      <c r="H152" s="3">
        <v>574600000</v>
      </c>
      <c r="I152" s="3">
        <v>631300000</v>
      </c>
      <c r="J152" s="3">
        <v>657000000</v>
      </c>
      <c r="K152" s="3">
        <v>969000000</v>
      </c>
      <c r="L152" s="3">
        <v>860400000</v>
      </c>
      <c r="M152" s="3">
        <v>1541600000</v>
      </c>
      <c r="N152" s="3">
        <v>1541600000</v>
      </c>
      <c r="O152" s="4">
        <v>725200000</v>
      </c>
      <c r="P152" s="3">
        <v>-66800000</v>
      </c>
      <c r="Q152" s="3">
        <v>405200000</v>
      </c>
      <c r="R152" s="3">
        <v>386800000</v>
      </c>
      <c r="S152" s="3" t="s">
        <v>24</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32102000</v>
      </c>
      <c r="C154" s="3">
        <v>77368000</v>
      </c>
      <c r="D154" s="3">
        <v>114519000</v>
      </c>
      <c r="E154" s="3">
        <v>88406000</v>
      </c>
      <c r="F154" s="3">
        <v>350304000</v>
      </c>
      <c r="G154" s="3">
        <v>658100000</v>
      </c>
      <c r="H154" s="3">
        <v>868500000</v>
      </c>
      <c r="I154" s="3">
        <v>1037000000</v>
      </c>
      <c r="J154" s="3">
        <v>1055600000</v>
      </c>
      <c r="K154" s="3">
        <v>1035700000</v>
      </c>
      <c r="L154" s="3">
        <v>1503000000</v>
      </c>
      <c r="M154" s="3">
        <v>1984700000</v>
      </c>
      <c r="N154" s="3">
        <v>1984700000</v>
      </c>
      <c r="O154" s="4">
        <v>2363400000</v>
      </c>
      <c r="P154" s="3">
        <v>1236700000</v>
      </c>
      <c r="Q154" s="3">
        <v>694600000</v>
      </c>
      <c r="R154" s="3">
        <v>432100000</v>
      </c>
      <c r="S154" s="3" t="s">
        <v>24</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-13000000</v>
      </c>
      <c r="C159" s="3">
        <v>-14565000</v>
      </c>
      <c r="D159" s="3">
        <v>-22442000</v>
      </c>
      <c r="E159" s="3">
        <v>-36107000</v>
      </c>
      <c r="F159" s="3">
        <v>-33828000</v>
      </c>
      <c r="G159" s="3">
        <v>-72500000</v>
      </c>
      <c r="H159" s="3">
        <v>-163400000</v>
      </c>
      <c r="I159" s="3">
        <v>-112000000</v>
      </c>
      <c r="J159" s="3">
        <v>-131200000</v>
      </c>
      <c r="K159" s="3">
        <v>-214400000</v>
      </c>
      <c r="L159" s="3">
        <v>-116000000</v>
      </c>
      <c r="M159" s="3">
        <v>-192800000</v>
      </c>
      <c r="N159" s="3">
        <v>-192800000</v>
      </c>
      <c r="O159" s="4">
        <v>-109100000</v>
      </c>
      <c r="P159" s="3">
        <v>-39600000</v>
      </c>
      <c r="Q159" s="3">
        <v>-38300000</v>
      </c>
      <c r="R159" s="3">
        <v>-31200000</v>
      </c>
      <c r="S159" s="3" t="s">
        <v>24</v>
      </c>
    </row>
    <row r="160" spans="1:19" ht="16" x14ac:dyDescent="0.2">
      <c r="A160" s="2" t="s">
        <v>162</v>
      </c>
      <c r="B160" s="3">
        <v>-13000000</v>
      </c>
      <c r="C160" s="3">
        <v>-14565000</v>
      </c>
      <c r="D160" s="3">
        <v>-22442000</v>
      </c>
      <c r="E160" s="3">
        <v>-36107000</v>
      </c>
      <c r="F160" s="3">
        <v>-33828000</v>
      </c>
      <c r="G160" s="3">
        <v>-72500000</v>
      </c>
      <c r="H160" s="3">
        <v>-163400000</v>
      </c>
      <c r="I160" s="3">
        <v>-112000000</v>
      </c>
      <c r="J160" s="3">
        <v>-131200000</v>
      </c>
      <c r="K160" s="3">
        <v>-214400000</v>
      </c>
      <c r="L160" s="3">
        <v>-116000000</v>
      </c>
      <c r="M160" s="3">
        <v>-192800000</v>
      </c>
      <c r="N160" s="3">
        <v>-192800000</v>
      </c>
      <c r="O160" s="4">
        <v>-109100000</v>
      </c>
      <c r="P160" s="3">
        <v>-39600000</v>
      </c>
      <c r="Q160" s="3">
        <v>-38300000</v>
      </c>
      <c r="R160" s="3">
        <v>-31200000</v>
      </c>
      <c r="S160" s="3" t="s">
        <v>24</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v>-129123000</v>
      </c>
      <c r="E162" s="3">
        <v>-198515000</v>
      </c>
      <c r="F162" s="3">
        <v>-630050000</v>
      </c>
      <c r="G162" s="3">
        <v>-266400000</v>
      </c>
      <c r="H162" s="3">
        <v>-218500000</v>
      </c>
      <c r="I162" s="3">
        <v>-33900000</v>
      </c>
      <c r="J162" s="3">
        <v>-921000000</v>
      </c>
      <c r="K162" s="3">
        <v>1085900000</v>
      </c>
      <c r="L162" s="3">
        <v>-587300000</v>
      </c>
      <c r="M162" s="3">
        <v>-703600000</v>
      </c>
      <c r="N162" s="3">
        <v>-703600000</v>
      </c>
      <c r="O162" s="4">
        <v>-2082800000</v>
      </c>
      <c r="P162" s="3">
        <v>-1280200000</v>
      </c>
      <c r="Q162" s="3">
        <v>-940600000</v>
      </c>
      <c r="R162" s="3">
        <v>138000000</v>
      </c>
      <c r="S162" s="3" t="s">
        <v>24</v>
      </c>
    </row>
    <row r="163" spans="1:19" ht="16" x14ac:dyDescent="0.2">
      <c r="A163" s="2" t="s">
        <v>165</v>
      </c>
      <c r="B163" s="3" t="s">
        <v>24</v>
      </c>
      <c r="C163" s="3" t="s">
        <v>24</v>
      </c>
      <c r="D163" s="3">
        <v>216201000</v>
      </c>
      <c r="E163" s="3">
        <v>308127000</v>
      </c>
      <c r="F163" s="3">
        <v>357548000</v>
      </c>
      <c r="G163" s="3">
        <v>770600000</v>
      </c>
      <c r="H163" s="3">
        <v>777400000</v>
      </c>
      <c r="I163" s="3">
        <v>691800000</v>
      </c>
      <c r="J163" s="3">
        <v>2063600000</v>
      </c>
      <c r="K163" s="3">
        <v>2266700000</v>
      </c>
      <c r="L163" s="3">
        <v>1371600000</v>
      </c>
      <c r="M163" s="3">
        <v>1568100000</v>
      </c>
      <c r="N163" s="3">
        <v>1568100000</v>
      </c>
      <c r="O163" s="4">
        <v>2378600000</v>
      </c>
      <c r="P163" s="3">
        <v>832600000</v>
      </c>
      <c r="Q163" s="3">
        <v>665900000</v>
      </c>
      <c r="R163" s="3">
        <v>880100000</v>
      </c>
      <c r="S163" s="3" t="s">
        <v>24</v>
      </c>
    </row>
    <row r="164" spans="1:19" ht="16" x14ac:dyDescent="0.2">
      <c r="A164" s="2" t="s">
        <v>166</v>
      </c>
      <c r="B164" s="3" t="s">
        <v>24</v>
      </c>
      <c r="C164" s="3" t="s">
        <v>24</v>
      </c>
      <c r="D164" s="3">
        <v>-345324000</v>
      </c>
      <c r="E164" s="3">
        <v>-506642000</v>
      </c>
      <c r="F164" s="3">
        <v>-987598000</v>
      </c>
      <c r="G164" s="3">
        <v>-1037000000</v>
      </c>
      <c r="H164" s="3">
        <v>-995900000</v>
      </c>
      <c r="I164" s="3">
        <v>-725700000</v>
      </c>
      <c r="J164" s="3">
        <v>-2984600000</v>
      </c>
      <c r="K164" s="3">
        <v>-1180800000</v>
      </c>
      <c r="L164" s="3">
        <v>-1958900000</v>
      </c>
      <c r="M164" s="3">
        <v>-2271700000</v>
      </c>
      <c r="N164" s="3">
        <v>-2271700000</v>
      </c>
      <c r="O164" s="4">
        <v>-4461400000</v>
      </c>
      <c r="P164" s="3">
        <v>-2112800000</v>
      </c>
      <c r="Q164" s="3">
        <v>-1606500000</v>
      </c>
      <c r="R164" s="3">
        <v>-742100000</v>
      </c>
      <c r="S164" s="3" t="s">
        <v>24</v>
      </c>
    </row>
    <row r="165" spans="1:19" ht="16" x14ac:dyDescent="0.2">
      <c r="A165" s="2" t="s">
        <v>167</v>
      </c>
      <c r="B165" s="3" t="s">
        <v>24</v>
      </c>
      <c r="C165" s="3" t="s">
        <v>24</v>
      </c>
      <c r="D165" s="3" t="s">
        <v>24</v>
      </c>
      <c r="E165" s="3">
        <v>-85726000</v>
      </c>
      <c r="F165" s="3">
        <v>-15128000</v>
      </c>
      <c r="G165" s="3" t="s">
        <v>24</v>
      </c>
      <c r="H165" s="3">
        <v>-90700000</v>
      </c>
      <c r="I165" s="3">
        <v>-374100000</v>
      </c>
      <c r="J165" s="3">
        <v>-773700000</v>
      </c>
      <c r="K165" s="3">
        <v>-583500000</v>
      </c>
      <c r="L165" s="3">
        <v>-777300000</v>
      </c>
      <c r="M165" s="3">
        <v>-37000000</v>
      </c>
      <c r="N165" s="3">
        <v>-37000000</v>
      </c>
      <c r="O165" s="4">
        <v>-204500000</v>
      </c>
      <c r="P165" s="3" t="s">
        <v>24</v>
      </c>
      <c r="Q165" s="3">
        <v>-185600000</v>
      </c>
      <c r="R165" s="3">
        <v>-18900000</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-85726000</v>
      </c>
      <c r="F167" s="3">
        <v>-15128000</v>
      </c>
      <c r="G167" s="3" t="s">
        <v>24</v>
      </c>
      <c r="H167" s="3">
        <v>-90700000</v>
      </c>
      <c r="I167" s="3">
        <v>-374100000</v>
      </c>
      <c r="J167" s="3">
        <v>-773700000</v>
      </c>
      <c r="K167" s="3">
        <v>-583500000</v>
      </c>
      <c r="L167" s="3">
        <v>-777300000</v>
      </c>
      <c r="M167" s="3">
        <v>-37000000</v>
      </c>
      <c r="N167" s="3">
        <v>-37000000</v>
      </c>
      <c r="O167" s="4">
        <v>-204500000</v>
      </c>
      <c r="P167" s="3" t="s">
        <v>24</v>
      </c>
      <c r="Q167" s="3">
        <v>-185600000</v>
      </c>
      <c r="R167" s="3">
        <v>-18900000</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-13000000</v>
      </c>
      <c r="C171" s="3">
        <v>-14565000</v>
      </c>
      <c r="D171" s="3">
        <v>-151565000</v>
      </c>
      <c r="E171" s="3">
        <v>-320348000</v>
      </c>
      <c r="F171" s="3">
        <v>-679006000</v>
      </c>
      <c r="G171" s="3">
        <v>-338900000</v>
      </c>
      <c r="H171" s="3">
        <v>-472600000</v>
      </c>
      <c r="I171" s="3">
        <v>-520000000</v>
      </c>
      <c r="J171" s="3">
        <v>-1825900000</v>
      </c>
      <c r="K171" s="3">
        <v>288000000</v>
      </c>
      <c r="L171" s="3">
        <v>-1480600000</v>
      </c>
      <c r="M171" s="3">
        <v>-933400000</v>
      </c>
      <c r="N171" s="3">
        <v>-933400000</v>
      </c>
      <c r="O171" s="4">
        <v>-2396400000</v>
      </c>
      <c r="P171" s="3">
        <v>-1319800000</v>
      </c>
      <c r="Q171" s="3">
        <v>-1164500000</v>
      </c>
      <c r="R171" s="3">
        <v>87900000</v>
      </c>
      <c r="S171" s="3" t="s">
        <v>24</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v>560433000</v>
      </c>
      <c r="F173" s="3" t="s">
        <v>24</v>
      </c>
      <c r="G173" s="3" t="s">
        <v>24</v>
      </c>
      <c r="H173" s="3" t="s">
        <v>24</v>
      </c>
      <c r="I173" s="3">
        <v>1682400000</v>
      </c>
      <c r="J173" s="3">
        <v>-477400000</v>
      </c>
      <c r="K173" s="3">
        <v>1979100000</v>
      </c>
      <c r="L173" s="3">
        <v>-900000</v>
      </c>
      <c r="M173" s="3">
        <v>-600000</v>
      </c>
      <c r="N173" s="3" t="s">
        <v>24</v>
      </c>
      <c r="O173" s="4" t="s">
        <v>24</v>
      </c>
      <c r="P173" s="3" t="s">
        <v>24</v>
      </c>
      <c r="Q173" s="3" t="s">
        <v>24</v>
      </c>
      <c r="R173" s="3" t="s">
        <v>24</v>
      </c>
      <c r="S173" s="3" t="s">
        <v>24</v>
      </c>
    </row>
    <row r="174" spans="1:19" ht="16" x14ac:dyDescent="0.2">
      <c r="A174" s="2" t="s">
        <v>175</v>
      </c>
      <c r="B174" s="3" t="s">
        <v>24</v>
      </c>
      <c r="C174" s="3" t="s">
        <v>24</v>
      </c>
      <c r="D174" s="3" t="s">
        <v>24</v>
      </c>
      <c r="E174" s="3">
        <v>560433000</v>
      </c>
      <c r="F174" s="3" t="s">
        <v>24</v>
      </c>
      <c r="G174" s="3" t="s">
        <v>24</v>
      </c>
      <c r="H174" s="3" t="s">
        <v>24</v>
      </c>
      <c r="I174" s="3">
        <v>1682400000</v>
      </c>
      <c r="J174" s="3" t="s">
        <v>24</v>
      </c>
      <c r="K174" s="3">
        <v>1979100000</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v>-477400000</v>
      </c>
      <c r="K175" s="3" t="s">
        <v>24</v>
      </c>
      <c r="L175" s="3">
        <v>-900000</v>
      </c>
      <c r="M175" s="3">
        <v>-600000</v>
      </c>
      <c r="N175" s="3" t="s">
        <v>24</v>
      </c>
      <c r="O175" s="4" t="s">
        <v>24</v>
      </c>
      <c r="P175" s="3" t="s">
        <v>24</v>
      </c>
      <c r="Q175" s="3" t="s">
        <v>24</v>
      </c>
      <c r="R175" s="3" t="s">
        <v>24</v>
      </c>
      <c r="S175" s="3" t="s">
        <v>24</v>
      </c>
    </row>
    <row r="176" spans="1:19" ht="16" x14ac:dyDescent="0.2">
      <c r="A176" s="2" t="s">
        <v>177</v>
      </c>
      <c r="B176" s="3">
        <v>-90000</v>
      </c>
      <c r="C176" s="3">
        <v>215293000</v>
      </c>
      <c r="D176" s="3">
        <v>-2776000</v>
      </c>
      <c r="E176" s="3">
        <v>-132000</v>
      </c>
      <c r="F176" s="3" t="s">
        <v>24</v>
      </c>
      <c r="G176" s="3" t="s">
        <v>24</v>
      </c>
      <c r="H176" s="3">
        <v>-411000000</v>
      </c>
      <c r="I176" s="3">
        <v>-259100000</v>
      </c>
      <c r="J176" s="3">
        <v>-330000000</v>
      </c>
      <c r="K176" s="3">
        <v>-1198100000</v>
      </c>
      <c r="L176" s="3">
        <v>-1178100000</v>
      </c>
      <c r="M176" s="3">
        <v>-892300000</v>
      </c>
      <c r="N176" s="3">
        <v>-892300000</v>
      </c>
      <c r="O176" s="4">
        <v>-272700000</v>
      </c>
      <c r="P176" s="3">
        <v>-22700000</v>
      </c>
      <c r="Q176" s="3">
        <v>-250000000</v>
      </c>
      <c r="R176" s="3" t="s">
        <v>24</v>
      </c>
      <c r="S176" s="3" t="s">
        <v>24</v>
      </c>
    </row>
    <row r="177" spans="1:19" ht="16" x14ac:dyDescent="0.2">
      <c r="A177" s="2" t="s">
        <v>178</v>
      </c>
      <c r="B177" s="3" t="s">
        <v>24</v>
      </c>
      <c r="C177" s="3">
        <v>215375000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-90000</v>
      </c>
      <c r="C178" s="3">
        <v>-82000</v>
      </c>
      <c r="D178" s="3">
        <v>-2776000</v>
      </c>
      <c r="E178" s="3">
        <v>-132000</v>
      </c>
      <c r="F178" s="3" t="s">
        <v>24</v>
      </c>
      <c r="G178" s="3" t="s">
        <v>24</v>
      </c>
      <c r="H178" s="3">
        <v>-411000000</v>
      </c>
      <c r="I178" s="3">
        <v>-259100000</v>
      </c>
      <c r="J178" s="3">
        <v>-330000000</v>
      </c>
      <c r="K178" s="3">
        <v>-1198100000</v>
      </c>
      <c r="L178" s="3">
        <v>-1178100000</v>
      </c>
      <c r="M178" s="3">
        <v>-892300000</v>
      </c>
      <c r="N178" s="3">
        <v>-892300000</v>
      </c>
      <c r="O178" s="4">
        <v>-272700000</v>
      </c>
      <c r="P178" s="3">
        <v>-22700000</v>
      </c>
      <c r="Q178" s="3">
        <v>-250000000</v>
      </c>
      <c r="R178" s="3" t="s">
        <v>24</v>
      </c>
      <c r="S178" s="3" t="s">
        <v>24</v>
      </c>
    </row>
    <row r="179" spans="1:19" ht="16" x14ac:dyDescent="0.2">
      <c r="A179" s="2" t="s">
        <v>180</v>
      </c>
      <c r="B179" s="3">
        <v>2670000</v>
      </c>
      <c r="C179" s="3">
        <v>4029000</v>
      </c>
      <c r="D179" s="3">
        <v>27794000</v>
      </c>
      <c r="E179" s="3">
        <v>14839000</v>
      </c>
      <c r="F179" s="3">
        <v>50704000</v>
      </c>
      <c r="G179" s="3">
        <v>39400000</v>
      </c>
      <c r="H179" s="3">
        <v>25000000</v>
      </c>
      <c r="I179" s="3">
        <v>-177700000</v>
      </c>
      <c r="J179" s="3">
        <v>33500000</v>
      </c>
      <c r="K179" s="3">
        <v>-108000000</v>
      </c>
      <c r="L179" s="3">
        <v>75000000</v>
      </c>
      <c r="M179" s="3">
        <v>86300000</v>
      </c>
      <c r="N179" s="3">
        <v>85700000</v>
      </c>
      <c r="O179" s="4">
        <v>181200000</v>
      </c>
      <c r="P179" s="3">
        <v>53800000</v>
      </c>
      <c r="Q179" s="3">
        <v>-800000</v>
      </c>
      <c r="R179" s="3">
        <v>128200000</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2580000</v>
      </c>
      <c r="C181" s="3">
        <v>219322000</v>
      </c>
      <c r="D181" s="3">
        <v>25018000</v>
      </c>
      <c r="E181" s="3">
        <v>575140000</v>
      </c>
      <c r="F181" s="3">
        <v>50704000</v>
      </c>
      <c r="G181" s="3">
        <v>39400000</v>
      </c>
      <c r="H181" s="3">
        <v>-386000000</v>
      </c>
      <c r="I181" s="3">
        <v>1245600000</v>
      </c>
      <c r="J181" s="3">
        <v>-773900000</v>
      </c>
      <c r="K181" s="3">
        <v>673000000</v>
      </c>
      <c r="L181" s="3">
        <v>-1104000000</v>
      </c>
      <c r="M181" s="3">
        <v>-806600000</v>
      </c>
      <c r="N181" s="3">
        <v>-806600000</v>
      </c>
      <c r="O181" s="4">
        <v>-91500000</v>
      </c>
      <c r="P181" s="3">
        <v>31100000</v>
      </c>
      <c r="Q181" s="3">
        <v>-250800000</v>
      </c>
      <c r="R181" s="3">
        <v>128200000</v>
      </c>
      <c r="S181" s="3" t="s">
        <v>24</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21682000</v>
      </c>
      <c r="C183" s="3">
        <v>282125000</v>
      </c>
      <c r="D183" s="3">
        <v>-12028000</v>
      </c>
      <c r="E183" s="3">
        <v>343198000</v>
      </c>
      <c r="F183" s="3">
        <v>-277998000</v>
      </c>
      <c r="G183" s="3">
        <v>358600000</v>
      </c>
      <c r="H183" s="3">
        <v>9900000</v>
      </c>
      <c r="I183" s="3">
        <v>1762600000</v>
      </c>
      <c r="J183" s="3">
        <v>-1544200000</v>
      </c>
      <c r="K183" s="3">
        <v>1996700000</v>
      </c>
      <c r="L183" s="3">
        <v>-1081600000</v>
      </c>
      <c r="M183" s="3">
        <v>244700000</v>
      </c>
      <c r="N183" s="3">
        <v>244700000</v>
      </c>
      <c r="O183" s="4">
        <v>-124500000</v>
      </c>
      <c r="P183" s="3">
        <v>-52000000</v>
      </c>
      <c r="Q183" s="3">
        <v>-720700000</v>
      </c>
      <c r="R183" s="3">
        <v>648200000</v>
      </c>
      <c r="S183" s="3" t="s">
        <v>24</v>
      </c>
    </row>
    <row r="184" spans="1:19" ht="16" x14ac:dyDescent="0.2">
      <c r="A184" s="2" t="s">
        <v>54</v>
      </c>
      <c r="B184" s="3">
        <v>-8215000</v>
      </c>
      <c r="C184" s="3">
        <v>10025000</v>
      </c>
      <c r="D184" s="3">
        <v>-8729000</v>
      </c>
      <c r="E184" s="3">
        <v>-54755000</v>
      </c>
      <c r="F184" s="3">
        <v>-104655000</v>
      </c>
      <c r="G184" s="3">
        <v>-147300000</v>
      </c>
      <c r="H184" s="3">
        <v>-120000000</v>
      </c>
      <c r="I184" s="3">
        <v>-32700000</v>
      </c>
      <c r="J184" s="3">
        <v>99700000</v>
      </c>
      <c r="K184" s="3">
        <v>74500000</v>
      </c>
      <c r="L184" s="3">
        <v>800000</v>
      </c>
      <c r="M184" s="3">
        <v>93800000</v>
      </c>
      <c r="N184" s="3">
        <v>669900000</v>
      </c>
      <c r="O184" s="4">
        <v>600200000</v>
      </c>
      <c r="P184" s="3">
        <v>85900000</v>
      </c>
      <c r="Q184" s="3">
        <v>109800000</v>
      </c>
      <c r="R184" s="3">
        <v>151000000</v>
      </c>
      <c r="S184" s="3">
        <v>253500000</v>
      </c>
    </row>
    <row r="185" spans="1:19" ht="16" x14ac:dyDescent="0.2">
      <c r="A185" s="2" t="s">
        <v>55</v>
      </c>
      <c r="B185" s="5">
        <v>-6.93</v>
      </c>
      <c r="C185" s="5">
        <v>3.93</v>
      </c>
      <c r="D185" s="5">
        <v>-2.2000000000000002</v>
      </c>
      <c r="E185" s="5">
        <v>-9.15</v>
      </c>
      <c r="F185" s="5">
        <v>-11.28</v>
      </c>
      <c r="G185" s="5">
        <v>-10.69</v>
      </c>
      <c r="H185" s="5">
        <v>-6.81</v>
      </c>
      <c r="I185" s="5">
        <v>-1.44</v>
      </c>
      <c r="J185" s="5">
        <v>3.44</v>
      </c>
      <c r="K185" s="5">
        <v>2.19</v>
      </c>
      <c r="L185" s="5">
        <v>0.02</v>
      </c>
      <c r="M185" s="5">
        <v>1.7</v>
      </c>
      <c r="N185" s="5">
        <v>9.7200000000000006</v>
      </c>
      <c r="O185" s="6">
        <v>8.7100000000000009</v>
      </c>
      <c r="P185" s="5">
        <v>3.11</v>
      </c>
      <c r="Q185" s="5">
        <v>4.59</v>
      </c>
      <c r="R185" s="5">
        <v>6.12</v>
      </c>
      <c r="S185" s="5">
        <v>8.7100000000000009</v>
      </c>
    </row>
    <row r="186" spans="1:19" ht="16" x14ac:dyDescent="0.2">
      <c r="A186" s="2" t="s">
        <v>184</v>
      </c>
      <c r="B186" s="3" t="s">
        <v>24</v>
      </c>
      <c r="C186" s="3" t="s">
        <v>24</v>
      </c>
      <c r="D186" s="3" t="s">
        <v>24</v>
      </c>
      <c r="E186" s="3">
        <v>85726000</v>
      </c>
      <c r="F186" s="3">
        <v>15128000</v>
      </c>
      <c r="G186" s="3" t="s">
        <v>24</v>
      </c>
      <c r="H186" s="3">
        <v>90700000</v>
      </c>
      <c r="I186" s="3">
        <v>374100000</v>
      </c>
      <c r="J186" s="3">
        <v>773700000</v>
      </c>
      <c r="K186" s="3">
        <v>583500000</v>
      </c>
      <c r="L186" s="3">
        <v>777300000</v>
      </c>
      <c r="M186" s="3">
        <v>37000000</v>
      </c>
      <c r="N186" s="3">
        <v>37000000</v>
      </c>
      <c r="O186" s="4">
        <v>204500000</v>
      </c>
      <c r="P186" s="3" t="s">
        <v>24</v>
      </c>
      <c r="Q186" s="3">
        <v>185600000</v>
      </c>
      <c r="R186" s="3">
        <v>18900000</v>
      </c>
      <c r="S186" s="3" t="s">
        <v>24</v>
      </c>
    </row>
    <row r="187" spans="1:19" ht="16" x14ac:dyDescent="0.2">
      <c r="A187" s="2" t="s">
        <v>185</v>
      </c>
      <c r="B187" s="3">
        <v>19102000</v>
      </c>
      <c r="C187" s="3">
        <v>62803000</v>
      </c>
      <c r="D187" s="3">
        <v>92077000</v>
      </c>
      <c r="E187" s="3">
        <v>52299000</v>
      </c>
      <c r="F187" s="3">
        <v>316476000</v>
      </c>
      <c r="G187" s="3">
        <v>585600000</v>
      </c>
      <c r="H187" s="3">
        <v>705100000</v>
      </c>
      <c r="I187" s="3">
        <v>925000000</v>
      </c>
      <c r="J187" s="3">
        <v>924400000</v>
      </c>
      <c r="K187" s="3">
        <v>821300000</v>
      </c>
      <c r="L187" s="3">
        <v>1387000000</v>
      </c>
      <c r="M187" s="3">
        <v>1791900000</v>
      </c>
      <c r="N187" s="3">
        <v>1791900000</v>
      </c>
      <c r="O187" s="4">
        <v>2254300000</v>
      </c>
      <c r="P187" s="3">
        <v>1197100000</v>
      </c>
      <c r="Q187" s="3">
        <v>656300000</v>
      </c>
      <c r="R187" s="3">
        <v>400900000</v>
      </c>
      <c r="S187" s="3" t="s">
        <v>24</v>
      </c>
    </row>
    <row r="188" spans="1:19" ht="16" x14ac:dyDescent="0.2">
      <c r="A188" s="29" t="s">
        <v>186</v>
      </c>
      <c r="B188" s="27" t="s">
        <v>24</v>
      </c>
      <c r="C188" s="27">
        <v>62793521</v>
      </c>
      <c r="D188" s="27">
        <v>92077000</v>
      </c>
      <c r="E188" s="27">
        <v>52299000</v>
      </c>
      <c r="F188" s="27">
        <v>316476000</v>
      </c>
      <c r="G188" s="27">
        <v>585600000</v>
      </c>
      <c r="H188" s="27">
        <v>705100000</v>
      </c>
      <c r="I188" s="27">
        <v>925000000</v>
      </c>
      <c r="J188" s="27">
        <v>924400000</v>
      </c>
      <c r="K188" s="27">
        <v>821300000</v>
      </c>
      <c r="L188" s="27">
        <v>1387000000</v>
      </c>
      <c r="M188" s="27">
        <v>1791900000</v>
      </c>
      <c r="N188" s="27">
        <v>1813019265</v>
      </c>
      <c r="O188" s="28">
        <v>2275419265</v>
      </c>
      <c r="P188" s="27">
        <v>1201053488</v>
      </c>
      <c r="Q188" s="27">
        <v>663183649</v>
      </c>
      <c r="R188" s="27">
        <v>407318626</v>
      </c>
      <c r="S188" s="27">
        <v>4100758</v>
      </c>
    </row>
    <row r="189" spans="1:19" ht="16" x14ac:dyDescent="0.2">
      <c r="A189" s="20" t="s">
        <v>199</v>
      </c>
      <c r="B189" s="21"/>
      <c r="C189" s="22" t="e">
        <f>(C188/B188)-1</f>
        <v>#VALUE!</v>
      </c>
      <c r="D189" s="22">
        <f>(D188/C188)-1</f>
        <v>0.46634554861161548</v>
      </c>
      <c r="E189" s="22">
        <f>(E188/D188)-1</f>
        <v>-0.4320079933099471</v>
      </c>
      <c r="F189" s="22">
        <f t="shared" ref="F189:N189" si="8">(F188/E188)-1</f>
        <v>5.0512820512820511</v>
      </c>
      <c r="G189" s="22">
        <f t="shared" si="8"/>
        <v>0.85037727979372835</v>
      </c>
      <c r="H189" s="22">
        <f t="shared" si="8"/>
        <v>0.20406420765027322</v>
      </c>
      <c r="I189" s="22">
        <f t="shared" si="8"/>
        <v>0.31187065664444757</v>
      </c>
      <c r="J189" s="22">
        <f t="shared" si="8"/>
        <v>-6.4864864864866423E-4</v>
      </c>
      <c r="K189" s="22">
        <f t="shared" si="8"/>
        <v>-0.11153180441367372</v>
      </c>
      <c r="L189" s="22">
        <f t="shared" si="8"/>
        <v>0.6887860708632656</v>
      </c>
      <c r="M189" s="22">
        <f t="shared" si="8"/>
        <v>0.29192501802451343</v>
      </c>
      <c r="N189" s="22">
        <f t="shared" si="8"/>
        <v>1.1785961828226998E-2</v>
      </c>
      <c r="O189" s="22">
        <f>(O188/N188)-1</f>
        <v>0.2550441735102027</v>
      </c>
      <c r="P189" s="22"/>
      <c r="Q189" s="22">
        <f>(Q188/P188)-1</f>
        <v>-0.44783171138836075</v>
      </c>
      <c r="R189" s="22">
        <f>(R188/Q188)-1</f>
        <v>-0.38581322592288458</v>
      </c>
      <c r="S189" s="22">
        <f>(S188/R188)-1</f>
        <v>-0.98993230915985664</v>
      </c>
    </row>
    <row r="190" spans="1:19" ht="16" x14ac:dyDescent="0.2">
      <c r="A190" s="23" t="s">
        <v>200</v>
      </c>
      <c r="B190" s="24" t="e">
        <f t="shared" ref="B190:S190" si="9">B188/B2</f>
        <v>#VALUE!</v>
      </c>
      <c r="C190" s="24">
        <f t="shared" si="9"/>
        <v>0.24611590982135159</v>
      </c>
      <c r="D190" s="24">
        <f t="shared" si="9"/>
        <v>0.23245486699300946</v>
      </c>
      <c r="E190" s="24">
        <f t="shared" si="9"/>
        <v>8.7430351115635949E-2</v>
      </c>
      <c r="F190" s="24">
        <f t="shared" si="9"/>
        <v>0.34101106403520492</v>
      </c>
      <c r="G190" s="24">
        <f t="shared" si="9"/>
        <v>0.42480957562568011</v>
      </c>
      <c r="H190" s="24">
        <f t="shared" si="9"/>
        <v>0.40026112624886467</v>
      </c>
      <c r="I190" s="24">
        <f t="shared" si="9"/>
        <v>0.40693326294487703</v>
      </c>
      <c r="J190" s="24">
        <f t="shared" si="9"/>
        <v>0.31880259346116707</v>
      </c>
      <c r="K190" s="24">
        <f t="shared" si="9"/>
        <v>0.24096350193639243</v>
      </c>
      <c r="L190" s="24">
        <f t="shared" si="9"/>
        <v>0.32588520006578792</v>
      </c>
      <c r="M190" s="24">
        <f t="shared" si="9"/>
        <v>0.32571116968099612</v>
      </c>
      <c r="N190" s="24">
        <f t="shared" si="9"/>
        <v>0.26303469830400278</v>
      </c>
      <c r="O190" s="25">
        <f t="shared" si="9"/>
        <v>0.33012016553745266</v>
      </c>
      <c r="P190" s="24">
        <f t="shared" si="9"/>
        <v>0.76823173084303442</v>
      </c>
      <c r="Q190" s="24">
        <f t="shared" si="9"/>
        <v>0.40069098483475318</v>
      </c>
      <c r="R190" s="24">
        <f t="shared" si="9"/>
        <v>0.23668930559590912</v>
      </c>
      <c r="S190" s="24">
        <f t="shared" si="9"/>
        <v>2.0993999897609174E-3</v>
      </c>
    </row>
    <row r="191" spans="1:19" ht="16" x14ac:dyDescent="0.2">
      <c r="A191" s="2" t="s">
        <v>187</v>
      </c>
      <c r="B191" s="3">
        <v>19102000</v>
      </c>
      <c r="C191" s="3">
        <v>62803000</v>
      </c>
      <c r="D191" s="3">
        <v>92077000</v>
      </c>
      <c r="E191" s="3">
        <v>612732000</v>
      </c>
      <c r="F191" s="3">
        <v>316476000</v>
      </c>
      <c r="G191" s="3">
        <v>585600000</v>
      </c>
      <c r="H191" s="3">
        <v>705100000</v>
      </c>
      <c r="I191" s="3">
        <v>2607400000</v>
      </c>
      <c r="J191" s="3">
        <v>447000000</v>
      </c>
      <c r="K191" s="3">
        <v>2800400000</v>
      </c>
      <c r="L191" s="3">
        <v>1386100000</v>
      </c>
      <c r="M191" s="3">
        <v>1791300000</v>
      </c>
      <c r="N191" s="3">
        <v>1791900000</v>
      </c>
      <c r="O191" s="4">
        <v>2254300000</v>
      </c>
      <c r="P191" s="3">
        <v>1197100000</v>
      </c>
      <c r="Q191" s="3">
        <v>656300000</v>
      </c>
      <c r="R191" s="3">
        <v>400900000</v>
      </c>
      <c r="S191" s="3" t="s">
        <v>24</v>
      </c>
    </row>
    <row r="192" spans="1:19" ht="16" x14ac:dyDescent="0.2">
      <c r="A192" s="2" t="s">
        <v>188</v>
      </c>
      <c r="B192" s="5">
        <v>0.11</v>
      </c>
      <c r="C192" s="5">
        <v>1.07</v>
      </c>
      <c r="D192" s="5">
        <v>0.45</v>
      </c>
      <c r="E192" s="5">
        <v>0.23</v>
      </c>
      <c r="F192" s="5">
        <v>1.29</v>
      </c>
      <c r="G192" s="5">
        <v>2.2400000000000002</v>
      </c>
      <c r="H192" s="5">
        <v>2.59</v>
      </c>
      <c r="I192" s="5">
        <v>3.36</v>
      </c>
      <c r="J192" s="5">
        <v>3.26</v>
      </c>
      <c r="K192" s="5">
        <v>2.83</v>
      </c>
      <c r="L192" s="5">
        <v>4.8</v>
      </c>
      <c r="M192" s="5">
        <v>6.06</v>
      </c>
      <c r="N192" s="3" t="s">
        <v>24</v>
      </c>
      <c r="O192" s="6">
        <v>7.43</v>
      </c>
      <c r="P192" s="5">
        <v>3.99</v>
      </c>
      <c r="Q192" s="5">
        <v>2.17</v>
      </c>
      <c r="R192" s="5">
        <v>1.32</v>
      </c>
      <c r="S192" s="3" t="s">
        <v>24</v>
      </c>
    </row>
    <row r="193" spans="1:19" ht="16" x14ac:dyDescent="0.2">
      <c r="A193" s="2" t="s">
        <v>189</v>
      </c>
      <c r="B193" s="3" t="s">
        <v>24</v>
      </c>
      <c r="C193" s="5">
        <v>12.16</v>
      </c>
      <c r="D193" s="5">
        <v>24.54</v>
      </c>
      <c r="E193" s="5">
        <v>48.25</v>
      </c>
      <c r="F193" s="5">
        <v>39.479999999999997</v>
      </c>
      <c r="G193" s="5">
        <v>15.6</v>
      </c>
      <c r="H193" s="5">
        <v>11.57</v>
      </c>
      <c r="I193" s="5">
        <v>15.82</v>
      </c>
      <c r="J193" s="5">
        <v>18.04</v>
      </c>
      <c r="K193" s="5">
        <v>19.84</v>
      </c>
      <c r="L193" s="5">
        <v>23.76</v>
      </c>
      <c r="M193" s="5">
        <v>22.58</v>
      </c>
      <c r="N193" s="5">
        <v>34.299999999999997</v>
      </c>
      <c r="O193" s="6">
        <v>34.61</v>
      </c>
      <c r="P193" s="5">
        <v>19.149999999999999</v>
      </c>
      <c r="Q193" s="5">
        <v>16.93</v>
      </c>
      <c r="R193" s="5">
        <v>19.98</v>
      </c>
      <c r="S193" s="5">
        <v>35.17</v>
      </c>
    </row>
    <row r="194" spans="1:19" ht="16" x14ac:dyDescent="0.2">
      <c r="A194" s="2" t="s">
        <v>190</v>
      </c>
      <c r="B194" s="5">
        <v>-2.56</v>
      </c>
      <c r="C194" s="5">
        <v>104.98</v>
      </c>
      <c r="D194" s="5">
        <v>-3.92</v>
      </c>
      <c r="E194" s="5">
        <v>-0.39</v>
      </c>
      <c r="F194" s="5">
        <v>-2.12</v>
      </c>
      <c r="G194" s="5">
        <v>-2.91</v>
      </c>
      <c r="H194" s="5">
        <v>-4.01</v>
      </c>
      <c r="I194" s="5">
        <v>-7.01</v>
      </c>
      <c r="J194" s="5">
        <v>-12.89</v>
      </c>
      <c r="K194" s="5">
        <v>-3.88</v>
      </c>
      <c r="L194" s="5">
        <v>-3.01</v>
      </c>
      <c r="M194" s="5">
        <v>-7.43</v>
      </c>
      <c r="N194" s="5">
        <v>4.51</v>
      </c>
      <c r="O194" s="6">
        <v>5.38</v>
      </c>
      <c r="P194" s="5">
        <v>61.84</v>
      </c>
      <c r="Q194" s="5">
        <v>8.25</v>
      </c>
      <c r="R194" s="5">
        <v>4.01</v>
      </c>
      <c r="S194" s="3" t="s">
        <v>24</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 L96:S96 I96 F96 A191:S195 A105 E105 G105:S105 A106:S128 A130:S142 A144:S171 A188:C188 N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82A2-1C5B-0F4A-9E4F-A9F89523C5C7}">
  <dimension ref="A1:P110"/>
  <sheetViews>
    <sheetView tabSelected="1" workbookViewId="0">
      <selection activeCell="H22" sqref="H22"/>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x14ac:dyDescent="0.2">
      <c r="A2" s="112"/>
      <c r="B2" s="112"/>
      <c r="C2" s="112"/>
      <c r="D2" s="112"/>
      <c r="E2" s="112"/>
      <c r="F2" s="112"/>
      <c r="G2" s="112"/>
      <c r="H2" s="112"/>
      <c r="I2" s="112"/>
      <c r="J2" s="112"/>
      <c r="K2" s="112"/>
      <c r="L2" s="112"/>
      <c r="M2" s="112"/>
      <c r="N2" s="112"/>
      <c r="O2" s="112"/>
      <c r="P2" s="112"/>
    </row>
    <row r="3" spans="1:16" ht="22" customHeight="1" x14ac:dyDescent="0.2">
      <c r="A3" s="35" cm="1">
        <f t="array" ref="A3">_FV(A1,"Market cap",TRUE)</f>
        <v>77815868724</v>
      </c>
      <c r="B3" s="36" t="s">
        <v>201</v>
      </c>
      <c r="C3" s="37">
        <f>Financials!O8*0.01</f>
        <v>0.7229000000000001</v>
      </c>
      <c r="D3" s="36" t="s">
        <v>202</v>
      </c>
      <c r="E3" s="37">
        <f>SUM(C11:E11)/3</f>
        <v>0.26473362167573239</v>
      </c>
      <c r="F3" s="38" t="s">
        <v>203</v>
      </c>
      <c r="G3" s="39">
        <f>AVERAGE(Financials!K129:O129)</f>
        <v>1.0493536219034705E-2</v>
      </c>
      <c r="H3" s="38" t="s">
        <v>204</v>
      </c>
      <c r="I3" s="40">
        <f>J14*(1+I7)/(I6-I7)</f>
        <v>85675619723.007904</v>
      </c>
      <c r="J3" s="36" t="s">
        <v>205</v>
      </c>
      <c r="K3" s="41"/>
      <c r="L3" s="42"/>
      <c r="M3" s="43"/>
      <c r="N3" s="114" t="s">
        <v>206</v>
      </c>
      <c r="O3" s="115"/>
      <c r="P3" s="43"/>
    </row>
    <row r="4" spans="1:16" ht="22" customHeight="1" x14ac:dyDescent="0.2">
      <c r="A4" s="44">
        <f>Financials!O56-Financials!O96-Financials!O105</f>
        <v>119300000</v>
      </c>
      <c r="B4" s="45" t="s">
        <v>207</v>
      </c>
      <c r="C4" s="46">
        <f>Financials!O17*0.01</f>
        <v>5.62E-2</v>
      </c>
      <c r="D4" s="45" t="s">
        <v>208</v>
      </c>
      <c r="E4" s="46">
        <f>SUM(C13:E13)/3</f>
        <v>-0.74769992109982797</v>
      </c>
      <c r="F4" s="47" t="s">
        <v>209</v>
      </c>
      <c r="G4" s="48">
        <f>A5*(1+(5*G3))</f>
        <v>327123689.52050936</v>
      </c>
      <c r="H4" s="49" t="s">
        <v>210</v>
      </c>
      <c r="I4" s="50">
        <f>NPV(I6,F14,G14,H14,I14,(J14+I3))</f>
        <v>70337321245.388</v>
      </c>
      <c r="J4" s="47" t="s">
        <v>211</v>
      </c>
      <c r="K4" s="51">
        <f>(Financials!O172*-1)/Model!A3</f>
        <v>0</v>
      </c>
      <c r="L4" s="38" t="s">
        <v>212</v>
      </c>
      <c r="M4" s="43"/>
      <c r="N4" s="116" t="s">
        <v>213</v>
      </c>
      <c r="O4" s="117"/>
      <c r="P4" s="43"/>
    </row>
    <row r="5" spans="1:16" ht="22" customHeight="1" x14ac:dyDescent="0.2">
      <c r="A5" s="48" cm="1">
        <f t="array" ref="A5">_FV(A1,"Shares outstanding",TRUE)</f>
        <v>310815900</v>
      </c>
      <c r="B5" s="45" t="s">
        <v>214</v>
      </c>
      <c r="C5" s="52">
        <f>Financials!O34*0.01</f>
        <v>6.3799999999999996E-2</v>
      </c>
      <c r="D5" s="45" t="s">
        <v>215</v>
      </c>
      <c r="E5" s="46">
        <f>SUM(C15:E15)/3</f>
        <v>0.33083235023866869</v>
      </c>
      <c r="F5" s="47" t="s">
        <v>216</v>
      </c>
      <c r="G5" s="48">
        <f>Financials!O56</f>
        <v>2390000000</v>
      </c>
      <c r="H5" s="49" t="s">
        <v>217</v>
      </c>
      <c r="I5" s="50">
        <f>I4+G5-G6</f>
        <v>70456621245.388</v>
      </c>
      <c r="J5" s="47" t="s">
        <v>218</v>
      </c>
      <c r="K5" s="53" cm="1">
        <f t="array" ref="K5">_FV(A1,"Price")</f>
        <v>250.36</v>
      </c>
      <c r="L5" s="36" t="s">
        <v>219</v>
      </c>
      <c r="M5" s="43"/>
      <c r="N5" s="54" t="s">
        <v>220</v>
      </c>
      <c r="O5" s="55">
        <f>Financials!O21</f>
        <v>27200000</v>
      </c>
      <c r="P5" s="43"/>
    </row>
    <row r="6" spans="1:16" ht="22" customHeight="1" x14ac:dyDescent="0.2">
      <c r="A6" s="56">
        <f>O20/F10</f>
        <v>9.5141054803765748</v>
      </c>
      <c r="B6" s="45" t="s">
        <v>221</v>
      </c>
      <c r="C6" s="46">
        <f>Financials!O190</f>
        <v>0.33012016553745266</v>
      </c>
      <c r="D6" s="57" t="s">
        <v>200</v>
      </c>
      <c r="E6" s="46">
        <f>Financials!O33/Financials!O126</f>
        <v>0.25148707389613362</v>
      </c>
      <c r="F6" s="45" t="s">
        <v>222</v>
      </c>
      <c r="G6" s="50">
        <f>Financials!O96+Financials!O105</f>
        <v>2270700000</v>
      </c>
      <c r="H6" s="49" t="s">
        <v>223</v>
      </c>
      <c r="I6" s="58">
        <f>N25</f>
        <v>8.6338044790223334E-2</v>
      </c>
      <c r="J6" s="49" t="s">
        <v>224</v>
      </c>
      <c r="K6" s="59">
        <f>I5/G4</f>
        <v>215.38220404844952</v>
      </c>
      <c r="L6" s="60" t="s">
        <v>225</v>
      </c>
      <c r="M6" s="43"/>
      <c r="N6" s="61" t="s">
        <v>226</v>
      </c>
      <c r="O6" s="62">
        <f>Financials!O96</f>
        <v>1991500000</v>
      </c>
      <c r="P6" s="43"/>
    </row>
    <row r="7" spans="1:16" ht="22" customHeight="1" x14ac:dyDescent="0.2">
      <c r="A7" s="63">
        <f>O20/F12</f>
        <v>42.826565065492574</v>
      </c>
      <c r="B7" s="64" t="s">
        <v>227</v>
      </c>
      <c r="C7" s="65">
        <f>F14/A3</f>
        <v>2.8220465002952656E-2</v>
      </c>
      <c r="D7" s="66" t="s">
        <v>228</v>
      </c>
      <c r="E7" s="67">
        <f>(Financials!O16*(1-0.25))/(Financials!O126+Financials!O105+Financials!O96)</f>
        <v>7.227364335298947E-2</v>
      </c>
      <c r="F7" s="64" t="s">
        <v>196</v>
      </c>
      <c r="G7" s="68">
        <f>(Financials!O96+Financials!O105)/Financials!O126</f>
        <v>1.2987302676733012</v>
      </c>
      <c r="H7" s="69" t="s">
        <v>229</v>
      </c>
      <c r="I7" s="70">
        <v>2.5000000000000001E-2</v>
      </c>
      <c r="J7" s="71" t="s">
        <v>230</v>
      </c>
      <c r="K7" s="72">
        <f>K6/K5-1</f>
        <v>-0.13971000140417988</v>
      </c>
      <c r="L7" s="73" t="s">
        <v>231</v>
      </c>
      <c r="M7" s="43"/>
      <c r="N7" s="61" t="s">
        <v>232</v>
      </c>
      <c r="O7" s="62">
        <f>Financials!O105</f>
        <v>279200000</v>
      </c>
      <c r="P7" s="43"/>
    </row>
    <row r="8" spans="1:16" ht="22" customHeight="1" x14ac:dyDescent="0.2">
      <c r="A8" s="74"/>
      <c r="B8" s="43"/>
      <c r="C8" s="43"/>
      <c r="D8" s="43"/>
      <c r="E8" s="43"/>
      <c r="F8" s="43"/>
      <c r="G8" s="43"/>
      <c r="H8" s="43"/>
      <c r="I8" s="43"/>
      <c r="J8" s="43"/>
      <c r="K8" s="43"/>
      <c r="L8" s="43"/>
      <c r="M8" s="43"/>
      <c r="N8" s="75" t="s">
        <v>213</v>
      </c>
      <c r="O8" s="76">
        <f>O5/(O6+O7)</f>
        <v>1.1978684987008412E-2</v>
      </c>
      <c r="P8" s="43"/>
    </row>
    <row r="9" spans="1:16" ht="22" customHeight="1" x14ac:dyDescent="0.2">
      <c r="A9" s="77"/>
      <c r="B9" s="78">
        <v>2020</v>
      </c>
      <c r="C9" s="78">
        <v>2021</v>
      </c>
      <c r="D9" s="78">
        <v>2022</v>
      </c>
      <c r="E9" s="78">
        <v>2023</v>
      </c>
      <c r="F9" s="79">
        <v>2024</v>
      </c>
      <c r="G9" s="80">
        <v>2025</v>
      </c>
      <c r="H9" s="80">
        <v>2026</v>
      </c>
      <c r="I9" s="80">
        <v>2027</v>
      </c>
      <c r="J9" s="80">
        <v>2028</v>
      </c>
      <c r="K9" s="81"/>
      <c r="L9" s="82"/>
      <c r="M9" s="82"/>
      <c r="N9" s="61" t="s">
        <v>233</v>
      </c>
      <c r="O9" s="62">
        <f>Financials!O25</f>
        <v>126600000</v>
      </c>
      <c r="P9" s="43"/>
    </row>
    <row r="10" spans="1:16" ht="22" customHeight="1" x14ac:dyDescent="0.2">
      <c r="A10" s="83" t="s">
        <v>234</v>
      </c>
      <c r="B10" s="84">
        <v>3408400000</v>
      </c>
      <c r="C10" s="84">
        <v>4256100000</v>
      </c>
      <c r="D10" s="84">
        <v>5501500000</v>
      </c>
      <c r="E10" s="84">
        <v>6892700000</v>
      </c>
      <c r="F10" s="85">
        <v>8179000000</v>
      </c>
      <c r="G10" s="84">
        <v>9690000000</v>
      </c>
      <c r="H10" s="84">
        <v>11400000000</v>
      </c>
      <c r="I10" s="84">
        <v>13783000000</v>
      </c>
      <c r="J10" s="84">
        <v>15884000000</v>
      </c>
      <c r="K10" s="86" t="s">
        <v>235</v>
      </c>
      <c r="N10" s="61" t="s">
        <v>236</v>
      </c>
      <c r="O10" s="62">
        <f>Financials!O24</f>
        <v>566300000</v>
      </c>
      <c r="P10" s="43"/>
    </row>
    <row r="11" spans="1:16" ht="22" customHeight="1" x14ac:dyDescent="0.2">
      <c r="A11" s="87"/>
      <c r="B11" s="88"/>
      <c r="C11" s="88">
        <f t="shared" ref="C11:J11" si="0">(C10/B10)-1</f>
        <v>0.24870907170519896</v>
      </c>
      <c r="D11" s="88">
        <f t="shared" si="0"/>
        <v>0.29261530509151568</v>
      </c>
      <c r="E11" s="88">
        <f t="shared" si="0"/>
        <v>0.25287648823048259</v>
      </c>
      <c r="F11" s="89">
        <f t="shared" si="0"/>
        <v>0.18661772599997106</v>
      </c>
      <c r="G11" s="88">
        <f t="shared" si="0"/>
        <v>0.1847414109304315</v>
      </c>
      <c r="H11" s="88">
        <f t="shared" si="0"/>
        <v>0.17647058823529416</v>
      </c>
      <c r="I11" s="88">
        <f t="shared" si="0"/>
        <v>0.20903508771929835</v>
      </c>
      <c r="J11" s="88">
        <f t="shared" si="0"/>
        <v>0.15243415802075022</v>
      </c>
      <c r="K11" s="90">
        <f>SUM(F11:J11)/5</f>
        <v>0.18185979418114906</v>
      </c>
      <c r="L11" s="82"/>
      <c r="M11" s="82"/>
      <c r="N11" s="61" t="s">
        <v>237</v>
      </c>
      <c r="O11" s="91">
        <f>O9/O10</f>
        <v>0.22355641885926186</v>
      </c>
      <c r="P11" s="43"/>
    </row>
    <row r="12" spans="1:16" ht="22" customHeight="1" x14ac:dyDescent="0.2">
      <c r="A12" s="83" t="s">
        <v>142</v>
      </c>
      <c r="B12" s="84">
        <v>-267000000</v>
      </c>
      <c r="C12" s="84">
        <v>-498900000</v>
      </c>
      <c r="D12" s="84">
        <v>-267000000</v>
      </c>
      <c r="E12" s="84">
        <v>439700000</v>
      </c>
      <c r="F12" s="85">
        <v>1817000000</v>
      </c>
      <c r="G12" s="84">
        <v>2232000000</v>
      </c>
      <c r="H12" s="84">
        <v>2752000000</v>
      </c>
      <c r="I12" s="84">
        <v>3784000000</v>
      </c>
      <c r="J12" s="84">
        <v>4417000000</v>
      </c>
      <c r="K12" s="86" t="s">
        <v>238</v>
      </c>
      <c r="L12" s="82"/>
      <c r="M12" s="82"/>
      <c r="N12" s="92" t="s">
        <v>239</v>
      </c>
      <c r="O12" s="93">
        <f>O8*(1-O11)</f>
        <v>9.3007730686696082E-3</v>
      </c>
      <c r="P12" s="43"/>
    </row>
    <row r="13" spans="1:16" ht="22" customHeight="1" x14ac:dyDescent="0.2">
      <c r="A13" s="87"/>
      <c r="B13" s="88"/>
      <c r="C13" s="88">
        <f t="shared" ref="C13:J13" si="1">(C12/B12)-1</f>
        <v>0.86853932584269655</v>
      </c>
      <c r="D13" s="88">
        <f t="shared" si="1"/>
        <v>-0.46482260974143119</v>
      </c>
      <c r="E13" s="88">
        <f t="shared" si="1"/>
        <v>-2.6468164794007492</v>
      </c>
      <c r="F13" s="89">
        <f t="shared" si="1"/>
        <v>3.1323629747555151</v>
      </c>
      <c r="G13" s="88">
        <f t="shared" si="1"/>
        <v>0.22839845899834899</v>
      </c>
      <c r="H13" s="88">
        <f t="shared" si="1"/>
        <v>0.23297491039426532</v>
      </c>
      <c r="I13" s="88">
        <f t="shared" si="1"/>
        <v>0.375</v>
      </c>
      <c r="J13" s="88">
        <f t="shared" si="1"/>
        <v>0.16728329809725162</v>
      </c>
      <c r="K13" s="90">
        <f>SUM(F13:J13)/5</f>
        <v>0.82720392844907631</v>
      </c>
      <c r="L13" s="82"/>
      <c r="M13" s="82"/>
      <c r="N13" s="116" t="s">
        <v>240</v>
      </c>
      <c r="O13" s="117"/>
      <c r="P13" s="43"/>
    </row>
    <row r="14" spans="1:16" ht="22" customHeight="1" x14ac:dyDescent="0.2">
      <c r="A14" s="83" t="s">
        <v>185</v>
      </c>
      <c r="B14" s="84">
        <v>821300000</v>
      </c>
      <c r="C14" s="84">
        <v>1387000000</v>
      </c>
      <c r="D14" s="84">
        <v>1791900000</v>
      </c>
      <c r="E14" s="84">
        <v>1813019265</v>
      </c>
      <c r="F14" s="85">
        <v>2196000000</v>
      </c>
      <c r="G14" s="84">
        <v>2665000000</v>
      </c>
      <c r="H14" s="84">
        <v>3602000000</v>
      </c>
      <c r="I14" s="84">
        <v>4500000000</v>
      </c>
      <c r="J14" s="84">
        <v>5127000000</v>
      </c>
      <c r="K14" s="86" t="s">
        <v>241</v>
      </c>
      <c r="L14" s="82"/>
      <c r="M14" s="82"/>
      <c r="N14" s="61" t="s">
        <v>242</v>
      </c>
      <c r="O14" s="91">
        <f>'[1]US Treasury Bonds'!$C$8</f>
        <v>4.8750000000000002E-2</v>
      </c>
      <c r="P14" s="43"/>
    </row>
    <row r="15" spans="1:16" ht="22" customHeight="1" x14ac:dyDescent="0.2">
      <c r="A15" s="94"/>
      <c r="B15" s="88"/>
      <c r="C15" s="88">
        <f t="shared" ref="C15:J15" si="2">(C14/B14)-1</f>
        <v>0.6887860708632656</v>
      </c>
      <c r="D15" s="88">
        <f t="shared" si="2"/>
        <v>0.29192501802451343</v>
      </c>
      <c r="E15" s="88">
        <f t="shared" si="2"/>
        <v>1.1785961828226998E-2</v>
      </c>
      <c r="F15" s="89">
        <f t="shared" si="2"/>
        <v>0.21123919772578925</v>
      </c>
      <c r="G15" s="88">
        <f t="shared" si="2"/>
        <v>0.21357012750455384</v>
      </c>
      <c r="H15" s="88">
        <f t="shared" si="2"/>
        <v>0.35159474671669799</v>
      </c>
      <c r="I15" s="88">
        <f t="shared" si="2"/>
        <v>0.249305941143809</v>
      </c>
      <c r="J15" s="88">
        <f t="shared" si="2"/>
        <v>0.13933333333333331</v>
      </c>
      <c r="K15" s="90">
        <f>SUM(F15:J15)/5</f>
        <v>0.23300866928483668</v>
      </c>
      <c r="L15" s="82"/>
      <c r="M15" s="82"/>
      <c r="N15" s="61" t="s">
        <v>243</v>
      </c>
      <c r="O15" s="95" cm="1">
        <f t="array" ref="O15">_FV(A1,"Beta")</f>
        <v>1.1301000000000001</v>
      </c>
      <c r="P15" s="43"/>
    </row>
    <row r="16" spans="1:16" ht="22" customHeight="1" x14ac:dyDescent="0.2">
      <c r="A16" s="83" t="s">
        <v>196</v>
      </c>
      <c r="B16" s="96">
        <v>-2.9684908789386403E-2</v>
      </c>
      <c r="C16" s="96">
        <v>-5.3003718336044621E-2</v>
      </c>
      <c r="D16" s="96">
        <v>-3.401474933339739E-2</v>
      </c>
      <c r="E16" s="96">
        <v>7.227364335298947E-2</v>
      </c>
      <c r="F16" s="97"/>
      <c r="G16" s="98"/>
      <c r="H16" s="98"/>
      <c r="I16" s="98"/>
      <c r="J16" s="98"/>
      <c r="K16" s="99"/>
      <c r="L16" s="82"/>
      <c r="M16" s="82"/>
      <c r="N16" s="61" t="s">
        <v>244</v>
      </c>
      <c r="O16" s="91">
        <v>8.4000000000000005E-2</v>
      </c>
      <c r="P16" s="43"/>
    </row>
    <row r="17" spans="1:16" ht="22" customHeight="1" x14ac:dyDescent="0.2">
      <c r="A17" s="82"/>
      <c r="B17" s="100"/>
      <c r="C17" s="100"/>
      <c r="D17" s="100"/>
      <c r="E17" s="100"/>
      <c r="F17" s="82"/>
      <c r="G17" s="82"/>
      <c r="H17" s="82"/>
      <c r="I17" s="82"/>
      <c r="J17" s="82"/>
      <c r="K17" s="82"/>
      <c r="L17" s="82"/>
      <c r="M17" s="82"/>
      <c r="N17" s="101" t="s">
        <v>240</v>
      </c>
      <c r="O17" s="102">
        <f>(O14)+((O15)*(O16-O14))</f>
        <v>8.8586025000000013E-2</v>
      </c>
      <c r="P17" s="43"/>
    </row>
    <row r="18" spans="1:16" ht="22" customHeight="1" x14ac:dyDescent="0.2">
      <c r="A18" s="82"/>
      <c r="B18" s="82"/>
      <c r="C18" s="82"/>
      <c r="D18" s="82"/>
      <c r="E18" s="82"/>
      <c r="F18" s="82"/>
      <c r="G18" s="82"/>
      <c r="H18" s="82"/>
      <c r="I18" s="82"/>
      <c r="J18" s="82"/>
      <c r="K18" s="82"/>
      <c r="L18" s="82"/>
      <c r="M18" s="82"/>
      <c r="N18" s="116" t="s">
        <v>245</v>
      </c>
      <c r="O18" s="117"/>
      <c r="P18" s="43"/>
    </row>
    <row r="19" spans="1:16" ht="22" customHeight="1" x14ac:dyDescent="0.2">
      <c r="A19" s="107" t="str" cm="1">
        <f t="array" ref="A19">_FV(A1,"Industry")</f>
        <v>Software &amp; IT Services</v>
      </c>
      <c r="B19" s="107"/>
      <c r="C19" s="118" cm="1">
        <f t="array" ref="C19">_FV(A1,"Year incorporated",TRUE)</f>
        <v>2005</v>
      </c>
      <c r="D19" s="118"/>
      <c r="E19" s="103"/>
      <c r="F19" s="82"/>
      <c r="G19" s="82"/>
      <c r="H19" s="82"/>
      <c r="I19" s="82"/>
      <c r="J19" s="82"/>
      <c r="K19" s="82"/>
      <c r="L19" s="82"/>
      <c r="M19" s="82"/>
      <c r="N19" s="61" t="s">
        <v>223</v>
      </c>
      <c r="O19" s="104">
        <f>O6+O7</f>
        <v>2270700000</v>
      </c>
      <c r="P19" s="43"/>
    </row>
    <row r="20" spans="1:16" ht="22" customHeight="1" x14ac:dyDescent="0.2">
      <c r="A20" s="107" t="str" cm="1">
        <f t="array" ref="A20">_FV(A1,"Description")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c r="B20" s="107"/>
      <c r="C20" s="107"/>
      <c r="D20" s="107"/>
      <c r="E20" s="107"/>
      <c r="F20" s="82"/>
      <c r="G20" s="82"/>
      <c r="H20" s="82"/>
      <c r="I20" s="82"/>
      <c r="J20" s="82"/>
      <c r="K20" s="82"/>
      <c r="L20" s="82"/>
      <c r="M20" s="82"/>
      <c r="N20" s="61" t="s">
        <v>201</v>
      </c>
      <c r="O20" s="104" cm="1">
        <f t="array" ref="O20">_FV(A1,"Market cap",TRUE)</f>
        <v>77815868724</v>
      </c>
      <c r="P20" s="43"/>
    </row>
    <row r="21" spans="1:16" ht="22" customHeight="1" x14ac:dyDescent="0.2">
      <c r="A21" s="107"/>
      <c r="B21" s="107"/>
      <c r="C21" s="107"/>
      <c r="D21" s="107"/>
      <c r="E21" s="107"/>
      <c r="F21" s="82"/>
      <c r="G21" s="82"/>
      <c r="H21" s="82"/>
      <c r="I21" s="82"/>
      <c r="J21" s="82"/>
      <c r="K21" s="82"/>
      <c r="M21" s="82"/>
      <c r="N21" s="61" t="s">
        <v>246</v>
      </c>
      <c r="O21" s="104">
        <f>O19+O20</f>
        <v>80086568724</v>
      </c>
      <c r="P21" s="43"/>
    </row>
    <row r="22" spans="1:16" ht="22" customHeight="1" x14ac:dyDescent="0.2">
      <c r="A22" s="107"/>
      <c r="B22" s="107"/>
      <c r="C22" s="107"/>
      <c r="D22" s="107"/>
      <c r="E22" s="107"/>
      <c r="F22" s="82"/>
      <c r="G22" s="82"/>
      <c r="H22" s="82"/>
      <c r="I22" s="82"/>
      <c r="J22" s="82"/>
      <c r="K22" s="82"/>
      <c r="L22" s="82"/>
      <c r="M22" s="82"/>
      <c r="N22" s="75" t="s">
        <v>247</v>
      </c>
      <c r="O22" s="105">
        <f>(O19/O21)</f>
        <v>2.8353068887561495E-2</v>
      </c>
      <c r="P22" s="43"/>
    </row>
    <row r="23" spans="1:16" ht="22" customHeight="1" x14ac:dyDescent="0.2">
      <c r="A23" s="107"/>
      <c r="B23" s="107"/>
      <c r="C23" s="107"/>
      <c r="D23" s="107"/>
      <c r="E23" s="107"/>
      <c r="F23" s="82"/>
      <c r="G23" s="82"/>
      <c r="H23" s="82"/>
      <c r="I23" s="82"/>
      <c r="J23" s="82"/>
      <c r="K23" s="82"/>
      <c r="L23" s="82"/>
      <c r="M23" s="82"/>
      <c r="N23" s="101" t="s">
        <v>248</v>
      </c>
      <c r="O23" s="106">
        <f>O20/O21</f>
        <v>0.97164693111243849</v>
      </c>
      <c r="P23" s="43"/>
    </row>
    <row r="24" spans="1:16" ht="22" customHeight="1" x14ac:dyDescent="0.2">
      <c r="A24" s="107"/>
      <c r="B24" s="107"/>
      <c r="C24" s="107"/>
      <c r="D24" s="107"/>
      <c r="E24" s="107"/>
      <c r="F24" s="82"/>
      <c r="G24" s="82"/>
      <c r="H24" s="82"/>
      <c r="I24" s="82"/>
      <c r="J24" s="82"/>
      <c r="K24" s="82"/>
      <c r="L24" s="82"/>
      <c r="M24" s="82"/>
      <c r="N24" s="108" t="s">
        <v>249</v>
      </c>
      <c r="O24" s="109"/>
      <c r="P24" s="43"/>
    </row>
    <row r="25" spans="1:16" ht="22" customHeight="1" x14ac:dyDescent="0.2">
      <c r="A25" s="107"/>
      <c r="B25" s="107"/>
      <c r="C25" s="107"/>
      <c r="D25" s="107"/>
      <c r="E25" s="107"/>
      <c r="F25" s="82"/>
      <c r="G25" s="82"/>
      <c r="H25" s="82"/>
      <c r="I25" s="82"/>
      <c r="J25" s="82"/>
      <c r="K25" s="82"/>
      <c r="L25" s="82"/>
      <c r="M25" s="82"/>
      <c r="N25" s="110">
        <f>(O22*O12)+(O23*O17)</f>
        <v>8.6338044790223334E-2</v>
      </c>
      <c r="O25" s="111"/>
      <c r="P25" s="43"/>
    </row>
    <row r="26" spans="1:16" ht="22" customHeight="1" x14ac:dyDescent="0.2">
      <c r="A26" s="107"/>
      <c r="B26" s="107"/>
      <c r="C26" s="107"/>
      <c r="D26" s="107"/>
      <c r="E26" s="107"/>
      <c r="F26" s="82"/>
      <c r="G26" s="82"/>
      <c r="H26" s="82"/>
      <c r="I26" s="82"/>
      <c r="J26" s="82"/>
      <c r="K26" s="82"/>
      <c r="L26" s="82"/>
      <c r="M26" s="82"/>
      <c r="N26" s="82"/>
      <c r="O26" s="43"/>
      <c r="P26" s="43"/>
    </row>
    <row r="27" spans="1:16" ht="22" customHeight="1" x14ac:dyDescent="0.2">
      <c r="A27" s="107"/>
      <c r="B27" s="107"/>
      <c r="C27" s="107"/>
      <c r="D27" s="107"/>
      <c r="E27" s="107"/>
      <c r="F27" s="82"/>
      <c r="G27" s="82"/>
      <c r="H27" s="82"/>
      <c r="I27" s="82"/>
      <c r="J27" s="82"/>
      <c r="K27" s="82"/>
      <c r="L27" s="82"/>
      <c r="M27" s="82"/>
      <c r="N27" s="82"/>
      <c r="O27" s="43"/>
      <c r="P27" s="43"/>
    </row>
    <row r="28" spans="1:16" ht="22" customHeight="1" x14ac:dyDescent="0.2">
      <c r="A28" s="82"/>
      <c r="B28" s="82"/>
      <c r="C28" s="82"/>
      <c r="D28" s="82"/>
      <c r="E28" s="82"/>
      <c r="F28" s="82"/>
      <c r="G28" s="82"/>
      <c r="H28" s="82"/>
      <c r="I28" s="82"/>
      <c r="J28" s="82"/>
      <c r="K28" s="82"/>
      <c r="L28" s="82"/>
      <c r="M28" s="82"/>
      <c r="N28" s="82"/>
      <c r="O28" s="43"/>
      <c r="P28" s="43"/>
    </row>
    <row r="29" spans="1:16" ht="22" customHeight="1" x14ac:dyDescent="0.2">
      <c r="A29" s="82"/>
      <c r="B29" s="82"/>
      <c r="C29" s="82"/>
      <c r="D29" s="82"/>
      <c r="E29" s="82"/>
      <c r="F29" s="82"/>
      <c r="G29" s="82"/>
      <c r="H29" s="82"/>
      <c r="I29" s="82"/>
      <c r="J29" s="82"/>
      <c r="K29" s="82"/>
      <c r="L29" s="82"/>
      <c r="M29" s="82"/>
      <c r="N29" s="82"/>
      <c r="O29" s="43"/>
      <c r="P29" s="43"/>
    </row>
    <row r="30" spans="1:16" ht="22" customHeight="1" x14ac:dyDescent="0.2">
      <c r="A30" s="82"/>
      <c r="B30" s="82"/>
      <c r="C30" s="82"/>
      <c r="D30" s="82"/>
      <c r="E30" s="82"/>
      <c r="F30" s="82"/>
      <c r="G30" s="82"/>
      <c r="H30" s="82"/>
      <c r="I30" s="82"/>
      <c r="J30" s="82"/>
      <c r="K30" s="82"/>
      <c r="L30" s="82"/>
      <c r="M30" s="82"/>
      <c r="N30" s="82"/>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2"/>
      <c r="B33" s="82"/>
      <c r="C33" s="82"/>
      <c r="D33" s="82"/>
      <c r="E33" s="82"/>
      <c r="F33" s="82"/>
      <c r="G33" s="82"/>
      <c r="H33" s="82"/>
      <c r="I33" s="82"/>
      <c r="J33" s="82"/>
      <c r="K33" s="82"/>
      <c r="L33" s="82"/>
      <c r="M33" s="82"/>
      <c r="N33" s="82"/>
      <c r="O33" s="82"/>
      <c r="P33" s="82"/>
    </row>
    <row r="34" spans="1:16" x14ac:dyDescent="0.2">
      <c r="A34" s="82"/>
      <c r="B34" s="82"/>
      <c r="C34" s="82"/>
      <c r="D34" s="82"/>
      <c r="E34" s="82"/>
      <c r="F34" s="82"/>
      <c r="G34" s="82"/>
      <c r="H34" s="82"/>
      <c r="I34" s="82"/>
      <c r="J34" s="82"/>
      <c r="K34" s="82"/>
      <c r="L34" s="82"/>
      <c r="M34" s="82"/>
      <c r="N34" s="82"/>
      <c r="O34" s="82"/>
      <c r="P34" s="82"/>
    </row>
    <row r="35" spans="1:16" x14ac:dyDescent="0.2">
      <c r="A35" s="82"/>
      <c r="B35" s="82"/>
      <c r="C35" s="82"/>
      <c r="D35" s="82"/>
      <c r="E35" s="82"/>
      <c r="F35" s="82"/>
      <c r="G35" s="82"/>
      <c r="H35" s="82"/>
      <c r="I35" s="82"/>
      <c r="J35" s="82"/>
      <c r="K35" s="82"/>
      <c r="L35" s="82"/>
      <c r="M35" s="82"/>
      <c r="N35" s="82"/>
      <c r="O35" s="82"/>
      <c r="P35" s="82"/>
    </row>
    <row r="36" spans="1:16" x14ac:dyDescent="0.2">
      <c r="A36" s="82"/>
      <c r="B36" s="82"/>
      <c r="C36" s="82"/>
      <c r="D36" s="82"/>
      <c r="E36" s="82"/>
      <c r="F36" s="82"/>
      <c r="G36" s="82"/>
      <c r="H36" s="82"/>
      <c r="I36" s="82"/>
      <c r="J36" s="82"/>
      <c r="K36" s="82"/>
      <c r="L36" s="82"/>
      <c r="M36" s="82"/>
      <c r="N36" s="82"/>
      <c r="O36" s="82"/>
      <c r="P36" s="82"/>
    </row>
    <row r="37" spans="1:16" x14ac:dyDescent="0.2">
      <c r="A37" s="82"/>
      <c r="B37" s="82"/>
      <c r="C37" s="82"/>
      <c r="D37" s="82"/>
      <c r="E37" s="82"/>
      <c r="F37" s="82"/>
      <c r="G37" s="82"/>
      <c r="H37" s="82"/>
      <c r="I37" s="82"/>
      <c r="J37" s="82"/>
      <c r="K37" s="82"/>
      <c r="L37" s="82"/>
      <c r="M37" s="82"/>
      <c r="N37" s="82"/>
      <c r="O37" s="82"/>
      <c r="P37" s="82"/>
    </row>
    <row r="38" spans="1:16" x14ac:dyDescent="0.2">
      <c r="A38" s="82"/>
      <c r="B38" s="82"/>
      <c r="C38" s="82"/>
      <c r="D38" s="82"/>
      <c r="E38" s="82"/>
      <c r="F38" s="82"/>
      <c r="G38" s="82"/>
      <c r="H38" s="82"/>
      <c r="I38" s="82"/>
      <c r="J38" s="82"/>
      <c r="K38" s="82"/>
      <c r="L38" s="82"/>
      <c r="M38" s="82"/>
      <c r="N38" s="82"/>
      <c r="O38" s="82"/>
      <c r="P38" s="82"/>
    </row>
    <row r="39" spans="1:16" x14ac:dyDescent="0.2">
      <c r="A39" s="82"/>
      <c r="B39" s="82"/>
      <c r="C39" s="82"/>
      <c r="D39" s="82"/>
      <c r="E39" s="82"/>
      <c r="F39" s="82"/>
      <c r="G39" s="82"/>
      <c r="H39" s="82"/>
      <c r="I39" s="82"/>
      <c r="J39" s="82"/>
      <c r="K39" s="82"/>
      <c r="L39" s="82"/>
      <c r="M39" s="82"/>
      <c r="N39" s="82"/>
      <c r="O39" s="82"/>
      <c r="P39" s="82"/>
    </row>
    <row r="40" spans="1:16" x14ac:dyDescent="0.2">
      <c r="A40" s="82"/>
      <c r="B40" s="82"/>
      <c r="C40" s="82"/>
      <c r="D40" s="82"/>
      <c r="E40" s="82"/>
      <c r="F40" s="82"/>
      <c r="G40" s="82"/>
      <c r="H40" s="82"/>
      <c r="I40" s="82"/>
      <c r="J40" s="82"/>
      <c r="K40" s="82"/>
      <c r="L40" s="82"/>
      <c r="M40" s="82"/>
      <c r="N40" s="82"/>
      <c r="O40" s="82"/>
      <c r="P40" s="82"/>
    </row>
    <row r="41" spans="1:16" x14ac:dyDescent="0.2">
      <c r="A41" s="82"/>
      <c r="B41" s="82"/>
      <c r="C41" s="82"/>
      <c r="D41" s="82"/>
      <c r="E41" s="82"/>
      <c r="F41" s="82"/>
      <c r="G41" s="82"/>
      <c r="H41" s="82"/>
      <c r="I41" s="82"/>
      <c r="J41" s="82"/>
      <c r="K41" s="82"/>
      <c r="L41" s="82"/>
      <c r="M41" s="82"/>
      <c r="N41" s="82"/>
      <c r="O41" s="82"/>
      <c r="P41" s="82"/>
    </row>
    <row r="42" spans="1:16" x14ac:dyDescent="0.2">
      <c r="A42" s="82"/>
      <c r="B42" s="82"/>
      <c r="C42" s="82"/>
      <c r="D42" s="82"/>
      <c r="E42" s="82"/>
      <c r="F42" s="82"/>
      <c r="G42" s="82"/>
      <c r="H42" s="82"/>
      <c r="I42" s="82"/>
      <c r="J42" s="82"/>
      <c r="K42" s="82"/>
      <c r="L42" s="82"/>
      <c r="M42" s="82"/>
      <c r="N42" s="82"/>
      <c r="O42" s="82"/>
      <c r="P42" s="82"/>
    </row>
    <row r="43" spans="1:16" x14ac:dyDescent="0.2">
      <c r="A43" s="82"/>
      <c r="B43" s="82"/>
      <c r="C43" s="82"/>
      <c r="D43" s="82"/>
      <c r="E43" s="82"/>
      <c r="F43" s="82"/>
      <c r="G43" s="82"/>
      <c r="H43" s="82"/>
      <c r="I43" s="82"/>
      <c r="J43" s="82"/>
      <c r="K43" s="82"/>
      <c r="L43" s="82"/>
      <c r="M43" s="82"/>
      <c r="N43" s="82"/>
      <c r="O43" s="82"/>
      <c r="P43" s="82"/>
    </row>
    <row r="44" spans="1:16" x14ac:dyDescent="0.2">
      <c r="A44" s="82"/>
      <c r="B44" s="82"/>
      <c r="C44" s="82"/>
      <c r="D44" s="82"/>
      <c r="E44" s="82"/>
      <c r="F44" s="82"/>
      <c r="G44" s="82"/>
      <c r="H44" s="82"/>
      <c r="I44" s="82"/>
      <c r="J44" s="82"/>
      <c r="K44" s="82"/>
      <c r="L44" s="82"/>
      <c r="M44" s="82"/>
      <c r="N44" s="82"/>
      <c r="O44" s="82"/>
      <c r="P44" s="82"/>
    </row>
    <row r="45" spans="1:16" x14ac:dyDescent="0.2">
      <c r="A45" s="82"/>
      <c r="B45" s="82"/>
      <c r="C45" s="82"/>
      <c r="D45" s="82"/>
      <c r="E45" s="82"/>
      <c r="F45" s="82"/>
      <c r="G45" s="82"/>
      <c r="H45" s="82"/>
      <c r="I45" s="82"/>
      <c r="J45" s="82"/>
      <c r="K45" s="82"/>
      <c r="L45" s="82"/>
      <c r="M45" s="82"/>
      <c r="N45" s="82"/>
      <c r="O45" s="82"/>
      <c r="P45" s="82"/>
    </row>
    <row r="46" spans="1:16" x14ac:dyDescent="0.2">
      <c r="A46" s="82"/>
      <c r="B46" s="82"/>
      <c r="C46" s="82"/>
      <c r="D46" s="82"/>
      <c r="E46" s="82"/>
      <c r="F46" s="82"/>
      <c r="G46" s="82"/>
      <c r="H46" s="82"/>
      <c r="I46" s="82"/>
      <c r="J46" s="82"/>
      <c r="K46" s="82"/>
      <c r="L46" s="82"/>
      <c r="M46" s="82"/>
      <c r="N46" s="82"/>
      <c r="O46" s="82"/>
      <c r="P46" s="82"/>
    </row>
    <row r="47" spans="1:16" x14ac:dyDescent="0.2">
      <c r="A47" s="82"/>
      <c r="B47" s="82"/>
      <c r="C47" s="82"/>
      <c r="D47" s="82"/>
      <c r="E47" s="82"/>
      <c r="F47" s="82"/>
      <c r="G47" s="82"/>
      <c r="H47" s="82"/>
      <c r="I47" s="82"/>
      <c r="J47" s="82"/>
      <c r="K47" s="82"/>
      <c r="L47" s="82"/>
      <c r="M47" s="82"/>
      <c r="N47" s="82"/>
      <c r="O47" s="82"/>
      <c r="P47" s="82"/>
    </row>
    <row r="48" spans="1:16" x14ac:dyDescent="0.2">
      <c r="A48" s="82"/>
      <c r="B48" s="82"/>
      <c r="C48" s="82"/>
      <c r="D48" s="82"/>
      <c r="E48" s="82"/>
      <c r="F48" s="82"/>
      <c r="G48" s="82"/>
      <c r="H48" s="82"/>
      <c r="I48" s="82"/>
      <c r="J48" s="82"/>
      <c r="K48" s="82"/>
      <c r="L48" s="82"/>
      <c r="M48" s="82"/>
      <c r="N48" s="82"/>
      <c r="O48" s="82"/>
      <c r="P48" s="82"/>
    </row>
    <row r="49" spans="1:16" x14ac:dyDescent="0.2">
      <c r="A49" s="82"/>
      <c r="B49" s="82"/>
      <c r="C49" s="82"/>
      <c r="D49" s="82"/>
      <c r="E49" s="82"/>
      <c r="F49" s="82"/>
      <c r="G49" s="82"/>
      <c r="H49" s="82"/>
      <c r="I49" s="82"/>
      <c r="J49" s="82"/>
      <c r="K49" s="82"/>
      <c r="L49" s="82"/>
      <c r="M49" s="82"/>
      <c r="N49" s="82"/>
      <c r="O49" s="82"/>
      <c r="P49" s="82"/>
    </row>
    <row r="50" spans="1:16" x14ac:dyDescent="0.2">
      <c r="A50" s="82"/>
      <c r="B50" s="82"/>
      <c r="C50" s="82"/>
      <c r="D50" s="82"/>
      <c r="E50" s="82"/>
      <c r="F50" s="82"/>
      <c r="G50" s="82"/>
      <c r="H50" s="82"/>
      <c r="I50" s="82"/>
      <c r="J50" s="82"/>
      <c r="K50" s="82"/>
      <c r="L50" s="82"/>
      <c r="M50" s="82"/>
      <c r="N50" s="82"/>
      <c r="O50" s="82"/>
      <c r="P50" s="82"/>
    </row>
    <row r="51" spans="1:16" x14ac:dyDescent="0.2">
      <c r="A51" s="82"/>
      <c r="B51" s="82"/>
      <c r="C51" s="82"/>
      <c r="D51" s="82"/>
      <c r="E51" s="82"/>
      <c r="F51" s="82"/>
      <c r="G51" s="82"/>
      <c r="H51" s="82"/>
      <c r="I51" s="82"/>
      <c r="J51" s="82"/>
      <c r="K51" s="82"/>
      <c r="L51" s="82"/>
      <c r="M51" s="82"/>
      <c r="N51" s="82"/>
      <c r="O51" s="82"/>
      <c r="P51" s="82"/>
    </row>
    <row r="52" spans="1:16" x14ac:dyDescent="0.2">
      <c r="A52" s="82"/>
      <c r="B52" s="82"/>
      <c r="C52" s="82"/>
      <c r="D52" s="82"/>
      <c r="E52" s="82"/>
      <c r="F52" s="82"/>
      <c r="G52" s="82"/>
      <c r="H52" s="82"/>
      <c r="I52" s="82"/>
      <c r="J52" s="82"/>
      <c r="K52" s="82"/>
      <c r="L52" s="82"/>
      <c r="M52" s="82"/>
      <c r="N52" s="82"/>
      <c r="O52" s="82"/>
      <c r="P52" s="82"/>
    </row>
    <row r="53" spans="1:16" x14ac:dyDescent="0.2">
      <c r="A53" s="82"/>
      <c r="B53" s="82"/>
      <c r="C53" s="82"/>
      <c r="D53" s="82"/>
      <c r="E53" s="82"/>
      <c r="F53" s="82"/>
      <c r="G53" s="82"/>
      <c r="H53" s="82"/>
      <c r="I53" s="82"/>
      <c r="J53" s="82"/>
      <c r="K53" s="82"/>
      <c r="L53" s="82"/>
      <c r="M53" s="82"/>
      <c r="N53" s="82"/>
      <c r="O53" s="82"/>
      <c r="P53" s="82"/>
    </row>
    <row r="54" spans="1:16" x14ac:dyDescent="0.2">
      <c r="A54" s="82"/>
      <c r="B54" s="82"/>
      <c r="C54" s="82"/>
      <c r="D54" s="82"/>
      <c r="E54" s="82"/>
      <c r="F54" s="82"/>
      <c r="G54" s="82"/>
      <c r="H54" s="82"/>
      <c r="I54" s="82"/>
      <c r="J54" s="82"/>
      <c r="K54" s="82"/>
      <c r="L54" s="82"/>
      <c r="M54" s="82"/>
      <c r="N54" s="82"/>
      <c r="O54" s="82"/>
      <c r="P54" s="82"/>
    </row>
    <row r="55" spans="1:16" x14ac:dyDescent="0.2">
      <c r="A55" s="82"/>
      <c r="B55" s="82"/>
      <c r="C55" s="82"/>
      <c r="D55" s="82"/>
      <c r="E55" s="82"/>
      <c r="F55" s="82"/>
      <c r="G55" s="82"/>
      <c r="H55" s="82"/>
      <c r="I55" s="82"/>
      <c r="J55" s="82"/>
      <c r="K55" s="82"/>
      <c r="L55" s="82"/>
      <c r="M55" s="82"/>
      <c r="N55" s="82"/>
      <c r="O55" s="82"/>
      <c r="P55" s="82"/>
    </row>
    <row r="56" spans="1:16" x14ac:dyDescent="0.2">
      <c r="A56" s="82"/>
      <c r="B56" s="82"/>
      <c r="C56" s="82"/>
      <c r="D56" s="82"/>
      <c r="E56" s="82"/>
      <c r="F56" s="82"/>
      <c r="G56" s="82"/>
      <c r="H56" s="82"/>
      <c r="I56" s="82"/>
      <c r="J56" s="82"/>
      <c r="K56" s="82"/>
      <c r="L56" s="82"/>
      <c r="M56" s="82"/>
      <c r="N56" s="82"/>
      <c r="O56" s="82"/>
      <c r="P56" s="82"/>
    </row>
    <row r="57" spans="1:16" x14ac:dyDescent="0.2">
      <c r="A57" s="82"/>
      <c r="B57" s="82"/>
      <c r="C57" s="82"/>
      <c r="D57" s="82"/>
      <c r="E57" s="82"/>
      <c r="F57" s="82"/>
      <c r="G57" s="82"/>
      <c r="H57" s="82"/>
      <c r="I57" s="82"/>
      <c r="J57" s="82"/>
      <c r="K57" s="82"/>
      <c r="L57" s="82"/>
      <c r="M57" s="82"/>
      <c r="N57" s="82"/>
      <c r="O57" s="82"/>
      <c r="P57" s="82"/>
    </row>
    <row r="58" spans="1:16" x14ac:dyDescent="0.2">
      <c r="A58" s="82"/>
      <c r="B58" s="82"/>
      <c r="C58" s="82"/>
      <c r="D58" s="82"/>
      <c r="E58" s="82"/>
      <c r="F58" s="82"/>
      <c r="G58" s="82"/>
      <c r="H58" s="82"/>
      <c r="I58" s="82"/>
      <c r="J58" s="82"/>
      <c r="K58" s="82"/>
      <c r="L58" s="82"/>
      <c r="M58" s="82"/>
      <c r="N58" s="82"/>
      <c r="O58" s="82"/>
      <c r="P58" s="82"/>
    </row>
    <row r="59" spans="1:16" x14ac:dyDescent="0.2">
      <c r="A59" s="82"/>
      <c r="B59" s="82"/>
      <c r="C59" s="82"/>
      <c r="D59" s="82"/>
      <c r="E59" s="82"/>
      <c r="F59" s="82"/>
      <c r="G59" s="82"/>
      <c r="H59" s="82"/>
      <c r="I59" s="82"/>
      <c r="J59" s="82"/>
      <c r="K59" s="82"/>
      <c r="L59" s="82"/>
      <c r="M59" s="82"/>
      <c r="N59" s="82"/>
      <c r="O59" s="82"/>
      <c r="P59" s="82"/>
    </row>
    <row r="60" spans="1:16" x14ac:dyDescent="0.2">
      <c r="A60" s="82"/>
      <c r="B60" s="82"/>
      <c r="C60" s="82"/>
      <c r="D60" s="82"/>
      <c r="E60" s="82"/>
      <c r="F60" s="82"/>
      <c r="G60" s="82"/>
      <c r="H60" s="82"/>
      <c r="I60" s="82"/>
      <c r="J60" s="82"/>
      <c r="K60" s="82"/>
      <c r="L60" s="82"/>
      <c r="M60" s="82"/>
      <c r="N60" s="82"/>
      <c r="O60" s="82"/>
      <c r="P60" s="82"/>
    </row>
    <row r="61" spans="1:16" x14ac:dyDescent="0.2">
      <c r="A61" s="82"/>
      <c r="B61" s="82"/>
      <c r="C61" s="82"/>
      <c r="D61" s="82"/>
      <c r="E61" s="82"/>
      <c r="F61" s="82"/>
      <c r="G61" s="82"/>
      <c r="H61" s="82"/>
      <c r="I61" s="82"/>
      <c r="J61" s="82"/>
      <c r="K61" s="82"/>
      <c r="L61" s="82"/>
      <c r="M61" s="82"/>
      <c r="N61" s="82"/>
      <c r="O61" s="82"/>
      <c r="P61" s="82"/>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PANW/explorer/revenue_proj/" xr:uid="{856FE435-B2FE-2946-A594-FC52E380D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2023-11-03T10:00:25Z</dcterms:modified>
</cp:coreProperties>
</file>