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02E93F6-5D3F-6249-A244-72482C4033FB}"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O8" i="2" s="1"/>
  <c r="G7" i="2"/>
  <c r="E7" i="2"/>
  <c r="O6" i="2"/>
  <c r="G6" i="2"/>
  <c r="E6" i="2"/>
  <c r="C6" i="2"/>
  <c r="O5" i="2"/>
  <c r="G5" i="2"/>
  <c r="C5" i="2"/>
  <c r="C4" i="2"/>
  <c r="A4" i="2"/>
  <c r="C3" i="2"/>
  <c r="O11" i="2"/>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9" i="2"/>
  <c r="K5" i="2" a="1"/>
  <c r="K5" i="2" s="1"/>
  <c r="A5" i="2" a="1"/>
  <c r="A5" i="2" s="1"/>
  <c r="A3" i="2" a="1"/>
  <c r="A3" i="2" s="1"/>
  <c r="K4" i="2" s="1"/>
  <c r="G190" i="1"/>
  <c r="H190" i="1"/>
  <c r="I190" i="1"/>
  <c r="J190" i="1"/>
  <c r="K190" i="1"/>
  <c r="G189" i="1"/>
  <c r="I189" i="1"/>
  <c r="J189" i="1"/>
  <c r="K189" i="1"/>
  <c r="F190" i="1"/>
  <c r="E190" i="1"/>
  <c r="D190" i="1"/>
  <c r="C190" i="1"/>
  <c r="B190"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H35" i="1"/>
  <c r="G35" i="1"/>
  <c r="F35" i="1"/>
  <c r="E35" i="1"/>
  <c r="D35" i="1"/>
  <c r="C35" i="1"/>
  <c r="K18" i="1"/>
  <c r="J18" i="1"/>
  <c r="H18" i="1"/>
  <c r="G18" i="1"/>
  <c r="F18" i="1"/>
  <c r="E18" i="1"/>
  <c r="D18" i="1"/>
  <c r="C18" i="1"/>
  <c r="K14" i="1"/>
  <c r="J14" i="1"/>
  <c r="I14" i="1"/>
  <c r="H14" i="1"/>
  <c r="G14" i="1"/>
  <c r="F14" i="1"/>
  <c r="E14" i="1"/>
  <c r="D14" i="1"/>
  <c r="C14" i="1"/>
  <c r="B14" i="1"/>
  <c r="K12" i="1"/>
  <c r="J12" i="1"/>
  <c r="I12" i="1"/>
  <c r="H12" i="1"/>
  <c r="G12" i="1"/>
  <c r="F12" i="1"/>
  <c r="E12" i="1"/>
  <c r="D12" i="1"/>
  <c r="C12" i="1"/>
  <c r="B12" i="1"/>
  <c r="K3" i="1"/>
  <c r="J3" i="1"/>
  <c r="H3" i="1"/>
  <c r="G3" i="1"/>
  <c r="F3" i="1"/>
  <c r="E3" i="1"/>
  <c r="D3" i="1"/>
  <c r="C3" i="1"/>
  <c r="K13" i="2" l="1"/>
  <c r="K11" i="2"/>
  <c r="K15" i="2"/>
  <c r="O12"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<sst xmlns="http://schemas.openxmlformats.org/spreadsheetml/2006/main" count="870" uniqueCount="243">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</sst>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2" fillId="10" borderId="2" xfId="1" applyFont="1" applyFill="1" applyBorder="1" applyAlignment="1">
      <alignment horizontal="left" vertical="center" indent="1"/>
    </xf>
    <xf numFmtId="2" fontId="4" fillId="11" borderId="7" xfId="0" applyNumberFormat="1" applyFont="1" applyFill="1" applyBorder="1" applyAlignment="1">
      <alignment horizontal="right" vertical="center" indent="1"/>
    </xf>
    <xf numFmtId="9" fontId="12" fillId="11" borderId="4" xfId="1" applyFont="1" applyFill="1" applyBorder="1" applyAlignment="1">
      <alignment horizontal="lef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11"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4" fillId="11" borderId="6" xfId="0" applyFont="1" applyFill="1" applyBorder="1" applyAlignment="1">
      <alignment horizontal="left" vertical="center" wrapText="1"/>
    </xf>
    <xf numFmtId="164" fontId="15"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6" fontId="3" fillId="13" borderId="11" xfId="0" applyNumberFormat="1" applyFont="1" applyFill="1" applyBorder="1" applyAlignment="1">
      <alignment horizontal="right" vertical="center" indent="1"/>
    </xf>
    <xf numFmtId="9" fontId="16" fillId="10" borderId="10"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10"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7" xfId="1" applyFont="1" applyFill="1" applyBorder="1" applyAlignment="1">
      <alignment horizontal="right" vertical="center" indent="1"/>
    </xf>
    <xf numFmtId="2" fontId="4" fillId="9" borderId="7"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7"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7"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10"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5" fillId="11" borderId="10" xfId="0" applyNumberFormat="1" applyFont="1" applyFill="1" applyBorder="1" applyAlignment="1">
      <alignment vertical="center"/>
    </xf>
    <xf numFmtId="0" fontId="14" fillId="11" borderId="7" xfId="0" applyFont="1" applyFill="1" applyBorder="1" applyAlignment="1">
      <alignment horizontal="left" vertical="center" wrapText="1"/>
    </xf>
    <xf numFmtId="10" fontId="15"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5" fillId="11" borderId="10"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8" fillId="11" borderId="7" xfId="0" applyFont="1" applyFill="1" applyBorder="1" applyAlignment="1">
      <alignment horizontal="left" vertical="center" wrapText="1"/>
    </xf>
    <xf numFmtId="10" fontId="19"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5" fillId="11" borderId="10" xfId="0" applyNumberFormat="1" applyFont="1" applyFill="1" applyBorder="1" applyAlignment="1">
      <alignment horizontal="right" vertical="center"/>
    </xf>
    <xf numFmtId="10" fontId="19" fillId="11" borderId="10"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0" fontId="12" fillId="12" borderId="1" xfId="0" applyFont="1" applyFill="1" applyBorder="1" applyAlignment="1">
      <alignment horizontal="left" vertical="center" wrapText="1" indent="2"/>
    </xf>
    <xf numFmtId="9" fontId="3" fillId="10" borderId="8" xfId="1" applyFont="1" applyFill="1" applyBorder="1" applyAlignment="1">
      <alignment horizontal="center" vertical="center"/>
    </xf>
    <xf numFmtId="9" fontId="3" fillId="10" borderId="9" xfId="1" applyFont="1" applyFill="1" applyBorder="1" applyAlignment="1">
      <alignment horizontal="center" vertical="center"/>
    </xf>
    <xf numFmtId="10" fontId="13" fillId="9" borderId="8" xfId="1" applyNumberFormat="1" applyFont="1" applyFill="1" applyBorder="1" applyAlignment="1">
      <alignment horizontal="center" vertical="center"/>
    </xf>
    <xf numFmtId="10" fontId="13" fillId="9" borderId="9"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1" borderId="8" xfId="1" applyFont="1" applyFill="1" applyBorder="1" applyAlignment="1">
      <alignment horizontal="center" vertical="center"/>
    </xf>
    <xf numFmtId="9" fontId="13" fillId="11" borderId="9"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9"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193.94</v>
    <v>119.27</v>
    <v>1.647</v>
    <v>7.24</v>
    <v>5.0717999999999999E-2</v>
    <v>-0.1</v>
    <v>-6.6669999999999989E-4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150.28</v>
    <v>Software &amp; IT Services</v>
    <v>Stock</v>
    <v>45233.999755358593</v>
    <v>0</v>
    <v>142.72</v>
    <v>49451700000</v>
    <v>SNOWFLAKE INC.</v>
    <v>SNOWFLAKE INC.</v>
    <v>143</v>
    <v>142.75</v>
    <v>149.99</v>
    <v>149.88999999999999</v>
    <v>329700000</v>
    <v>SNOW</v>
    <v>SNOWFLAKE INC. (XNYS:SNOW)</v>
    <v>5105651</v>
    <v>3507352</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NOW%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SNO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opLeftCell="A147" workbookViewId="0">
      <pane xSplit="1" topLeftCell="B1" activePane="topRight" state="frozen"/>
      <selection pane="topRight" activeCell="E176" sqref="E176"/>
    </sheetView>
  </sheetViews>
  <sheetFormatPr baseColWidth="10" defaultRowHeight="15" x14ac:dyDescent="0.2"/>
  <cols>
    <col min="1" max="1" width="40.83203125" customWidth="1"/>
    <col min="2" max="12" width="15.83203125" customWidth="1"/>
  </cols>
  <sheetData>
    <row r="1" spans="1:11" ht="16" x14ac:dyDescent="0.2">
      <c r="A1" s="1" t="e" vm="1">
        <v>#VALUE!</v>
      </c>
      <c r="B1" s="2" t="s">
        <v>0</v>
      </c>
      <c r="C1" s="2" t="s">
        <v>1</v>
      </c>
      <c r="D1" s="2" t="s">
        <v>2</v>
      </c>
      <c r="E1" s="2" t="s">
        <v>3</v>
      </c>
      <c r="F1" s="2" t="s">
        <v>4</v>
      </c>
      <c r="G1" s="2" t="s">
        <v>5</v>
      </c>
      <c r="H1" s="2" t="s">
        <v>6</v>
      </c>
      <c r="I1" s="2" t="s">
        <v>7</v>
      </c>
      <c r="J1" s="2" t="s">
        <v>8</v>
      </c>
      <c r="K1" s="2" t="s">
        <v>9</v>
      </c>
    </row>
    <row r="2" spans="1:11" ht="16" x14ac:dyDescent="0.2">
      <c r="A2" s="28" t="s">
        <v>10</v>
      </c>
      <c r="B2" s="26">
        <v>96666000</v>
      </c>
      <c r="C2" s="26">
        <v>264748000</v>
      </c>
      <c r="D2" s="26">
        <v>592049000</v>
      </c>
      <c r="E2" s="26">
        <v>1219327000</v>
      </c>
      <c r="F2" s="26">
        <v>2065659000</v>
      </c>
      <c r="G2" s="27">
        <v>2443657000</v>
      </c>
      <c r="H2" s="26">
        <v>557028000</v>
      </c>
      <c r="I2" s="26">
        <v>589012000</v>
      </c>
      <c r="J2" s="26">
        <v>623599000</v>
      </c>
      <c r="K2" s="26">
        <v>674018000</v>
      </c>
    </row>
    <row r="3" spans="1:11" ht="16" x14ac:dyDescent="0.2">
      <c r="A3" s="9" t="s">
        <v>183</v>
      </c>
      <c r="B3" s="10"/>
      <c r="C3" s="11">
        <f t="shared" ref="C3:K3" si="0">(C2/B2)-1</f>
        <v>1.7387913020089796</v>
      </c>
      <c r="D3" s="11">
        <f t="shared" si="0"/>
        <v>1.2362737395561063</v>
      </c>
      <c r="E3" s="11">
        <f t="shared" si="0"/>
        <v>1.0595035208234456</v>
      </c>
      <c r="F3" s="11">
        <f t="shared" si="0"/>
        <v>0.69409764566847132</v>
      </c>
      <c r="G3" s="11">
        <f t="shared" si="0"/>
        <v>0.18299148116896347</v>
      </c>
      <c r="H3" s="11">
        <f t="shared" si="0"/>
        <v>-0.77205147858312362</v>
      </c>
      <c r="I3" s="11"/>
      <c r="J3" s="11">
        <f t="shared" si="0"/>
        <v>5.8720365629223226E-2</v>
      </c>
      <c r="K3" s="11">
        <f t="shared" si="0"/>
        <v>8.0851637029565548E-2</v>
      </c>
    </row>
    <row r="4" spans="1:11" ht="16" x14ac:dyDescent="0.2">
      <c r="A4" s="3" t="s">
        <v>11</v>
      </c>
      <c r="B4" s="4">
        <v>96666000</v>
      </c>
      <c r="C4" s="4">
        <v>264748000</v>
      </c>
      <c r="D4" s="4">
        <v>592049000</v>
      </c>
      <c r="E4" s="4">
        <v>1219327000</v>
      </c>
      <c r="F4" s="4">
        <v>2065659000</v>
      </c>
      <c r="G4" s="5">
        <v>2443657000</v>
      </c>
      <c r="H4" s="4">
        <v>557028000</v>
      </c>
      <c r="I4" s="4">
        <v>589012000</v>
      </c>
      <c r="J4" s="4">
        <v>623599000</v>
      </c>
      <c r="K4" s="4">
        <v>674018000</v>
      </c>
    </row>
    <row r="5" spans="1:11" ht="16" x14ac:dyDescent="0.2">
      <c r="A5" s="3" t="s">
        <v>12</v>
      </c>
      <c r="B5" s="4">
        <v>51753000</v>
      </c>
      <c r="C5" s="4">
        <v>116557000</v>
      </c>
      <c r="D5" s="4">
        <v>242588000</v>
      </c>
      <c r="E5" s="4">
        <v>458433000</v>
      </c>
      <c r="F5" s="4">
        <v>717540000</v>
      </c>
      <c r="G5" s="5">
        <v>824184000</v>
      </c>
      <c r="H5" s="4">
        <v>190721000</v>
      </c>
      <c r="I5" s="4">
        <v>205657000</v>
      </c>
      <c r="J5" s="4">
        <v>209414000</v>
      </c>
      <c r="K5" s="4">
        <v>218392000</v>
      </c>
    </row>
    <row r="6" spans="1:11" ht="16" x14ac:dyDescent="0.2">
      <c r="A6" s="3" t="s">
        <v>13</v>
      </c>
      <c r="B6" s="4">
        <v>51753000</v>
      </c>
      <c r="C6" s="4">
        <v>116557000</v>
      </c>
      <c r="D6" s="4">
        <v>242588000</v>
      </c>
      <c r="E6" s="4">
        <v>458433000</v>
      </c>
      <c r="F6" s="4">
        <v>717540000</v>
      </c>
      <c r="G6" s="5">
        <v>824184000</v>
      </c>
      <c r="H6" s="4">
        <v>190721000</v>
      </c>
      <c r="I6" s="4">
        <v>205657000</v>
      </c>
      <c r="J6" s="4">
        <v>209414000</v>
      </c>
      <c r="K6" s="4">
        <v>218392000</v>
      </c>
    </row>
    <row r="7" spans="1:11" ht="16" x14ac:dyDescent="0.2">
      <c r="A7" s="28" t="s">
        <v>14</v>
      </c>
      <c r="B7" s="26">
        <v>44913000</v>
      </c>
      <c r="C7" s="26">
        <v>148191000</v>
      </c>
      <c r="D7" s="26">
        <v>349461000</v>
      </c>
      <c r="E7" s="26">
        <v>760894000</v>
      </c>
      <c r="F7" s="26">
        <v>1348119000</v>
      </c>
      <c r="G7" s="27">
        <v>1619473000</v>
      </c>
      <c r="H7" s="26">
        <v>366307000</v>
      </c>
      <c r="I7" s="26">
        <v>383355000</v>
      </c>
      <c r="J7" s="26">
        <v>414185000</v>
      </c>
      <c r="K7" s="26">
        <v>455626000</v>
      </c>
    </row>
    <row r="8" spans="1:11" ht="16" x14ac:dyDescent="0.2">
      <c r="A8" s="29" t="s">
        <v>50</v>
      </c>
      <c r="B8" s="30">
        <v>46.46</v>
      </c>
      <c r="C8" s="30">
        <v>55.97</v>
      </c>
      <c r="D8" s="30">
        <v>59.03</v>
      </c>
      <c r="E8" s="30">
        <v>62.4</v>
      </c>
      <c r="F8" s="30">
        <v>65.260000000000005</v>
      </c>
      <c r="G8" s="31">
        <v>66.27</v>
      </c>
      <c r="H8" s="30">
        <v>65.760000000000005</v>
      </c>
      <c r="I8" s="30">
        <v>65.08</v>
      </c>
      <c r="J8" s="30">
        <v>66.42</v>
      </c>
      <c r="K8" s="30">
        <v>67.599999999999994</v>
      </c>
    </row>
    <row r="9" spans="1:11" ht="16" x14ac:dyDescent="0.2">
      <c r="A9" s="3" t="s">
        <v>15</v>
      </c>
      <c r="B9" s="4" t="s">
        <v>16</v>
      </c>
      <c r="C9" s="4" t="s">
        <v>16</v>
      </c>
      <c r="D9" s="4" t="s">
        <v>16</v>
      </c>
      <c r="E9" s="4" t="s">
        <v>16</v>
      </c>
      <c r="F9" s="4" t="s">
        <v>16</v>
      </c>
      <c r="G9" s="5" t="s">
        <v>16</v>
      </c>
      <c r="H9" s="4" t="s">
        <v>16</v>
      </c>
      <c r="I9" s="4" t="s">
        <v>16</v>
      </c>
      <c r="J9" s="4" t="s">
        <v>16</v>
      </c>
      <c r="K9" s="4" t="s">
        <v>16</v>
      </c>
    </row>
    <row r="10" spans="1:11" ht="16" x14ac:dyDescent="0.2">
      <c r="A10" s="3" t="s">
        <v>17</v>
      </c>
      <c r="B10" s="4">
        <v>230378000</v>
      </c>
      <c r="C10" s="4">
        <v>506279000</v>
      </c>
      <c r="D10" s="4">
        <v>893398000</v>
      </c>
      <c r="E10" s="4">
        <v>1475930000</v>
      </c>
      <c r="F10" s="4">
        <v>2190386000</v>
      </c>
      <c r="G10" s="5">
        <v>2623887000</v>
      </c>
      <c r="H10" s="4">
        <v>572326000</v>
      </c>
      <c r="I10" s="4">
        <v>623105000</v>
      </c>
      <c r="J10" s="4">
        <v>687423000</v>
      </c>
      <c r="K10" s="4">
        <v>741033000</v>
      </c>
    </row>
    <row r="11" spans="1:11" ht="16" x14ac:dyDescent="0.2">
      <c r="A11" s="24" t="s">
        <v>18</v>
      </c>
      <c r="B11" s="26">
        <v>161697000</v>
      </c>
      <c r="C11" s="26">
        <v>401119000</v>
      </c>
      <c r="D11" s="26">
        <v>655452000</v>
      </c>
      <c r="E11" s="26">
        <v>1008998000</v>
      </c>
      <c r="F11" s="26">
        <v>1402328000</v>
      </c>
      <c r="G11" s="27">
        <v>1578967000</v>
      </c>
      <c r="H11" s="26">
        <v>360939000</v>
      </c>
      <c r="I11" s="26">
        <v>380980000</v>
      </c>
      <c r="J11" s="26">
        <v>410011000</v>
      </c>
      <c r="K11" s="26">
        <v>427037000</v>
      </c>
    </row>
    <row r="12" spans="1:11" ht="16" x14ac:dyDescent="0.2">
      <c r="A12" s="12" t="s">
        <v>184</v>
      </c>
      <c r="B12" s="11">
        <f t="shared" ref="B12:K12" si="1">B11/B2</f>
        <v>1.6727391223387746</v>
      </c>
      <c r="C12" s="11">
        <f t="shared" si="1"/>
        <v>1.5150973756175683</v>
      </c>
      <c r="D12" s="11">
        <f t="shared" si="1"/>
        <v>1.1070907982278493</v>
      </c>
      <c r="E12" s="11">
        <f t="shared" si="1"/>
        <v>0.82750402476120022</v>
      </c>
      <c r="F12" s="11">
        <f t="shared" si="1"/>
        <v>0.67887681364639563</v>
      </c>
      <c r="G12" s="11">
        <f t="shared" si="1"/>
        <v>0.64614919360614032</v>
      </c>
      <c r="H12" s="11">
        <f t="shared" si="1"/>
        <v>0.6479728128568043</v>
      </c>
      <c r="I12" s="11">
        <f t="shared" si="1"/>
        <v>0.6468119495018777</v>
      </c>
      <c r="J12" s="11">
        <f t="shared" si="1"/>
        <v>0.65749143279575495</v>
      </c>
      <c r="K12" s="11">
        <f t="shared" si="1"/>
        <v>0.63356913316855035</v>
      </c>
    </row>
    <row r="13" spans="1:11" ht="16" x14ac:dyDescent="0.2">
      <c r="A13" s="24" t="s">
        <v>19</v>
      </c>
      <c r="B13" s="26">
        <v>68681000</v>
      </c>
      <c r="C13" s="26">
        <v>105160000</v>
      </c>
      <c r="D13" s="26">
        <v>237946000</v>
      </c>
      <c r="E13" s="26">
        <v>466932000</v>
      </c>
      <c r="F13" s="26">
        <v>788058000</v>
      </c>
      <c r="G13" s="27">
        <v>1044920000</v>
      </c>
      <c r="H13" s="26">
        <v>211387000</v>
      </c>
      <c r="I13" s="26">
        <v>242125000</v>
      </c>
      <c r="J13" s="26">
        <v>277412000</v>
      </c>
      <c r="K13" s="26">
        <v>313996000</v>
      </c>
    </row>
    <row r="14" spans="1:11" ht="16" x14ac:dyDescent="0.2">
      <c r="A14" s="13" t="s">
        <v>185</v>
      </c>
      <c r="B14" s="14">
        <f t="shared" ref="B14:K14" si="2">B13/B2</f>
        <v>0.71049800343450642</v>
      </c>
      <c r="C14" s="14">
        <f t="shared" si="2"/>
        <v>0.39720791091906266</v>
      </c>
      <c r="D14" s="14">
        <f t="shared" si="2"/>
        <v>0.40190254522851993</v>
      </c>
      <c r="E14" s="14">
        <f t="shared" si="2"/>
        <v>0.38294239363189692</v>
      </c>
      <c r="F14" s="14">
        <f t="shared" si="2"/>
        <v>0.38150440125887186</v>
      </c>
      <c r="G14" s="14">
        <f t="shared" si="2"/>
        <v>0.42760501985344096</v>
      </c>
      <c r="H14" s="14">
        <f t="shared" si="2"/>
        <v>0.37949079759006726</v>
      </c>
      <c r="I14" s="14">
        <f t="shared" si="2"/>
        <v>0.41106972353704169</v>
      </c>
      <c r="J14" s="14">
        <f t="shared" si="2"/>
        <v>0.44485639008401234</v>
      </c>
      <c r="K14" s="14">
        <f t="shared" si="2"/>
        <v>0.46585699491704968</v>
      </c>
    </row>
    <row r="15" spans="1:11" ht="16" x14ac:dyDescent="0.2">
      <c r="A15" s="3" t="s">
        <v>20</v>
      </c>
      <c r="B15" s="4" t="s">
        <v>16</v>
      </c>
      <c r="C15" s="4" t="s">
        <v>16</v>
      </c>
      <c r="D15" s="4" t="s">
        <v>16</v>
      </c>
      <c r="E15" s="4" t="s">
        <v>16</v>
      </c>
      <c r="F15" s="4" t="s">
        <v>16</v>
      </c>
      <c r="G15" s="5" t="s">
        <v>16</v>
      </c>
      <c r="H15" s="4" t="s">
        <v>16</v>
      </c>
      <c r="I15" s="4" t="s">
        <v>16</v>
      </c>
      <c r="J15" s="4" t="s">
        <v>16</v>
      </c>
      <c r="K15" s="4" t="s">
        <v>16</v>
      </c>
    </row>
    <row r="16" spans="1:11" ht="16" x14ac:dyDescent="0.2">
      <c r="A16" s="28" t="s">
        <v>21</v>
      </c>
      <c r="B16" s="26">
        <v>-185465000</v>
      </c>
      <c r="C16" s="26">
        <v>-358088000</v>
      </c>
      <c r="D16" s="26">
        <v>-543937000</v>
      </c>
      <c r="E16" s="26">
        <v>-715036000</v>
      </c>
      <c r="F16" s="26">
        <v>-842267000</v>
      </c>
      <c r="G16" s="27">
        <v>-1004414000</v>
      </c>
      <c r="H16" s="26">
        <v>-206019000</v>
      </c>
      <c r="I16" s="26">
        <v>-239750000</v>
      </c>
      <c r="J16" s="26">
        <v>-273238000</v>
      </c>
      <c r="K16" s="26">
        <v>-285407000</v>
      </c>
    </row>
    <row r="17" spans="1:11" ht="16" x14ac:dyDescent="0.2">
      <c r="A17" s="24" t="s">
        <v>51</v>
      </c>
      <c r="B17" s="32">
        <v>-191.86</v>
      </c>
      <c r="C17" s="32">
        <v>-135.26</v>
      </c>
      <c r="D17" s="32">
        <v>-91.87</v>
      </c>
      <c r="E17" s="32">
        <v>-58.64</v>
      </c>
      <c r="F17" s="32">
        <v>-40.770000000000003</v>
      </c>
      <c r="G17" s="33">
        <v>-41.1</v>
      </c>
      <c r="H17" s="32">
        <v>-36.99</v>
      </c>
      <c r="I17" s="32">
        <v>-40.700000000000003</v>
      </c>
      <c r="J17" s="32">
        <v>-43.82</v>
      </c>
      <c r="K17" s="32">
        <v>-42.34</v>
      </c>
    </row>
    <row r="18" spans="1:11" ht="16" x14ac:dyDescent="0.2">
      <c r="A18" s="15" t="s">
        <v>186</v>
      </c>
      <c r="B18" s="10"/>
      <c r="C18" s="11">
        <f>(C16/B16)-1</f>
        <v>0.93075782492653603</v>
      </c>
      <c r="D18" s="11">
        <f>(D16/C16)-1</f>
        <v>0.51900370858559897</v>
      </c>
      <c r="E18" s="11">
        <f>(E16/D16)-1</f>
        <v>0.31455664902369218</v>
      </c>
      <c r="F18" s="11">
        <f t="shared" ref="F18:K18" si="3">(F16/E16)-1</f>
        <v>0.17793649550512147</v>
      </c>
      <c r="G18" s="11">
        <f t="shared" si="3"/>
        <v>0.19251258805105742</v>
      </c>
      <c r="H18" s="11">
        <f t="shared" si="3"/>
        <v>-0.79488637155595199</v>
      </c>
      <c r="I18" s="11"/>
      <c r="J18" s="11">
        <f t="shared" si="3"/>
        <v>0.13967883211678833</v>
      </c>
      <c r="K18" s="11">
        <f t="shared" si="3"/>
        <v>4.4536265087579352E-2</v>
      </c>
    </row>
    <row r="19" spans="1:11" ht="16" x14ac:dyDescent="0.2">
      <c r="A19" s="3" t="s">
        <v>22</v>
      </c>
      <c r="B19" s="4">
        <v>-8257000</v>
      </c>
      <c r="C19" s="4">
        <v>-10546000</v>
      </c>
      <c r="D19" s="4">
        <v>-6897000</v>
      </c>
      <c r="E19" s="4">
        <v>-38076000</v>
      </c>
      <c r="F19" s="4">
        <v>-26274000</v>
      </c>
      <c r="G19" s="5">
        <v>-136159000</v>
      </c>
      <c r="H19" s="4">
        <v>-8586000</v>
      </c>
      <c r="I19" s="4">
        <v>-32638000</v>
      </c>
      <c r="J19" s="4">
        <v>-40569000</v>
      </c>
      <c r="K19" s="4">
        <v>-54366000</v>
      </c>
    </row>
    <row r="20" spans="1:11" ht="16" x14ac:dyDescent="0.2">
      <c r="A20" s="3" t="s">
        <v>23</v>
      </c>
      <c r="B20" s="4">
        <v>-8759000</v>
      </c>
      <c r="C20" s="4">
        <v>-11551000</v>
      </c>
      <c r="D20" s="4">
        <v>-7507000</v>
      </c>
      <c r="E20" s="4">
        <v>-9129000</v>
      </c>
      <c r="F20" s="4">
        <v>-73839000</v>
      </c>
      <c r="G20" s="5">
        <v>-150799000</v>
      </c>
      <c r="H20" s="4">
        <v>-21857000</v>
      </c>
      <c r="I20" s="4">
        <v>-35531000</v>
      </c>
      <c r="J20" s="4">
        <v>-43131000</v>
      </c>
      <c r="K20" s="4">
        <v>-50280000</v>
      </c>
    </row>
    <row r="21" spans="1:11" ht="16" x14ac:dyDescent="0.2">
      <c r="A21" s="3" t="s">
        <v>24</v>
      </c>
      <c r="B21" s="4" t="s">
        <v>16</v>
      </c>
      <c r="C21" s="4" t="s">
        <v>16</v>
      </c>
      <c r="D21" s="4" t="s">
        <v>16</v>
      </c>
      <c r="E21" s="4" t="s">
        <v>16</v>
      </c>
      <c r="F21" s="4" t="s">
        <v>16</v>
      </c>
      <c r="G21" s="5" t="s">
        <v>16</v>
      </c>
      <c r="H21" s="4" t="s">
        <v>16</v>
      </c>
      <c r="I21" s="4" t="s">
        <v>16</v>
      </c>
      <c r="J21" s="4" t="s">
        <v>16</v>
      </c>
      <c r="K21" s="4" t="s">
        <v>16</v>
      </c>
    </row>
    <row r="22" spans="1:11" ht="16" x14ac:dyDescent="0.2">
      <c r="A22" s="3" t="s">
        <v>25</v>
      </c>
      <c r="B22" s="4">
        <v>8759000</v>
      </c>
      <c r="C22" s="4">
        <v>11551000</v>
      </c>
      <c r="D22" s="4">
        <v>7507000</v>
      </c>
      <c r="E22" s="4">
        <v>9129000</v>
      </c>
      <c r="F22" s="4">
        <v>73839000</v>
      </c>
      <c r="G22" s="5">
        <v>150799000</v>
      </c>
      <c r="H22" s="4">
        <v>21857000</v>
      </c>
      <c r="I22" s="4">
        <v>35531000</v>
      </c>
      <c r="J22" s="4">
        <v>43131000</v>
      </c>
      <c r="K22" s="4">
        <v>50280000</v>
      </c>
    </row>
    <row r="23" spans="1:11" ht="16" x14ac:dyDescent="0.2">
      <c r="A23" s="3" t="s">
        <v>26</v>
      </c>
      <c r="B23" s="4">
        <v>502000</v>
      </c>
      <c r="C23" s="4">
        <v>1005000</v>
      </c>
      <c r="D23" s="4">
        <v>610000</v>
      </c>
      <c r="E23" s="4">
        <v>-28947000</v>
      </c>
      <c r="F23" s="4">
        <v>47565000</v>
      </c>
      <c r="G23" s="5">
        <v>14640000</v>
      </c>
      <c r="H23" s="4">
        <v>13271000</v>
      </c>
      <c r="I23" s="4">
        <v>2893000</v>
      </c>
      <c r="J23" s="4">
        <v>2562000</v>
      </c>
      <c r="K23" s="4">
        <v>-4086000</v>
      </c>
    </row>
    <row r="24" spans="1:11" ht="16" x14ac:dyDescent="0.2">
      <c r="A24" s="3" t="s">
        <v>27</v>
      </c>
      <c r="B24" s="4">
        <v>-177208000</v>
      </c>
      <c r="C24" s="4">
        <v>-347542000</v>
      </c>
      <c r="D24" s="4">
        <v>-537040000</v>
      </c>
      <c r="E24" s="4">
        <v>-676960000</v>
      </c>
      <c r="F24" s="4">
        <v>-815993000</v>
      </c>
      <c r="G24" s="5">
        <v>-868255000</v>
      </c>
      <c r="H24" s="4">
        <v>-197433000</v>
      </c>
      <c r="I24" s="4">
        <v>-207112000</v>
      </c>
      <c r="J24" s="4">
        <v>-232669000</v>
      </c>
      <c r="K24" s="4">
        <v>-231041000</v>
      </c>
    </row>
    <row r="25" spans="1:11" ht="16" x14ac:dyDescent="0.2">
      <c r="A25" s="3" t="s">
        <v>28</v>
      </c>
      <c r="B25" s="4">
        <v>820000</v>
      </c>
      <c r="C25" s="4">
        <v>993000</v>
      </c>
      <c r="D25" s="4">
        <v>2062000</v>
      </c>
      <c r="E25" s="4">
        <v>2988000</v>
      </c>
      <c r="F25" s="4">
        <v>-18467000</v>
      </c>
      <c r="G25" s="5">
        <v>-5945000</v>
      </c>
      <c r="H25" s="4">
        <v>4009000</v>
      </c>
      <c r="I25" s="4">
        <v>372000</v>
      </c>
      <c r="J25" s="4">
        <v>-6605000</v>
      </c>
      <c r="K25" s="4">
        <v>-3721000</v>
      </c>
    </row>
    <row r="26" spans="1:11" ht="16" x14ac:dyDescent="0.2">
      <c r="A26" s="3" t="s">
        <v>29</v>
      </c>
      <c r="B26" s="4" t="s">
        <v>16</v>
      </c>
      <c r="C26" s="4" t="s">
        <v>16</v>
      </c>
      <c r="D26" s="4" t="s">
        <v>16</v>
      </c>
      <c r="E26" s="4" t="s">
        <v>16</v>
      </c>
      <c r="F26" s="4" t="s">
        <v>16</v>
      </c>
      <c r="G26" s="5" t="s">
        <v>16</v>
      </c>
      <c r="H26" s="4" t="s">
        <v>16</v>
      </c>
      <c r="I26" s="4" t="s">
        <v>16</v>
      </c>
      <c r="J26" s="4" t="s">
        <v>16</v>
      </c>
      <c r="K26" s="4" t="s">
        <v>16</v>
      </c>
    </row>
    <row r="27" spans="1:11" ht="16" x14ac:dyDescent="0.2">
      <c r="A27" s="3" t="s">
        <v>30</v>
      </c>
      <c r="B27" s="4">
        <v>-178028000</v>
      </c>
      <c r="C27" s="4">
        <v>-348535000</v>
      </c>
      <c r="D27" s="4">
        <v>-539102000</v>
      </c>
      <c r="E27" s="4">
        <v>-679948000</v>
      </c>
      <c r="F27" s="4">
        <v>-797526000</v>
      </c>
      <c r="G27" s="5">
        <v>-862310000</v>
      </c>
      <c r="H27" s="4">
        <v>-201442000</v>
      </c>
      <c r="I27" s="4">
        <v>-207484000</v>
      </c>
      <c r="J27" s="4">
        <v>-226064000</v>
      </c>
      <c r="K27" s="4">
        <v>-227320000</v>
      </c>
    </row>
    <row r="28" spans="1:11" ht="16" x14ac:dyDescent="0.2">
      <c r="A28" s="3" t="s">
        <v>31</v>
      </c>
      <c r="B28" s="4" t="s">
        <v>16</v>
      </c>
      <c r="C28" s="4" t="s">
        <v>16</v>
      </c>
      <c r="D28" s="4" t="s">
        <v>16</v>
      </c>
      <c r="E28" s="4" t="s">
        <v>16</v>
      </c>
      <c r="F28" s="4">
        <v>-1642000</v>
      </c>
      <c r="G28" s="5">
        <v>-3422000</v>
      </c>
      <c r="H28" s="4">
        <v>-1012000</v>
      </c>
      <c r="I28" s="4">
        <v>-630000</v>
      </c>
      <c r="J28" s="4">
        <v>-874000</v>
      </c>
      <c r="K28" s="4">
        <v>-906000</v>
      </c>
    </row>
    <row r="29" spans="1:11" ht="16" x14ac:dyDescent="0.2">
      <c r="A29" s="3" t="s">
        <v>32</v>
      </c>
      <c r="B29" s="4" t="s">
        <v>16</v>
      </c>
      <c r="C29" s="4" t="s">
        <v>16</v>
      </c>
      <c r="D29" s="4" t="s">
        <v>16</v>
      </c>
      <c r="E29" s="4" t="s">
        <v>16</v>
      </c>
      <c r="F29" s="4" t="s">
        <v>16</v>
      </c>
      <c r="G29" s="5" t="s">
        <v>16</v>
      </c>
      <c r="H29" s="4" t="s">
        <v>16</v>
      </c>
      <c r="I29" s="4" t="s">
        <v>16</v>
      </c>
      <c r="J29" s="4" t="s">
        <v>16</v>
      </c>
      <c r="K29" s="4" t="s">
        <v>16</v>
      </c>
    </row>
    <row r="30" spans="1:11" ht="16" x14ac:dyDescent="0.2">
      <c r="A30" s="3" t="s">
        <v>33</v>
      </c>
      <c r="B30" s="4" t="s">
        <v>16</v>
      </c>
      <c r="C30" s="4" t="s">
        <v>16</v>
      </c>
      <c r="D30" s="4" t="s">
        <v>16</v>
      </c>
      <c r="E30" s="4" t="s">
        <v>16</v>
      </c>
      <c r="F30" s="4">
        <v>-1642000</v>
      </c>
      <c r="G30" s="5">
        <v>-3422000</v>
      </c>
      <c r="H30" s="4">
        <v>-1012000</v>
      </c>
      <c r="I30" s="4">
        <v>-630000</v>
      </c>
      <c r="J30" s="4">
        <v>-874000</v>
      </c>
      <c r="K30" s="4">
        <v>-906000</v>
      </c>
    </row>
    <row r="31" spans="1:11" ht="16" x14ac:dyDescent="0.2">
      <c r="A31" s="3" t="s">
        <v>34</v>
      </c>
      <c r="B31" s="4">
        <v>-178028000</v>
      </c>
      <c r="C31" s="4">
        <v>-348535000</v>
      </c>
      <c r="D31" s="4">
        <v>-539102000</v>
      </c>
      <c r="E31" s="4">
        <v>-679948000</v>
      </c>
      <c r="F31" s="4">
        <v>-795884000</v>
      </c>
      <c r="G31" s="5">
        <v>-858888000</v>
      </c>
      <c r="H31" s="4">
        <v>-200430000</v>
      </c>
      <c r="I31" s="4">
        <v>-206854000</v>
      </c>
      <c r="J31" s="4">
        <v>-225190000</v>
      </c>
      <c r="K31" s="4">
        <v>-226414000</v>
      </c>
    </row>
    <row r="32" spans="1:11" ht="16" x14ac:dyDescent="0.2">
      <c r="A32" s="3" t="s">
        <v>35</v>
      </c>
      <c r="B32" s="4" t="s">
        <v>16</v>
      </c>
      <c r="C32" s="4" t="s">
        <v>16</v>
      </c>
      <c r="D32" s="4" t="s">
        <v>16</v>
      </c>
      <c r="E32" s="4" t="s">
        <v>16</v>
      </c>
      <c r="F32" s="4">
        <v>821000</v>
      </c>
      <c r="G32" s="5">
        <v>1711000</v>
      </c>
      <c r="H32" s="4">
        <v>506000</v>
      </c>
      <c r="I32" s="4">
        <v>315000</v>
      </c>
      <c r="J32" s="4">
        <v>437000</v>
      </c>
      <c r="K32" s="4">
        <v>453000</v>
      </c>
    </row>
    <row r="33" spans="1:11" ht="16" x14ac:dyDescent="0.2">
      <c r="A33" s="28" t="s">
        <v>36</v>
      </c>
      <c r="B33" s="26">
        <v>-178028000</v>
      </c>
      <c r="C33" s="26">
        <v>-348535000</v>
      </c>
      <c r="D33" s="26">
        <v>-539102000</v>
      </c>
      <c r="E33" s="26">
        <v>-679948000</v>
      </c>
      <c r="F33" s="26">
        <v>-796705000</v>
      </c>
      <c r="G33" s="27">
        <v>-860599000</v>
      </c>
      <c r="H33" s="26">
        <v>-200936000</v>
      </c>
      <c r="I33" s="26">
        <v>-207169000</v>
      </c>
      <c r="J33" s="26">
        <v>-225627000</v>
      </c>
      <c r="K33" s="26">
        <v>-226867000</v>
      </c>
    </row>
    <row r="34" spans="1:11" ht="16" x14ac:dyDescent="0.2">
      <c r="A34" s="24" t="s">
        <v>52</v>
      </c>
      <c r="B34" s="32">
        <v>-184.17</v>
      </c>
      <c r="C34" s="32">
        <v>-131.65</v>
      </c>
      <c r="D34" s="32">
        <v>-91.06</v>
      </c>
      <c r="E34" s="32">
        <v>-55.76</v>
      </c>
      <c r="F34" s="32">
        <v>-38.57</v>
      </c>
      <c r="G34" s="33">
        <v>-35.22</v>
      </c>
      <c r="H34" s="32">
        <v>-36.07</v>
      </c>
      <c r="I34" s="32">
        <v>-35.17</v>
      </c>
      <c r="J34" s="32">
        <v>-36.18</v>
      </c>
      <c r="K34" s="32">
        <v>-33.659999999999997</v>
      </c>
    </row>
    <row r="35" spans="1:11" ht="16" x14ac:dyDescent="0.2">
      <c r="A35" s="16" t="s">
        <v>187</v>
      </c>
      <c r="B35" s="17"/>
      <c r="C35" s="14">
        <f>(C33/B33)-1</f>
        <v>0.95775383647516121</v>
      </c>
      <c r="D35" s="14">
        <f>(D33/C33)-1</f>
        <v>0.54676574805973566</v>
      </c>
      <c r="E35" s="14">
        <f>(E33/D33)-1</f>
        <v>0.26126039228198006</v>
      </c>
      <c r="F35" s="14">
        <f t="shared" ref="F35:K35" si="4">(F33/E33)-1</f>
        <v>0.17171460170483632</v>
      </c>
      <c r="G35" s="14">
        <f t="shared" si="4"/>
        <v>8.0197814749499496E-2</v>
      </c>
      <c r="H35" s="14">
        <f t="shared" si="4"/>
        <v>-0.76651611261458585</v>
      </c>
      <c r="I35" s="14"/>
      <c r="J35" s="14">
        <f t="shared" si="4"/>
        <v>8.9096341634124832E-2</v>
      </c>
      <c r="K35" s="14">
        <f t="shared" si="4"/>
        <v>5.4957961591475257E-3</v>
      </c>
    </row>
    <row r="36" spans="1:11" ht="16" x14ac:dyDescent="0.2">
      <c r="A36" s="18" t="s">
        <v>188</v>
      </c>
      <c r="B36" s="19">
        <f t="shared" ref="B36:K36" si="5">(B16*(1-0.25))/(B126+B105+B96)</f>
        <v>0.47023481526806332</v>
      </c>
      <c r="C36" s="19">
        <f t="shared" si="5"/>
        <v>0.80531949983507756</v>
      </c>
      <c r="D36" s="19">
        <f t="shared" si="5"/>
        <v>-7.9352677529387239E-2</v>
      </c>
      <c r="E36" s="19">
        <f t="shared" si="5"/>
        <v>-0.10204416762981362</v>
      </c>
      <c r="F36" s="19">
        <f t="shared" si="5"/>
        <v>-0.11043183603300052</v>
      </c>
      <c r="G36" s="19">
        <f t="shared" si="5"/>
        <v>-0.13463804532518664</v>
      </c>
      <c r="H36" s="19">
        <f t="shared" si="5"/>
        <v>-2.7214966252150797E-2</v>
      </c>
      <c r="I36" s="19">
        <f t="shared" si="5"/>
        <v>-3.1434251477158517E-2</v>
      </c>
      <c r="J36" s="19">
        <f t="shared" si="5"/>
        <v>-3.6905249001049557E-2</v>
      </c>
      <c r="K36" s="19">
        <f t="shared" si="5"/>
        <v>-3.8257770801806375E-2</v>
      </c>
    </row>
    <row r="37" spans="1:11" ht="16" x14ac:dyDescent="0.2">
      <c r="A37" s="3" t="s">
        <v>37</v>
      </c>
      <c r="B37" s="4" t="s">
        <v>16</v>
      </c>
      <c r="C37" s="4" t="s">
        <v>16</v>
      </c>
      <c r="D37" s="4" t="s">
        <v>16</v>
      </c>
      <c r="E37" s="4" t="s">
        <v>16</v>
      </c>
      <c r="F37" s="4" t="s">
        <v>16</v>
      </c>
      <c r="G37" s="5" t="s">
        <v>16</v>
      </c>
      <c r="H37" s="4" t="s">
        <v>16</v>
      </c>
      <c r="I37" s="4" t="s">
        <v>16</v>
      </c>
      <c r="J37" s="4" t="s">
        <v>16</v>
      </c>
      <c r="K37" s="4" t="s">
        <v>16</v>
      </c>
    </row>
    <row r="38" spans="1:11" ht="16" x14ac:dyDescent="0.2">
      <c r="A38" s="3" t="s">
        <v>38</v>
      </c>
      <c r="B38" s="4" t="s">
        <v>16</v>
      </c>
      <c r="C38" s="4" t="s">
        <v>16</v>
      </c>
      <c r="D38" s="4" t="s">
        <v>16</v>
      </c>
      <c r="E38" s="4" t="s">
        <v>16</v>
      </c>
      <c r="F38" s="4" t="s">
        <v>16</v>
      </c>
      <c r="G38" s="5" t="s">
        <v>16</v>
      </c>
      <c r="H38" s="4" t="s">
        <v>16</v>
      </c>
      <c r="I38" s="4" t="s">
        <v>16</v>
      </c>
      <c r="J38" s="4" t="s">
        <v>16</v>
      </c>
      <c r="K38" s="4" t="s">
        <v>16</v>
      </c>
    </row>
    <row r="39" spans="1:11" ht="16" x14ac:dyDescent="0.2">
      <c r="A39" s="3" t="s">
        <v>39</v>
      </c>
      <c r="B39" s="4">
        <v>-178028000</v>
      </c>
      <c r="C39" s="4">
        <v>-348535000</v>
      </c>
      <c r="D39" s="4">
        <v>-539102000</v>
      </c>
      <c r="E39" s="4">
        <v>-679948000</v>
      </c>
      <c r="F39" s="4">
        <v>-796705000</v>
      </c>
      <c r="G39" s="5">
        <v>-860599000</v>
      </c>
      <c r="H39" s="4">
        <v>-200936000</v>
      </c>
      <c r="I39" s="4">
        <v>-207169000</v>
      </c>
      <c r="J39" s="4">
        <v>-225627000</v>
      </c>
      <c r="K39" s="4">
        <v>-226867000</v>
      </c>
    </row>
    <row r="40" spans="1:11" ht="16" x14ac:dyDescent="0.2">
      <c r="A40" s="3" t="s">
        <v>40</v>
      </c>
      <c r="B40" s="4">
        <v>238370000</v>
      </c>
      <c r="C40" s="4">
        <v>238370000</v>
      </c>
      <c r="D40" s="4">
        <v>141613000</v>
      </c>
      <c r="E40" s="4">
        <v>300273000</v>
      </c>
      <c r="F40" s="4">
        <v>318730000</v>
      </c>
      <c r="G40" s="5">
        <v>323387750</v>
      </c>
      <c r="H40" s="4">
        <v>320135000</v>
      </c>
      <c r="I40" s="4">
        <v>321924000</v>
      </c>
      <c r="J40" s="4">
        <v>324157000</v>
      </c>
      <c r="K40" s="4">
        <v>327335000</v>
      </c>
    </row>
    <row r="41" spans="1:11" ht="16" x14ac:dyDescent="0.2">
      <c r="A41" s="3" t="s">
        <v>41</v>
      </c>
      <c r="B41" s="6">
        <v>-0.75</v>
      </c>
      <c r="C41" s="6">
        <v>-1.46</v>
      </c>
      <c r="D41" s="6">
        <v>-3.81</v>
      </c>
      <c r="E41" s="6">
        <v>-2.2599999999999998</v>
      </c>
      <c r="F41" s="6">
        <v>-2.5</v>
      </c>
      <c r="G41" s="7">
        <v>-2.66</v>
      </c>
      <c r="H41" s="6">
        <v>-0.63</v>
      </c>
      <c r="I41" s="6">
        <v>-0.64</v>
      </c>
      <c r="J41" s="6">
        <v>-0.7</v>
      </c>
      <c r="K41" s="6">
        <v>-0.69</v>
      </c>
    </row>
    <row r="42" spans="1:11" ht="16" x14ac:dyDescent="0.2">
      <c r="A42" s="3" t="s">
        <v>42</v>
      </c>
      <c r="B42" s="6">
        <v>-0.75</v>
      </c>
      <c r="C42" s="6">
        <v>-1.46</v>
      </c>
      <c r="D42" s="6">
        <v>-3.81</v>
      </c>
      <c r="E42" s="6">
        <v>-2.2599999999999998</v>
      </c>
      <c r="F42" s="6">
        <v>-2.5</v>
      </c>
      <c r="G42" s="7">
        <v>-2.67</v>
      </c>
      <c r="H42" s="6">
        <v>-0.63</v>
      </c>
      <c r="I42" s="6">
        <v>-0.64</v>
      </c>
      <c r="J42" s="6">
        <v>-0.7</v>
      </c>
      <c r="K42" s="6">
        <v>-0.69</v>
      </c>
    </row>
    <row r="43" spans="1:11" ht="16" x14ac:dyDescent="0.2">
      <c r="A43" s="3" t="s">
        <v>43</v>
      </c>
      <c r="B43" s="4">
        <v>238370000</v>
      </c>
      <c r="C43" s="4">
        <v>238370000</v>
      </c>
      <c r="D43" s="4">
        <v>141613000</v>
      </c>
      <c r="E43" s="4">
        <v>300273000</v>
      </c>
      <c r="F43" s="4">
        <v>318730000</v>
      </c>
      <c r="G43" s="5">
        <v>323387750</v>
      </c>
      <c r="H43" s="4">
        <v>320135000</v>
      </c>
      <c r="I43" s="4">
        <v>321924000</v>
      </c>
      <c r="J43" s="4">
        <v>324157000</v>
      </c>
      <c r="K43" s="4">
        <v>327335000</v>
      </c>
    </row>
    <row r="44" spans="1:11" ht="16" x14ac:dyDescent="0.2">
      <c r="A44" s="3" t="s">
        <v>44</v>
      </c>
      <c r="B44" s="6">
        <v>-0.75</v>
      </c>
      <c r="C44" s="6">
        <v>-1.46</v>
      </c>
      <c r="D44" s="6">
        <v>-3.81</v>
      </c>
      <c r="E44" s="6">
        <v>-2.2599999999999998</v>
      </c>
      <c r="F44" s="6">
        <v>-2.5</v>
      </c>
      <c r="G44" s="7">
        <v>-2.66</v>
      </c>
      <c r="H44" s="6">
        <v>-0.63</v>
      </c>
      <c r="I44" s="6">
        <v>-0.64</v>
      </c>
      <c r="J44" s="6">
        <v>-0.7</v>
      </c>
      <c r="K44" s="6">
        <v>-0.69</v>
      </c>
    </row>
    <row r="45" spans="1:11" ht="16" x14ac:dyDescent="0.2">
      <c r="A45" s="3" t="s">
        <v>45</v>
      </c>
      <c r="B45" s="6">
        <v>-0.75</v>
      </c>
      <c r="C45" s="6">
        <v>-1.46</v>
      </c>
      <c r="D45" s="6">
        <v>-3.81</v>
      </c>
      <c r="E45" s="6">
        <v>-2.2599999999999998</v>
      </c>
      <c r="F45" s="6">
        <v>-2.5</v>
      </c>
      <c r="G45" s="7">
        <v>-2.67</v>
      </c>
      <c r="H45" s="6">
        <v>-0.63</v>
      </c>
      <c r="I45" s="6">
        <v>-0.64</v>
      </c>
      <c r="J45" s="6">
        <v>-0.7</v>
      </c>
      <c r="K45" s="6">
        <v>-0.69</v>
      </c>
    </row>
    <row r="46" spans="1:11" ht="16" x14ac:dyDescent="0.2">
      <c r="A46" s="3" t="s">
        <v>46</v>
      </c>
      <c r="B46" s="4">
        <v>-184103000</v>
      </c>
      <c r="C46" s="4">
        <v>-354566000</v>
      </c>
      <c r="D46" s="4">
        <v>-534111000</v>
      </c>
      <c r="E46" s="4">
        <v>-693538000</v>
      </c>
      <c r="F46" s="4">
        <v>-778732000</v>
      </c>
      <c r="G46" s="5">
        <v>-914545000</v>
      </c>
      <c r="H46" s="4">
        <v>-188323000</v>
      </c>
      <c r="I46" s="4">
        <v>-220024000</v>
      </c>
      <c r="J46" s="4">
        <v>-250075000</v>
      </c>
      <c r="K46" s="4">
        <v>-256123000</v>
      </c>
    </row>
    <row r="47" spans="1:11" ht="16" x14ac:dyDescent="0.2">
      <c r="A47" s="3" t="s">
        <v>47</v>
      </c>
      <c r="B47" s="6">
        <v>-190.45</v>
      </c>
      <c r="C47" s="6">
        <v>-133.93</v>
      </c>
      <c r="D47" s="6">
        <v>-90.21</v>
      </c>
      <c r="E47" s="6">
        <v>-56.88</v>
      </c>
      <c r="F47" s="6">
        <v>-37.700000000000003</v>
      </c>
      <c r="G47" s="7">
        <v>-37.43</v>
      </c>
      <c r="H47" s="6">
        <v>-37.89</v>
      </c>
      <c r="I47" s="6">
        <v>-37.700000000000003</v>
      </c>
      <c r="J47" s="6">
        <v>-37.5</v>
      </c>
      <c r="K47" s="6">
        <v>-37.43</v>
      </c>
    </row>
    <row r="48" spans="1:11" ht="16" x14ac:dyDescent="0.2">
      <c r="A48" s="3" t="s">
        <v>48</v>
      </c>
      <c r="B48" s="4">
        <v>-185465000</v>
      </c>
      <c r="C48" s="4">
        <v>-358088000</v>
      </c>
      <c r="D48" s="4">
        <v>-543937000</v>
      </c>
      <c r="E48" s="4">
        <v>-715036000</v>
      </c>
      <c r="F48" s="4">
        <v>-842267000</v>
      </c>
      <c r="G48" s="5">
        <v>-1004414000</v>
      </c>
      <c r="H48" s="4">
        <v>-206019000</v>
      </c>
      <c r="I48" s="4">
        <v>-239750000</v>
      </c>
      <c r="J48" s="4">
        <v>-273238000</v>
      </c>
      <c r="K48" s="4">
        <v>-285407000</v>
      </c>
    </row>
    <row r="49" spans="1:11" ht="16" x14ac:dyDescent="0.2">
      <c r="A49" s="3" t="s">
        <v>49</v>
      </c>
      <c r="B49" s="4">
        <v>-185465000</v>
      </c>
      <c r="C49" s="4">
        <v>-358088000</v>
      </c>
      <c r="D49" s="4">
        <v>-543937000</v>
      </c>
      <c r="E49" s="4">
        <v>-715036000</v>
      </c>
      <c r="F49" s="4">
        <v>-842267000</v>
      </c>
      <c r="G49" s="5">
        <v>-1004414000</v>
      </c>
      <c r="H49" s="4">
        <v>-206019000</v>
      </c>
      <c r="I49" s="4">
        <v>-239750000</v>
      </c>
      <c r="J49" s="4">
        <v>-273238000</v>
      </c>
      <c r="K49" s="4">
        <v>-285407000</v>
      </c>
    </row>
    <row r="50" spans="1:11" ht="16" x14ac:dyDescent="0.2">
      <c r="A50" s="3" t="s">
        <v>53</v>
      </c>
      <c r="B50" s="4" t="s">
        <v>16</v>
      </c>
      <c r="C50" s="4">
        <v>129970</v>
      </c>
      <c r="D50" s="4">
        <v>237294</v>
      </c>
      <c r="E50" s="4">
        <v>305443</v>
      </c>
      <c r="F50" s="4">
        <v>351064</v>
      </c>
      <c r="G50" s="5">
        <v>415305</v>
      </c>
      <c r="H50" s="4">
        <v>139536</v>
      </c>
      <c r="I50" s="4">
        <v>100104</v>
      </c>
      <c r="J50" s="4">
        <v>105982</v>
      </c>
      <c r="K50" s="4">
        <v>114551</v>
      </c>
    </row>
    <row r="51" spans="1:11" ht="16" x14ac:dyDescent="0.2">
      <c r="A51" s="3" t="s">
        <v>54</v>
      </c>
      <c r="B51" s="4" t="s">
        <v>16</v>
      </c>
      <c r="C51" s="4" t="s">
        <v>16</v>
      </c>
      <c r="D51" s="4" t="s">
        <v>16</v>
      </c>
      <c r="E51" s="4" t="s">
        <v>16</v>
      </c>
      <c r="F51" s="4" t="s">
        <v>16</v>
      </c>
      <c r="G51" s="5" t="s">
        <v>16</v>
      </c>
      <c r="H51" s="4" t="s">
        <v>16</v>
      </c>
      <c r="I51" s="4" t="s">
        <v>16</v>
      </c>
      <c r="J51" s="4" t="s">
        <v>16</v>
      </c>
      <c r="K51" s="4" t="s">
        <v>16</v>
      </c>
    </row>
    <row r="52" spans="1:11" ht="16" x14ac:dyDescent="0.2">
      <c r="A52" s="3" t="s">
        <v>55</v>
      </c>
      <c r="B52" s="4">
        <v>1362000</v>
      </c>
      <c r="C52" s="4">
        <v>3522000</v>
      </c>
      <c r="D52" s="4">
        <v>9826000</v>
      </c>
      <c r="E52" s="4">
        <v>21498000</v>
      </c>
      <c r="F52" s="4">
        <v>63535000</v>
      </c>
      <c r="G52" s="5">
        <v>89869000</v>
      </c>
      <c r="H52" s="4">
        <v>17696000</v>
      </c>
      <c r="I52" s="4">
        <v>19726000</v>
      </c>
      <c r="J52" s="4">
        <v>23163000</v>
      </c>
      <c r="K52" s="4">
        <v>29284000</v>
      </c>
    </row>
    <row r="54" spans="1:11" ht="16" x14ac:dyDescent="0.2">
      <c r="A54" s="2" t="s">
        <v>16</v>
      </c>
      <c r="B54" s="2" t="s">
        <v>0</v>
      </c>
      <c r="C54" s="2" t="s">
        <v>1</v>
      </c>
      <c r="D54" s="2" t="s">
        <v>2</v>
      </c>
      <c r="E54" s="2" t="s">
        <v>3</v>
      </c>
      <c r="F54" s="2" t="s">
        <v>4</v>
      </c>
      <c r="G54" s="2" t="s">
        <v>5</v>
      </c>
      <c r="H54" s="2" t="s">
        <v>6</v>
      </c>
      <c r="I54" s="2" t="s">
        <v>7</v>
      </c>
      <c r="J54" s="2" t="s">
        <v>8</v>
      </c>
      <c r="K54" s="2" t="s">
        <v>9</v>
      </c>
    </row>
    <row r="55" spans="1:11" ht="16" x14ac:dyDescent="0.2">
      <c r="A55" s="3" t="s">
        <v>56</v>
      </c>
      <c r="B55" s="4">
        <v>698952000</v>
      </c>
      <c r="C55" s="4">
        <v>665194000</v>
      </c>
      <c r="D55" s="4">
        <v>4300652000</v>
      </c>
      <c r="E55" s="4">
        <v>4598643000</v>
      </c>
      <c r="F55" s="4">
        <v>4984690000</v>
      </c>
      <c r="G55" s="5">
        <v>4404951000</v>
      </c>
      <c r="H55" s="4">
        <v>4558904000</v>
      </c>
      <c r="I55" s="4">
        <v>4984690000</v>
      </c>
      <c r="J55" s="4">
        <v>4569547000</v>
      </c>
      <c r="K55" s="4">
        <v>4404951000</v>
      </c>
    </row>
    <row r="56" spans="1:11" ht="16" x14ac:dyDescent="0.2">
      <c r="A56" s="3" t="s">
        <v>57</v>
      </c>
      <c r="B56" s="4">
        <v>608798000</v>
      </c>
      <c r="C56" s="4">
        <v>434050000</v>
      </c>
      <c r="D56" s="4">
        <v>3908064000</v>
      </c>
      <c r="E56" s="4">
        <v>3852093000</v>
      </c>
      <c r="F56" s="4">
        <v>4007868000</v>
      </c>
      <c r="G56" s="5">
        <v>3752133000</v>
      </c>
      <c r="H56" s="4">
        <v>3942882000</v>
      </c>
      <c r="I56" s="4">
        <v>4007868000</v>
      </c>
      <c r="J56" s="4">
        <v>3945528000</v>
      </c>
      <c r="K56" s="4">
        <v>3752133000</v>
      </c>
    </row>
    <row r="57" spans="1:11" ht="16" x14ac:dyDescent="0.2">
      <c r="A57" s="3" t="s">
        <v>58</v>
      </c>
      <c r="B57" s="4">
        <v>116541000</v>
      </c>
      <c r="C57" s="4">
        <v>127206000</v>
      </c>
      <c r="D57" s="4">
        <v>820177000</v>
      </c>
      <c r="E57" s="4">
        <v>1085729000</v>
      </c>
      <c r="F57" s="4">
        <v>939902000</v>
      </c>
      <c r="G57" s="5">
        <v>755192000</v>
      </c>
      <c r="H57" s="4">
        <v>819003000</v>
      </c>
      <c r="I57" s="4">
        <v>939902000</v>
      </c>
      <c r="J57" s="4">
        <v>653014000</v>
      </c>
      <c r="K57" s="4">
        <v>755192000</v>
      </c>
    </row>
    <row r="58" spans="1:11" ht="16" x14ac:dyDescent="0.2">
      <c r="A58" s="3" t="s">
        <v>59</v>
      </c>
      <c r="B58" s="4">
        <v>492257000</v>
      </c>
      <c r="C58" s="4">
        <v>306844000</v>
      </c>
      <c r="D58" s="4">
        <v>3087887000</v>
      </c>
      <c r="E58" s="4">
        <v>2766364000</v>
      </c>
      <c r="F58" s="4">
        <v>3067966000</v>
      </c>
      <c r="G58" s="5">
        <v>2996941000</v>
      </c>
      <c r="H58" s="4">
        <v>3123879000</v>
      </c>
      <c r="I58" s="4">
        <v>3067966000</v>
      </c>
      <c r="J58" s="4">
        <v>3292514000</v>
      </c>
      <c r="K58" s="4">
        <v>2996941000</v>
      </c>
    </row>
    <row r="59" spans="1:11" ht="16" x14ac:dyDescent="0.2">
      <c r="A59" s="3" t="s">
        <v>60</v>
      </c>
      <c r="B59" s="4">
        <v>63359000</v>
      </c>
      <c r="C59" s="4">
        <v>179459000</v>
      </c>
      <c r="D59" s="4">
        <v>294017000</v>
      </c>
      <c r="E59" s="4">
        <v>545629000</v>
      </c>
      <c r="F59" s="4">
        <v>715821000</v>
      </c>
      <c r="G59" s="5">
        <v>406404000</v>
      </c>
      <c r="H59" s="4">
        <v>394063000</v>
      </c>
      <c r="I59" s="4">
        <v>715821000</v>
      </c>
      <c r="J59" s="4">
        <v>352993000</v>
      </c>
      <c r="K59" s="4">
        <v>406404000</v>
      </c>
    </row>
    <row r="60" spans="1:11" ht="16" x14ac:dyDescent="0.2">
      <c r="A60" s="3" t="s">
        <v>61</v>
      </c>
      <c r="B60" s="4">
        <v>63359000</v>
      </c>
      <c r="C60" s="4">
        <v>179459000</v>
      </c>
      <c r="D60" s="4">
        <v>294017000</v>
      </c>
      <c r="E60" s="4">
        <v>545629000</v>
      </c>
      <c r="F60" s="4">
        <v>715821000</v>
      </c>
      <c r="G60" s="5">
        <v>406404000</v>
      </c>
      <c r="H60" s="4">
        <v>394063000</v>
      </c>
      <c r="I60" s="4">
        <v>715821000</v>
      </c>
      <c r="J60" s="4">
        <v>352993000</v>
      </c>
      <c r="K60" s="4">
        <v>406404000</v>
      </c>
    </row>
    <row r="61" spans="1:11" ht="16" x14ac:dyDescent="0.2">
      <c r="A61" s="3" t="s">
        <v>62</v>
      </c>
      <c r="B61" s="4" t="s">
        <v>16</v>
      </c>
      <c r="C61" s="4" t="s">
        <v>16</v>
      </c>
      <c r="D61" s="4" t="s">
        <v>16</v>
      </c>
      <c r="E61" s="4" t="s">
        <v>16</v>
      </c>
      <c r="F61" s="4" t="s">
        <v>16</v>
      </c>
      <c r="G61" s="5" t="s">
        <v>16</v>
      </c>
      <c r="H61" s="4" t="s">
        <v>16</v>
      </c>
      <c r="I61" s="4" t="s">
        <v>16</v>
      </c>
      <c r="J61" s="4" t="s">
        <v>16</v>
      </c>
      <c r="K61" s="4" t="s">
        <v>16</v>
      </c>
    </row>
    <row r="62" spans="1:11" ht="16" x14ac:dyDescent="0.2">
      <c r="A62" s="3" t="s">
        <v>63</v>
      </c>
      <c r="B62" s="4" t="s">
        <v>16</v>
      </c>
      <c r="C62" s="4" t="s">
        <v>16</v>
      </c>
      <c r="D62" s="4" t="s">
        <v>16</v>
      </c>
      <c r="E62" s="4" t="s">
        <v>16</v>
      </c>
      <c r="F62" s="4" t="s">
        <v>16</v>
      </c>
      <c r="G62" s="5" t="s">
        <v>16</v>
      </c>
      <c r="H62" s="4" t="s">
        <v>16</v>
      </c>
      <c r="I62" s="4" t="s">
        <v>16</v>
      </c>
      <c r="J62" s="4" t="s">
        <v>16</v>
      </c>
      <c r="K62" s="4" t="s">
        <v>16</v>
      </c>
    </row>
    <row r="63" spans="1:11" ht="16" x14ac:dyDescent="0.2">
      <c r="A63" s="3" t="s">
        <v>64</v>
      </c>
      <c r="B63" s="4" t="s">
        <v>16</v>
      </c>
      <c r="C63" s="4" t="s">
        <v>16</v>
      </c>
      <c r="D63" s="4" t="s">
        <v>16</v>
      </c>
      <c r="E63" s="4" t="s">
        <v>16</v>
      </c>
      <c r="F63" s="4" t="s">
        <v>16</v>
      </c>
      <c r="G63" s="5" t="s">
        <v>16</v>
      </c>
      <c r="H63" s="4" t="s">
        <v>16</v>
      </c>
      <c r="I63" s="4" t="s">
        <v>16</v>
      </c>
      <c r="J63" s="4" t="s">
        <v>16</v>
      </c>
      <c r="K63" s="4" t="s">
        <v>16</v>
      </c>
    </row>
    <row r="64" spans="1:11" ht="16" x14ac:dyDescent="0.2">
      <c r="A64" s="3" t="s">
        <v>65</v>
      </c>
      <c r="B64" s="4" t="s">
        <v>16</v>
      </c>
      <c r="C64" s="4" t="s">
        <v>16</v>
      </c>
      <c r="D64" s="4" t="s">
        <v>16</v>
      </c>
      <c r="E64" s="4" t="s">
        <v>16</v>
      </c>
      <c r="F64" s="4" t="s">
        <v>16</v>
      </c>
      <c r="G64" s="5" t="s">
        <v>16</v>
      </c>
      <c r="H64" s="4" t="s">
        <v>16</v>
      </c>
      <c r="I64" s="4" t="s">
        <v>16</v>
      </c>
      <c r="J64" s="4" t="s">
        <v>16</v>
      </c>
      <c r="K64" s="4" t="s">
        <v>16</v>
      </c>
    </row>
    <row r="65" spans="1:11" ht="16" x14ac:dyDescent="0.2">
      <c r="A65" s="3" t="s">
        <v>66</v>
      </c>
      <c r="B65" s="4" t="s">
        <v>16</v>
      </c>
      <c r="C65" s="4" t="s">
        <v>16</v>
      </c>
      <c r="D65" s="4" t="s">
        <v>16</v>
      </c>
      <c r="E65" s="4" t="s">
        <v>16</v>
      </c>
      <c r="F65" s="4" t="s">
        <v>16</v>
      </c>
      <c r="G65" s="5" t="s">
        <v>16</v>
      </c>
      <c r="H65" s="4" t="s">
        <v>16</v>
      </c>
      <c r="I65" s="4" t="s">
        <v>16</v>
      </c>
      <c r="J65" s="4" t="s">
        <v>16</v>
      </c>
      <c r="K65" s="4" t="s">
        <v>16</v>
      </c>
    </row>
    <row r="66" spans="1:11" ht="16" x14ac:dyDescent="0.2">
      <c r="A66" s="3" t="s">
        <v>67</v>
      </c>
      <c r="B66" s="4" t="s">
        <v>16</v>
      </c>
      <c r="C66" s="4" t="s">
        <v>16</v>
      </c>
      <c r="D66" s="4" t="s">
        <v>16</v>
      </c>
      <c r="E66" s="4" t="s">
        <v>16</v>
      </c>
      <c r="F66" s="4" t="s">
        <v>16</v>
      </c>
      <c r="G66" s="5" t="s">
        <v>16</v>
      </c>
      <c r="H66" s="4" t="s">
        <v>16</v>
      </c>
      <c r="I66" s="4" t="s">
        <v>16</v>
      </c>
      <c r="J66" s="4" t="s">
        <v>16</v>
      </c>
      <c r="K66" s="4" t="s">
        <v>16</v>
      </c>
    </row>
    <row r="67" spans="1:11" ht="16" x14ac:dyDescent="0.2">
      <c r="A67" s="3" t="s">
        <v>68</v>
      </c>
      <c r="B67" s="4" t="s">
        <v>16</v>
      </c>
      <c r="C67" s="4" t="s">
        <v>16</v>
      </c>
      <c r="D67" s="4" t="s">
        <v>16</v>
      </c>
      <c r="E67" s="4" t="s">
        <v>16</v>
      </c>
      <c r="F67" s="4" t="s">
        <v>16</v>
      </c>
      <c r="G67" s="5" t="s">
        <v>16</v>
      </c>
      <c r="H67" s="4" t="s">
        <v>16</v>
      </c>
      <c r="I67" s="4" t="s">
        <v>16</v>
      </c>
      <c r="J67" s="4" t="s">
        <v>16</v>
      </c>
      <c r="K67" s="4" t="s">
        <v>16</v>
      </c>
    </row>
    <row r="68" spans="1:11" ht="16" x14ac:dyDescent="0.2">
      <c r="A68" s="3" t="s">
        <v>69</v>
      </c>
      <c r="B68" s="4" t="s">
        <v>16</v>
      </c>
      <c r="C68" s="4" t="s">
        <v>16</v>
      </c>
      <c r="D68" s="4" t="s">
        <v>16</v>
      </c>
      <c r="E68" s="4" t="s">
        <v>16</v>
      </c>
      <c r="F68" s="4" t="s">
        <v>16</v>
      </c>
      <c r="G68" s="5" t="s">
        <v>16</v>
      </c>
      <c r="H68" s="4" t="s">
        <v>16</v>
      </c>
      <c r="I68" s="4" t="s">
        <v>16</v>
      </c>
      <c r="J68" s="4" t="s">
        <v>16</v>
      </c>
      <c r="K68" s="4" t="s">
        <v>16</v>
      </c>
    </row>
    <row r="69" spans="1:11" ht="16" x14ac:dyDescent="0.2">
      <c r="A69" s="3" t="s">
        <v>70</v>
      </c>
      <c r="B69" s="4" t="s">
        <v>16</v>
      </c>
      <c r="C69" s="4" t="s">
        <v>16</v>
      </c>
      <c r="D69" s="4" t="s">
        <v>16</v>
      </c>
      <c r="E69" s="4" t="s">
        <v>16</v>
      </c>
      <c r="F69" s="4" t="s">
        <v>16</v>
      </c>
      <c r="G69" s="5" t="s">
        <v>16</v>
      </c>
      <c r="H69" s="4" t="s">
        <v>16</v>
      </c>
      <c r="I69" s="4" t="s">
        <v>16</v>
      </c>
      <c r="J69" s="4" t="s">
        <v>16</v>
      </c>
      <c r="K69" s="4" t="s">
        <v>16</v>
      </c>
    </row>
    <row r="70" spans="1:11" ht="16" x14ac:dyDescent="0.2">
      <c r="A70" s="3" t="s">
        <v>71</v>
      </c>
      <c r="B70" s="4">
        <v>26795000</v>
      </c>
      <c r="C70" s="4">
        <v>51685000</v>
      </c>
      <c r="D70" s="4">
        <v>98571000</v>
      </c>
      <c r="E70" s="4">
        <v>200921000</v>
      </c>
      <c r="F70" s="4">
        <v>261001000</v>
      </c>
      <c r="G70" s="5">
        <v>246414000</v>
      </c>
      <c r="H70" s="4">
        <v>221959000</v>
      </c>
      <c r="I70" s="4">
        <v>261001000</v>
      </c>
      <c r="J70" s="4">
        <v>271026000</v>
      </c>
      <c r="K70" s="4">
        <v>246414000</v>
      </c>
    </row>
    <row r="71" spans="1:11" ht="16" x14ac:dyDescent="0.2">
      <c r="A71" s="3" t="s">
        <v>72</v>
      </c>
      <c r="B71" s="4" t="s">
        <v>16</v>
      </c>
      <c r="C71" s="4" t="s">
        <v>16</v>
      </c>
      <c r="D71" s="4" t="s">
        <v>16</v>
      </c>
      <c r="E71" s="4" t="s">
        <v>16</v>
      </c>
      <c r="F71" s="4" t="s">
        <v>16</v>
      </c>
      <c r="G71" s="5" t="s">
        <v>16</v>
      </c>
      <c r="H71" s="4" t="s">
        <v>16</v>
      </c>
      <c r="I71" s="4" t="s">
        <v>16</v>
      </c>
      <c r="J71" s="4" t="s">
        <v>16</v>
      </c>
      <c r="K71" s="4" t="s">
        <v>16</v>
      </c>
    </row>
    <row r="72" spans="1:11" ht="16" x14ac:dyDescent="0.2">
      <c r="A72" s="3" t="s">
        <v>73</v>
      </c>
      <c r="B72" s="4" t="s">
        <v>16</v>
      </c>
      <c r="C72" s="4" t="s">
        <v>16</v>
      </c>
      <c r="D72" s="4" t="s">
        <v>16</v>
      </c>
      <c r="E72" s="4" t="s">
        <v>16</v>
      </c>
      <c r="F72" s="4" t="s">
        <v>16</v>
      </c>
      <c r="G72" s="5" t="s">
        <v>16</v>
      </c>
      <c r="H72" s="4" t="s">
        <v>16</v>
      </c>
      <c r="I72" s="4" t="s">
        <v>16</v>
      </c>
      <c r="J72" s="4" t="s">
        <v>16</v>
      </c>
      <c r="K72" s="4" t="s">
        <v>16</v>
      </c>
    </row>
    <row r="73" spans="1:11" ht="16" x14ac:dyDescent="0.2">
      <c r="A73" s="3" t="s">
        <v>74</v>
      </c>
      <c r="B73" s="4" t="s">
        <v>16</v>
      </c>
      <c r="C73" s="4" t="s">
        <v>16</v>
      </c>
      <c r="D73" s="4" t="s">
        <v>16</v>
      </c>
      <c r="E73" s="4" t="s">
        <v>16</v>
      </c>
      <c r="F73" s="4" t="s">
        <v>16</v>
      </c>
      <c r="G73" s="5" t="s">
        <v>16</v>
      </c>
      <c r="H73" s="4" t="s">
        <v>16</v>
      </c>
      <c r="I73" s="4" t="s">
        <v>16</v>
      </c>
      <c r="J73" s="4" t="s">
        <v>16</v>
      </c>
      <c r="K73" s="4" t="s">
        <v>16</v>
      </c>
    </row>
    <row r="74" spans="1:11" ht="16" x14ac:dyDescent="0.2">
      <c r="A74" s="3" t="s">
        <v>75</v>
      </c>
      <c r="B74" s="4" t="s">
        <v>16</v>
      </c>
      <c r="C74" s="4" t="s">
        <v>16</v>
      </c>
      <c r="D74" s="4" t="s">
        <v>16</v>
      </c>
      <c r="E74" s="4" t="s">
        <v>16</v>
      </c>
      <c r="F74" s="4" t="s">
        <v>16</v>
      </c>
      <c r="G74" s="5" t="s">
        <v>16</v>
      </c>
      <c r="H74" s="4" t="s">
        <v>16</v>
      </c>
      <c r="I74" s="4" t="s">
        <v>16</v>
      </c>
      <c r="J74" s="4" t="s">
        <v>16</v>
      </c>
      <c r="K74" s="4" t="s">
        <v>16</v>
      </c>
    </row>
    <row r="75" spans="1:11" ht="16" x14ac:dyDescent="0.2">
      <c r="A75" s="3" t="s">
        <v>76</v>
      </c>
      <c r="B75" s="4" t="s">
        <v>16</v>
      </c>
      <c r="C75" s="4" t="s">
        <v>16</v>
      </c>
      <c r="D75" s="4" t="s">
        <v>16</v>
      </c>
      <c r="E75" s="4" t="s">
        <v>16</v>
      </c>
      <c r="F75" s="4" t="s">
        <v>16</v>
      </c>
      <c r="G75" s="5" t="s">
        <v>16</v>
      </c>
      <c r="H75" s="4" t="s">
        <v>16</v>
      </c>
      <c r="I75" s="4" t="s">
        <v>16</v>
      </c>
      <c r="J75" s="4" t="s">
        <v>16</v>
      </c>
      <c r="K75" s="4" t="s">
        <v>16</v>
      </c>
    </row>
    <row r="76" spans="1:11" ht="16" x14ac:dyDescent="0.2">
      <c r="A76" s="3" t="s">
        <v>77</v>
      </c>
      <c r="B76" s="4">
        <v>65336000</v>
      </c>
      <c r="C76" s="4">
        <v>347526000</v>
      </c>
      <c r="D76" s="4">
        <v>1621087000</v>
      </c>
      <c r="E76" s="4">
        <v>2051055000</v>
      </c>
      <c r="F76" s="4">
        <v>2737632000</v>
      </c>
      <c r="G76" s="5">
        <v>3104865000</v>
      </c>
      <c r="H76" s="4">
        <v>2596784000</v>
      </c>
      <c r="I76" s="4">
        <v>2737632000</v>
      </c>
      <c r="J76" s="4">
        <v>2877227000</v>
      </c>
      <c r="K76" s="4">
        <v>3104865000</v>
      </c>
    </row>
    <row r="77" spans="1:11" ht="16" x14ac:dyDescent="0.2">
      <c r="A77" s="3" t="s">
        <v>78</v>
      </c>
      <c r="B77" s="4">
        <v>22756000</v>
      </c>
      <c r="C77" s="4">
        <v>223112000</v>
      </c>
      <c r="D77" s="4">
        <v>243832000</v>
      </c>
      <c r="E77" s="4">
        <v>271988000</v>
      </c>
      <c r="F77" s="4">
        <v>345243000</v>
      </c>
      <c r="G77" s="5">
        <v>456052000</v>
      </c>
      <c r="H77" s="4">
        <v>341381000</v>
      </c>
      <c r="I77" s="4">
        <v>345243000</v>
      </c>
      <c r="J77" s="4">
        <v>351565000</v>
      </c>
      <c r="K77" s="4">
        <v>456052000</v>
      </c>
    </row>
    <row r="78" spans="1:11" ht="16" x14ac:dyDescent="0.2">
      <c r="A78" s="3" t="s">
        <v>79</v>
      </c>
      <c r="B78" s="4">
        <v>26558000</v>
      </c>
      <c r="C78" s="4">
        <v>228044000</v>
      </c>
      <c r="D78" s="4">
        <v>255786000</v>
      </c>
      <c r="E78" s="4">
        <v>295435000</v>
      </c>
      <c r="F78" s="4">
        <v>392089000</v>
      </c>
      <c r="G78" s="5">
        <v>456052000</v>
      </c>
      <c r="H78" s="4">
        <v>380652000</v>
      </c>
      <c r="I78" s="4">
        <v>392089000</v>
      </c>
      <c r="J78" s="4">
        <v>405827000</v>
      </c>
      <c r="K78" s="4">
        <v>456052000</v>
      </c>
    </row>
    <row r="79" spans="1:11" ht="16" x14ac:dyDescent="0.2">
      <c r="A79" s="3" t="s">
        <v>80</v>
      </c>
      <c r="B79" s="4">
        <v>3802000</v>
      </c>
      <c r="C79" s="4">
        <v>4932000</v>
      </c>
      <c r="D79" s="4">
        <v>11954000</v>
      </c>
      <c r="E79" s="4">
        <v>23447000</v>
      </c>
      <c r="F79" s="4">
        <v>46846000</v>
      </c>
      <c r="G79" s="5" t="s">
        <v>16</v>
      </c>
      <c r="H79" s="4">
        <v>39271000</v>
      </c>
      <c r="I79" s="4">
        <v>46846000</v>
      </c>
      <c r="J79" s="4">
        <v>54262000</v>
      </c>
      <c r="K79" s="4" t="s">
        <v>16</v>
      </c>
    </row>
    <row r="80" spans="1:11" ht="16" x14ac:dyDescent="0.2">
      <c r="A80" s="3" t="s">
        <v>81</v>
      </c>
      <c r="B80" s="4" t="s">
        <v>16</v>
      </c>
      <c r="C80" s="4">
        <v>23532000</v>
      </c>
      <c r="D80" s="4">
        <v>1165275000</v>
      </c>
      <c r="E80" s="4">
        <v>1256207000</v>
      </c>
      <c r="F80" s="4">
        <v>1073023000</v>
      </c>
      <c r="G80" s="5">
        <v>1100748000</v>
      </c>
      <c r="H80" s="4">
        <v>943081000</v>
      </c>
      <c r="I80" s="4">
        <v>1073023000</v>
      </c>
      <c r="J80" s="4">
        <v>1090715000</v>
      </c>
      <c r="K80" s="4">
        <v>1100748000</v>
      </c>
    </row>
    <row r="81" spans="1:11" ht="16" x14ac:dyDescent="0.2">
      <c r="A81" s="3" t="s">
        <v>82</v>
      </c>
      <c r="B81" s="4" t="s">
        <v>16</v>
      </c>
      <c r="C81" s="4">
        <v>23532000</v>
      </c>
      <c r="D81" s="4">
        <v>1165275000</v>
      </c>
      <c r="E81" s="4">
        <v>1256207000</v>
      </c>
      <c r="F81" s="4">
        <v>1073023000</v>
      </c>
      <c r="G81" s="5">
        <v>1100748000</v>
      </c>
      <c r="H81" s="4">
        <v>943081000</v>
      </c>
      <c r="I81" s="4">
        <v>1073023000</v>
      </c>
      <c r="J81" s="4">
        <v>1090715000</v>
      </c>
      <c r="K81" s="4">
        <v>1100748000</v>
      </c>
    </row>
    <row r="82" spans="1:11" ht="16" x14ac:dyDescent="0.2">
      <c r="A82" s="3" t="s">
        <v>83</v>
      </c>
      <c r="B82" s="4" t="s">
        <v>16</v>
      </c>
      <c r="C82" s="4" t="s">
        <v>16</v>
      </c>
      <c r="D82" s="4" t="s">
        <v>16</v>
      </c>
      <c r="E82" s="4" t="s">
        <v>16</v>
      </c>
      <c r="F82" s="4" t="s">
        <v>16</v>
      </c>
      <c r="G82" s="5" t="s">
        <v>16</v>
      </c>
      <c r="H82" s="4" t="s">
        <v>16</v>
      </c>
      <c r="I82" s="4" t="s">
        <v>16</v>
      </c>
      <c r="J82" s="4" t="s">
        <v>16</v>
      </c>
      <c r="K82" s="4" t="s">
        <v>16</v>
      </c>
    </row>
    <row r="83" spans="1:11" ht="16" x14ac:dyDescent="0.2">
      <c r="A83" s="3" t="s">
        <v>84</v>
      </c>
      <c r="B83" s="4">
        <v>42580000</v>
      </c>
      <c r="C83" s="4">
        <v>100882000</v>
      </c>
      <c r="D83" s="4">
        <v>211980000</v>
      </c>
      <c r="E83" s="4">
        <v>522860000</v>
      </c>
      <c r="F83" s="4">
        <v>1319366000</v>
      </c>
      <c r="G83" s="5">
        <v>1548065000</v>
      </c>
      <c r="H83" s="4">
        <v>1312322000</v>
      </c>
      <c r="I83" s="4">
        <v>1319366000</v>
      </c>
      <c r="J83" s="4">
        <v>1434947000</v>
      </c>
      <c r="K83" s="4">
        <v>1548065000</v>
      </c>
    </row>
    <row r="84" spans="1:11" ht="16" x14ac:dyDescent="0.2">
      <c r="A84" s="3" t="s">
        <v>85</v>
      </c>
      <c r="B84" s="4">
        <v>20000</v>
      </c>
      <c r="C84" s="4">
        <v>11844000</v>
      </c>
      <c r="D84" s="4">
        <v>24540000</v>
      </c>
      <c r="E84" s="4">
        <v>45590000</v>
      </c>
      <c r="F84" s="4">
        <v>843383000</v>
      </c>
      <c r="G84" s="5">
        <v>1120401000</v>
      </c>
      <c r="H84" s="4">
        <v>845257000</v>
      </c>
      <c r="I84" s="4">
        <v>843383000</v>
      </c>
      <c r="J84" s="4">
        <v>967670000</v>
      </c>
      <c r="K84" s="4">
        <v>1120401000</v>
      </c>
    </row>
    <row r="85" spans="1:11" ht="16" x14ac:dyDescent="0.2">
      <c r="A85" s="3" t="s">
        <v>86</v>
      </c>
      <c r="B85" s="4" t="s">
        <v>16</v>
      </c>
      <c r="C85" s="4">
        <v>7049000</v>
      </c>
      <c r="D85" s="4">
        <v>8449000</v>
      </c>
      <c r="E85" s="4">
        <v>8449000</v>
      </c>
      <c r="F85" s="4">
        <v>657370000</v>
      </c>
      <c r="G85" s="5">
        <v>774300000</v>
      </c>
      <c r="H85" s="4">
        <v>649092000</v>
      </c>
      <c r="I85" s="4">
        <v>657370000</v>
      </c>
      <c r="J85" s="4">
        <v>711251000</v>
      </c>
      <c r="K85" s="4">
        <v>774300000</v>
      </c>
    </row>
    <row r="86" spans="1:11" ht="16" x14ac:dyDescent="0.2">
      <c r="A86" s="3" t="s">
        <v>87</v>
      </c>
      <c r="B86" s="4">
        <v>20000</v>
      </c>
      <c r="C86" s="4">
        <v>4795000</v>
      </c>
      <c r="D86" s="4">
        <v>16091000</v>
      </c>
      <c r="E86" s="4">
        <v>37141000</v>
      </c>
      <c r="F86" s="4">
        <v>186013000</v>
      </c>
      <c r="G86" s="5">
        <v>346101000</v>
      </c>
      <c r="H86" s="4">
        <v>196165000</v>
      </c>
      <c r="I86" s="4">
        <v>186013000</v>
      </c>
      <c r="J86" s="4">
        <v>256419000</v>
      </c>
      <c r="K86" s="4">
        <v>346101000</v>
      </c>
    </row>
    <row r="87" spans="1:11" ht="16" x14ac:dyDescent="0.2">
      <c r="A87" s="3" t="s">
        <v>88</v>
      </c>
      <c r="B87" s="4" t="s">
        <v>16</v>
      </c>
      <c r="C87" s="4" t="s">
        <v>16</v>
      </c>
      <c r="D87" s="4" t="s">
        <v>16</v>
      </c>
      <c r="E87" s="4" t="s">
        <v>16</v>
      </c>
      <c r="F87" s="4" t="s">
        <v>16</v>
      </c>
      <c r="G87" s="5" t="s">
        <v>16</v>
      </c>
      <c r="H87" s="4" t="s">
        <v>16</v>
      </c>
      <c r="I87" s="4" t="s">
        <v>16</v>
      </c>
      <c r="J87" s="4" t="s">
        <v>16</v>
      </c>
      <c r="K87" s="4" t="s">
        <v>16</v>
      </c>
    </row>
    <row r="88" spans="1:11" ht="16" x14ac:dyDescent="0.2">
      <c r="A88" s="3" t="s">
        <v>89</v>
      </c>
      <c r="B88" s="4" t="s">
        <v>16</v>
      </c>
      <c r="C88" s="4" t="s">
        <v>16</v>
      </c>
      <c r="D88" s="4" t="s">
        <v>16</v>
      </c>
      <c r="E88" s="4" t="s">
        <v>16</v>
      </c>
      <c r="F88" s="4" t="s">
        <v>16</v>
      </c>
      <c r="G88" s="5" t="s">
        <v>16</v>
      </c>
      <c r="H88" s="4" t="s">
        <v>16</v>
      </c>
      <c r="I88" s="4" t="s">
        <v>16</v>
      </c>
      <c r="J88" s="4" t="s">
        <v>16</v>
      </c>
      <c r="K88" s="4" t="s">
        <v>16</v>
      </c>
    </row>
    <row r="89" spans="1:11" ht="16" x14ac:dyDescent="0.2">
      <c r="A89" s="3" t="s">
        <v>90</v>
      </c>
      <c r="B89" s="4">
        <v>42560000</v>
      </c>
      <c r="C89" s="4">
        <v>89038000</v>
      </c>
      <c r="D89" s="4">
        <v>187440000</v>
      </c>
      <c r="E89" s="4">
        <v>477270000</v>
      </c>
      <c r="F89" s="4">
        <v>475983000</v>
      </c>
      <c r="G89" s="5">
        <v>427664000</v>
      </c>
      <c r="H89" s="4">
        <v>467065000</v>
      </c>
      <c r="I89" s="4">
        <v>475983000</v>
      </c>
      <c r="J89" s="4">
        <v>467277000</v>
      </c>
      <c r="K89" s="4">
        <v>427664000</v>
      </c>
    </row>
    <row r="90" spans="1:11" ht="16" x14ac:dyDescent="0.2">
      <c r="A90" s="3" t="s">
        <v>91</v>
      </c>
      <c r="B90" s="4">
        <v>764288000</v>
      </c>
      <c r="C90" s="4">
        <v>1012720000</v>
      </c>
      <c r="D90" s="4">
        <v>5921739000</v>
      </c>
      <c r="E90" s="4">
        <v>6649698000</v>
      </c>
      <c r="F90" s="4">
        <v>7722322000</v>
      </c>
      <c r="G90" s="5">
        <v>7509816000</v>
      </c>
      <c r="H90" s="4">
        <v>7155688000</v>
      </c>
      <c r="I90" s="4">
        <v>7722322000</v>
      </c>
      <c r="J90" s="4">
        <v>7446774000</v>
      </c>
      <c r="K90" s="4">
        <v>7509816000</v>
      </c>
    </row>
    <row r="91" spans="1:11" ht="16" x14ac:dyDescent="0.2">
      <c r="A91" s="3" t="s">
        <v>92</v>
      </c>
      <c r="B91" s="4">
        <v>16422000</v>
      </c>
      <c r="C91" s="4">
        <v>24830000</v>
      </c>
      <c r="D91" s="4">
        <v>130962000</v>
      </c>
      <c r="E91" s="4">
        <v>214105000</v>
      </c>
      <c r="F91" s="4">
        <v>292741000</v>
      </c>
      <c r="G91" s="5">
        <v>356381000</v>
      </c>
      <c r="H91" s="4">
        <v>250078000</v>
      </c>
      <c r="I91" s="4">
        <v>292741000</v>
      </c>
      <c r="J91" s="4">
        <v>297906000</v>
      </c>
      <c r="K91" s="4">
        <v>356381000</v>
      </c>
    </row>
    <row r="92" spans="1:11" ht="16" x14ac:dyDescent="0.2">
      <c r="A92" s="3" t="s">
        <v>93</v>
      </c>
      <c r="B92" s="4">
        <v>8258000</v>
      </c>
      <c r="C92" s="4">
        <v>8488000</v>
      </c>
      <c r="D92" s="4">
        <v>5647000</v>
      </c>
      <c r="E92" s="4">
        <v>13441000</v>
      </c>
      <c r="F92" s="4">
        <v>23672000</v>
      </c>
      <c r="G92" s="5">
        <v>41248000</v>
      </c>
      <c r="H92" s="4">
        <v>24757000</v>
      </c>
      <c r="I92" s="4">
        <v>23672000</v>
      </c>
      <c r="J92" s="4">
        <v>22221000</v>
      </c>
      <c r="K92" s="4">
        <v>41248000</v>
      </c>
    </row>
    <row r="93" spans="1:11" ht="16" x14ac:dyDescent="0.2">
      <c r="A93" s="3" t="s">
        <v>94</v>
      </c>
      <c r="B93" s="4">
        <v>1159000</v>
      </c>
      <c r="C93" s="4">
        <v>2352000</v>
      </c>
      <c r="D93" s="4">
        <v>4498000</v>
      </c>
      <c r="E93" s="4">
        <v>12709000</v>
      </c>
      <c r="F93" s="4">
        <v>20003000</v>
      </c>
      <c r="G93" s="5" t="s">
        <v>16</v>
      </c>
      <c r="H93" s="4">
        <v>12543000</v>
      </c>
      <c r="I93" s="4">
        <v>20003000</v>
      </c>
      <c r="J93" s="4">
        <v>16037000</v>
      </c>
      <c r="K93" s="4" t="s">
        <v>16</v>
      </c>
    </row>
    <row r="94" spans="1:11" ht="16" x14ac:dyDescent="0.2">
      <c r="A94" s="3" t="s">
        <v>95</v>
      </c>
      <c r="B94" s="4" t="s">
        <v>16</v>
      </c>
      <c r="C94" s="4" t="s">
        <v>16</v>
      </c>
      <c r="D94" s="4" t="s">
        <v>16</v>
      </c>
      <c r="E94" s="4" t="s">
        <v>16</v>
      </c>
      <c r="F94" s="4" t="s">
        <v>16</v>
      </c>
      <c r="G94" s="5" t="s">
        <v>16</v>
      </c>
      <c r="H94" s="4" t="s">
        <v>16</v>
      </c>
      <c r="I94" s="4" t="s">
        <v>16</v>
      </c>
      <c r="J94" s="4" t="s">
        <v>16</v>
      </c>
      <c r="K94" s="4" t="s">
        <v>16</v>
      </c>
    </row>
    <row r="95" spans="1:11" ht="16" x14ac:dyDescent="0.2">
      <c r="A95" s="3" t="s">
        <v>96</v>
      </c>
      <c r="B95" s="4">
        <v>7005000</v>
      </c>
      <c r="C95" s="4">
        <v>13990000</v>
      </c>
      <c r="D95" s="4">
        <v>120817000</v>
      </c>
      <c r="E95" s="4">
        <v>187955000</v>
      </c>
      <c r="F95" s="4">
        <v>249066000</v>
      </c>
      <c r="G95" s="5">
        <v>315133000</v>
      </c>
      <c r="H95" s="4">
        <v>212778000</v>
      </c>
      <c r="I95" s="4">
        <v>249066000</v>
      </c>
      <c r="J95" s="4">
        <v>259648000</v>
      </c>
      <c r="K95" s="4">
        <v>315133000</v>
      </c>
    </row>
    <row r="96" spans="1:11" ht="16" x14ac:dyDescent="0.2">
      <c r="A96" s="3" t="s">
        <v>97</v>
      </c>
      <c r="B96" s="4">
        <v>4117000</v>
      </c>
      <c r="C96" s="4">
        <v>18092000</v>
      </c>
      <c r="D96" s="4">
        <v>19650000</v>
      </c>
      <c r="E96" s="4">
        <v>25101000</v>
      </c>
      <c r="F96" s="4">
        <v>27301000</v>
      </c>
      <c r="G96" s="5">
        <v>33846000</v>
      </c>
      <c r="H96" s="4">
        <v>29263000</v>
      </c>
      <c r="I96" s="4">
        <v>27301000</v>
      </c>
      <c r="J96" s="4">
        <v>29190000</v>
      </c>
      <c r="K96" s="4">
        <v>33846000</v>
      </c>
    </row>
    <row r="97" spans="1:11" ht="16" x14ac:dyDescent="0.2">
      <c r="A97" s="3" t="s">
        <v>98</v>
      </c>
      <c r="B97" s="4" t="s">
        <v>16</v>
      </c>
      <c r="C97" s="4" t="s">
        <v>16</v>
      </c>
      <c r="D97" s="4" t="s">
        <v>16</v>
      </c>
      <c r="E97" s="4" t="s">
        <v>16</v>
      </c>
      <c r="F97" s="4" t="s">
        <v>16</v>
      </c>
      <c r="G97" s="5" t="s">
        <v>16</v>
      </c>
      <c r="H97" s="4" t="s">
        <v>16</v>
      </c>
      <c r="I97" s="4" t="s">
        <v>16</v>
      </c>
      <c r="J97" s="4" t="s">
        <v>16</v>
      </c>
      <c r="K97" s="4" t="s">
        <v>16</v>
      </c>
    </row>
    <row r="98" spans="1:11" ht="16" x14ac:dyDescent="0.2">
      <c r="A98" s="3" t="s">
        <v>99</v>
      </c>
      <c r="B98" s="4">
        <v>4117000</v>
      </c>
      <c r="C98" s="4">
        <v>18092000</v>
      </c>
      <c r="D98" s="4">
        <v>19650000</v>
      </c>
      <c r="E98" s="4">
        <v>25101000</v>
      </c>
      <c r="F98" s="4">
        <v>27301000</v>
      </c>
      <c r="G98" s="5">
        <v>33846000</v>
      </c>
      <c r="H98" s="4">
        <v>29263000</v>
      </c>
      <c r="I98" s="4">
        <v>27301000</v>
      </c>
      <c r="J98" s="4">
        <v>29190000</v>
      </c>
      <c r="K98" s="4">
        <v>33846000</v>
      </c>
    </row>
    <row r="99" spans="1:11" ht="16" x14ac:dyDescent="0.2">
      <c r="A99" s="3" t="s">
        <v>100</v>
      </c>
      <c r="B99" s="4">
        <v>124366000</v>
      </c>
      <c r="C99" s="4">
        <v>373533000</v>
      </c>
      <c r="D99" s="4">
        <v>638652000</v>
      </c>
      <c r="E99" s="4">
        <v>1157887000</v>
      </c>
      <c r="F99" s="4">
        <v>1673475000</v>
      </c>
      <c r="G99" s="5">
        <v>1523085000</v>
      </c>
      <c r="H99" s="4">
        <v>1199701000</v>
      </c>
      <c r="I99" s="4">
        <v>1673475000</v>
      </c>
      <c r="J99" s="4">
        <v>1560445000</v>
      </c>
      <c r="K99" s="4">
        <v>1523085000</v>
      </c>
    </row>
    <row r="100" spans="1:11" ht="16" x14ac:dyDescent="0.2">
      <c r="A100" s="3" t="s">
        <v>101</v>
      </c>
      <c r="B100" s="4">
        <v>104020000</v>
      </c>
      <c r="C100" s="4">
        <v>327058000</v>
      </c>
      <c r="D100" s="4">
        <v>638652000</v>
      </c>
      <c r="E100" s="4">
        <v>1157887000</v>
      </c>
      <c r="F100" s="4">
        <v>1673475000</v>
      </c>
      <c r="G100" s="5">
        <v>1523085000</v>
      </c>
      <c r="H100" s="4">
        <v>1199701000</v>
      </c>
      <c r="I100" s="4">
        <v>1673475000</v>
      </c>
      <c r="J100" s="4">
        <v>1560445000</v>
      </c>
      <c r="K100" s="4">
        <v>1523085000</v>
      </c>
    </row>
    <row r="101" spans="1:11" ht="16" x14ac:dyDescent="0.2">
      <c r="A101" s="3" t="s">
        <v>102</v>
      </c>
      <c r="B101" s="4" t="s">
        <v>16</v>
      </c>
      <c r="C101" s="4" t="s">
        <v>16</v>
      </c>
      <c r="D101" s="4" t="s">
        <v>16</v>
      </c>
      <c r="E101" s="4" t="s">
        <v>16</v>
      </c>
      <c r="F101" s="4" t="s">
        <v>16</v>
      </c>
      <c r="G101" s="5" t="s">
        <v>16</v>
      </c>
      <c r="H101" s="4" t="s">
        <v>16</v>
      </c>
      <c r="I101" s="4" t="s">
        <v>16</v>
      </c>
      <c r="J101" s="4" t="s">
        <v>16</v>
      </c>
      <c r="K101" s="4" t="s">
        <v>16</v>
      </c>
    </row>
    <row r="102" spans="1:11" ht="16" x14ac:dyDescent="0.2">
      <c r="A102" s="3" t="s">
        <v>103</v>
      </c>
      <c r="B102" s="4" t="s">
        <v>16</v>
      </c>
      <c r="C102" s="4" t="s">
        <v>16</v>
      </c>
      <c r="D102" s="4" t="s">
        <v>16</v>
      </c>
      <c r="E102" s="4" t="s">
        <v>16</v>
      </c>
      <c r="F102" s="4" t="s">
        <v>16</v>
      </c>
      <c r="G102" s="5" t="s">
        <v>16</v>
      </c>
      <c r="H102" s="4" t="s">
        <v>16</v>
      </c>
      <c r="I102" s="4" t="s">
        <v>16</v>
      </c>
      <c r="J102" s="4" t="s">
        <v>16</v>
      </c>
      <c r="K102" s="4" t="s">
        <v>16</v>
      </c>
    </row>
    <row r="103" spans="1:11" ht="16" x14ac:dyDescent="0.2">
      <c r="A103" s="3" t="s">
        <v>104</v>
      </c>
      <c r="B103" s="4">
        <v>20346000</v>
      </c>
      <c r="C103" s="4">
        <v>46475000</v>
      </c>
      <c r="D103" s="4" t="s">
        <v>16</v>
      </c>
      <c r="E103" s="4" t="s">
        <v>16</v>
      </c>
      <c r="F103" s="4" t="s">
        <v>16</v>
      </c>
      <c r="G103" s="5" t="s">
        <v>16</v>
      </c>
      <c r="H103" s="4" t="s">
        <v>16</v>
      </c>
      <c r="I103" s="4" t="s">
        <v>16</v>
      </c>
      <c r="J103" s="4" t="s">
        <v>16</v>
      </c>
      <c r="K103" s="4" t="s">
        <v>16</v>
      </c>
    </row>
    <row r="104" spans="1:11" ht="16" x14ac:dyDescent="0.2">
      <c r="A104" s="3" t="s">
        <v>105</v>
      </c>
      <c r="B104" s="4">
        <v>144905000</v>
      </c>
      <c r="C104" s="4">
        <v>416455000</v>
      </c>
      <c r="D104" s="4">
        <v>789264000</v>
      </c>
      <c r="E104" s="4">
        <v>1397093000</v>
      </c>
      <c r="F104" s="4">
        <v>1993517000</v>
      </c>
      <c r="G104" s="5">
        <v>1913312000</v>
      </c>
      <c r="H104" s="4">
        <v>1479042000</v>
      </c>
      <c r="I104" s="4">
        <v>1993517000</v>
      </c>
      <c r="J104" s="4">
        <v>1887541000</v>
      </c>
      <c r="K104" s="4">
        <v>1913312000</v>
      </c>
    </row>
    <row r="105" spans="1:11" ht="16" x14ac:dyDescent="0.2">
      <c r="A105" s="3" t="s">
        <v>106</v>
      </c>
      <c r="B105" s="4">
        <v>12543000</v>
      </c>
      <c r="C105" s="4">
        <v>193175000</v>
      </c>
      <c r="D105" s="4">
        <v>184887000</v>
      </c>
      <c r="E105" s="4">
        <v>181196000</v>
      </c>
      <c r="F105" s="4">
        <v>224357000</v>
      </c>
      <c r="G105" s="5">
        <v>263006000</v>
      </c>
      <c r="H105" s="4">
        <v>225013000</v>
      </c>
      <c r="I105" s="4">
        <v>224357000</v>
      </c>
      <c r="J105" s="4">
        <v>225653000</v>
      </c>
      <c r="K105" s="4">
        <v>263006000</v>
      </c>
    </row>
    <row r="106" spans="1:11" ht="16" x14ac:dyDescent="0.2">
      <c r="A106" s="3" t="s">
        <v>107</v>
      </c>
      <c r="B106" s="4" t="s">
        <v>16</v>
      </c>
      <c r="C106" s="4" t="s">
        <v>16</v>
      </c>
      <c r="D106" s="4" t="s">
        <v>16</v>
      </c>
      <c r="E106" s="4" t="s">
        <v>16</v>
      </c>
      <c r="F106" s="4" t="s">
        <v>16</v>
      </c>
      <c r="G106" s="5" t="s">
        <v>16</v>
      </c>
      <c r="H106" s="4" t="s">
        <v>16</v>
      </c>
      <c r="I106" s="4" t="s">
        <v>16</v>
      </c>
      <c r="J106" s="4" t="s">
        <v>16</v>
      </c>
      <c r="K106" s="4" t="s">
        <v>16</v>
      </c>
    </row>
    <row r="107" spans="1:11" ht="16" x14ac:dyDescent="0.2">
      <c r="A107" s="3" t="s">
        <v>108</v>
      </c>
      <c r="B107" s="4">
        <v>12543000</v>
      </c>
      <c r="C107" s="4">
        <v>193175000</v>
      </c>
      <c r="D107" s="4">
        <v>184887000</v>
      </c>
      <c r="E107" s="4">
        <v>181196000</v>
      </c>
      <c r="F107" s="4">
        <v>224357000</v>
      </c>
      <c r="G107" s="5">
        <v>263006000</v>
      </c>
      <c r="H107" s="4">
        <v>225013000</v>
      </c>
      <c r="I107" s="4">
        <v>224357000</v>
      </c>
      <c r="J107" s="4">
        <v>225653000</v>
      </c>
      <c r="K107" s="4">
        <v>263006000</v>
      </c>
    </row>
    <row r="108" spans="1:11" ht="16" x14ac:dyDescent="0.2">
      <c r="A108" s="3" t="s">
        <v>109</v>
      </c>
      <c r="B108" s="4">
        <v>919307000</v>
      </c>
      <c r="C108" s="4">
        <v>947847000</v>
      </c>
      <c r="D108" s="4">
        <v>11117000</v>
      </c>
      <c r="E108" s="4">
        <v>22364000</v>
      </c>
      <c r="F108" s="4">
        <v>35833000</v>
      </c>
      <c r="G108" s="5">
        <v>35271000</v>
      </c>
      <c r="H108" s="4">
        <v>28362000</v>
      </c>
      <c r="I108" s="4">
        <v>35833000</v>
      </c>
      <c r="J108" s="4">
        <v>35595000</v>
      </c>
      <c r="K108" s="4">
        <v>35271000</v>
      </c>
    </row>
    <row r="109" spans="1:11" ht="16" x14ac:dyDescent="0.2">
      <c r="A109" s="3" t="s">
        <v>110</v>
      </c>
      <c r="B109" s="4">
        <v>2984000</v>
      </c>
      <c r="C109" s="4">
        <v>2907000</v>
      </c>
      <c r="D109" s="4">
        <v>4194000</v>
      </c>
      <c r="E109" s="4">
        <v>11180000</v>
      </c>
      <c r="F109" s="4">
        <v>11463000</v>
      </c>
      <c r="G109" s="5">
        <v>12477000</v>
      </c>
      <c r="H109" s="4">
        <v>7333000</v>
      </c>
      <c r="I109" s="4">
        <v>11463000</v>
      </c>
      <c r="J109" s="4">
        <v>14152000</v>
      </c>
      <c r="K109" s="4">
        <v>12477000</v>
      </c>
    </row>
    <row r="110" spans="1:11" ht="16" x14ac:dyDescent="0.2">
      <c r="A110" s="3" t="s">
        <v>111</v>
      </c>
      <c r="B110" s="4" t="s">
        <v>16</v>
      </c>
      <c r="C110" s="4" t="s">
        <v>16</v>
      </c>
      <c r="D110" s="4" t="s">
        <v>16</v>
      </c>
      <c r="E110" s="4" t="s">
        <v>16</v>
      </c>
      <c r="F110" s="4" t="s">
        <v>16</v>
      </c>
      <c r="G110" s="5" t="s">
        <v>16</v>
      </c>
      <c r="H110" s="4" t="s">
        <v>16</v>
      </c>
      <c r="I110" s="4" t="s">
        <v>16</v>
      </c>
      <c r="J110" s="4" t="s">
        <v>16</v>
      </c>
      <c r="K110" s="4" t="s">
        <v>16</v>
      </c>
    </row>
    <row r="111" spans="1:11" ht="16" x14ac:dyDescent="0.2">
      <c r="A111" s="3" t="s">
        <v>101</v>
      </c>
      <c r="B111" s="4" t="s">
        <v>16</v>
      </c>
      <c r="C111" s="4" t="s">
        <v>16</v>
      </c>
      <c r="D111" s="4" t="s">
        <v>16</v>
      </c>
      <c r="E111" s="4" t="s">
        <v>16</v>
      </c>
      <c r="F111" s="4" t="s">
        <v>16</v>
      </c>
      <c r="G111" s="5" t="s">
        <v>16</v>
      </c>
      <c r="H111" s="4" t="s">
        <v>16</v>
      </c>
      <c r="I111" s="4" t="s">
        <v>16</v>
      </c>
      <c r="J111" s="4" t="s">
        <v>16</v>
      </c>
      <c r="K111" s="4" t="s">
        <v>16</v>
      </c>
    </row>
    <row r="112" spans="1:11" ht="16" x14ac:dyDescent="0.2">
      <c r="A112" s="3" t="s">
        <v>103</v>
      </c>
      <c r="B112" s="4" t="s">
        <v>16</v>
      </c>
      <c r="C112" s="4" t="s">
        <v>16</v>
      </c>
      <c r="D112" s="4" t="s">
        <v>16</v>
      </c>
      <c r="E112" s="4" t="s">
        <v>16</v>
      </c>
      <c r="F112" s="4" t="s">
        <v>16</v>
      </c>
      <c r="G112" s="5" t="s">
        <v>16</v>
      </c>
      <c r="H112" s="4" t="s">
        <v>16</v>
      </c>
      <c r="I112" s="4" t="s">
        <v>16</v>
      </c>
      <c r="J112" s="4" t="s">
        <v>16</v>
      </c>
      <c r="K112" s="4" t="s">
        <v>16</v>
      </c>
    </row>
    <row r="113" spans="1:11" ht="16" x14ac:dyDescent="0.2">
      <c r="A113" s="3" t="s">
        <v>102</v>
      </c>
      <c r="B113" s="4" t="s">
        <v>16</v>
      </c>
      <c r="C113" s="4" t="s">
        <v>16</v>
      </c>
      <c r="D113" s="4" t="s">
        <v>16</v>
      </c>
      <c r="E113" s="4" t="s">
        <v>16</v>
      </c>
      <c r="F113" s="4" t="s">
        <v>16</v>
      </c>
      <c r="G113" s="5" t="s">
        <v>16</v>
      </c>
      <c r="H113" s="4" t="s">
        <v>16</v>
      </c>
      <c r="I113" s="4" t="s">
        <v>16</v>
      </c>
      <c r="J113" s="4" t="s">
        <v>16</v>
      </c>
      <c r="K113" s="4" t="s">
        <v>16</v>
      </c>
    </row>
    <row r="114" spans="1:11" ht="16" x14ac:dyDescent="0.2">
      <c r="A114" s="3" t="s">
        <v>112</v>
      </c>
      <c r="B114" s="4">
        <v>916323000</v>
      </c>
      <c r="C114" s="4">
        <v>944940000</v>
      </c>
      <c r="D114" s="4">
        <v>6923000</v>
      </c>
      <c r="E114" s="4">
        <v>11184000</v>
      </c>
      <c r="F114" s="4">
        <v>24370000</v>
      </c>
      <c r="G114" s="5">
        <v>22794000</v>
      </c>
      <c r="H114" s="4">
        <v>21029000</v>
      </c>
      <c r="I114" s="4">
        <v>24370000</v>
      </c>
      <c r="J114" s="4">
        <v>21443000</v>
      </c>
      <c r="K114" s="4">
        <v>22794000</v>
      </c>
    </row>
    <row r="115" spans="1:11" ht="16" x14ac:dyDescent="0.2">
      <c r="A115" s="3" t="s">
        <v>113</v>
      </c>
      <c r="B115" s="4">
        <v>931850000</v>
      </c>
      <c r="C115" s="4">
        <v>1141022000</v>
      </c>
      <c r="D115" s="4">
        <v>196004000</v>
      </c>
      <c r="E115" s="4">
        <v>203560000</v>
      </c>
      <c r="F115" s="4">
        <v>260190000</v>
      </c>
      <c r="G115" s="5">
        <v>298277000</v>
      </c>
      <c r="H115" s="4">
        <v>253375000</v>
      </c>
      <c r="I115" s="4">
        <v>260190000</v>
      </c>
      <c r="J115" s="4">
        <v>261248000</v>
      </c>
      <c r="K115" s="4">
        <v>298277000</v>
      </c>
    </row>
    <row r="116" spans="1:11" ht="16" x14ac:dyDescent="0.2">
      <c r="A116" s="3" t="s">
        <v>114</v>
      </c>
      <c r="B116" s="4">
        <v>1076755000</v>
      </c>
      <c r="C116" s="4">
        <v>1557477000</v>
      </c>
      <c r="D116" s="4">
        <v>985268000</v>
      </c>
      <c r="E116" s="4">
        <v>1600653000</v>
      </c>
      <c r="F116" s="4">
        <v>2253707000</v>
      </c>
      <c r="G116" s="5">
        <v>2211589000</v>
      </c>
      <c r="H116" s="4">
        <v>1732417000</v>
      </c>
      <c r="I116" s="4">
        <v>2253707000</v>
      </c>
      <c r="J116" s="4">
        <v>2148789000</v>
      </c>
      <c r="K116" s="4">
        <v>2211589000</v>
      </c>
    </row>
    <row r="117" spans="1:11" ht="16" x14ac:dyDescent="0.2">
      <c r="A117" s="3" t="s">
        <v>115</v>
      </c>
      <c r="B117" s="4" t="s">
        <v>16</v>
      </c>
      <c r="C117" s="4" t="s">
        <v>16</v>
      </c>
      <c r="D117" s="4" t="s">
        <v>16</v>
      </c>
      <c r="E117" s="4" t="s">
        <v>16</v>
      </c>
      <c r="F117" s="4" t="s">
        <v>16</v>
      </c>
      <c r="G117" s="5" t="s">
        <v>16</v>
      </c>
      <c r="H117" s="4" t="s">
        <v>16</v>
      </c>
      <c r="I117" s="4" t="s">
        <v>16</v>
      </c>
      <c r="J117" s="4" t="s">
        <v>16</v>
      </c>
      <c r="K117" s="4" t="s">
        <v>16</v>
      </c>
    </row>
    <row r="118" spans="1:11" ht="16" x14ac:dyDescent="0.2">
      <c r="A118" s="3" t="s">
        <v>116</v>
      </c>
      <c r="B118" s="4">
        <v>39301000</v>
      </c>
      <c r="C118" s="4">
        <v>155346000</v>
      </c>
      <c r="D118" s="4">
        <v>6175453000</v>
      </c>
      <c r="E118" s="4">
        <v>6984700000</v>
      </c>
      <c r="F118" s="4">
        <v>8210782000</v>
      </c>
      <c r="G118" s="5" t="s">
        <v>16</v>
      </c>
      <c r="H118" s="4">
        <v>7988861000</v>
      </c>
      <c r="I118" s="4">
        <v>8210782000</v>
      </c>
      <c r="J118" s="4">
        <v>8450466000</v>
      </c>
      <c r="K118" s="4" t="s">
        <v>16</v>
      </c>
    </row>
    <row r="119" spans="1:11" ht="16" x14ac:dyDescent="0.2">
      <c r="A119" s="3" t="s">
        <v>117</v>
      </c>
      <c r="B119" s="4">
        <v>5000</v>
      </c>
      <c r="C119" s="4">
        <v>6000</v>
      </c>
      <c r="D119" s="4">
        <v>28000</v>
      </c>
      <c r="E119" s="4">
        <v>31000</v>
      </c>
      <c r="F119" s="4">
        <v>32000</v>
      </c>
      <c r="G119" s="5" t="s">
        <v>16</v>
      </c>
      <c r="H119" s="4">
        <v>32000</v>
      </c>
      <c r="I119" s="4">
        <v>32000</v>
      </c>
      <c r="J119" s="4">
        <v>33000</v>
      </c>
      <c r="K119" s="4" t="s">
        <v>16</v>
      </c>
    </row>
    <row r="120" spans="1:11" ht="16" x14ac:dyDescent="0.2">
      <c r="A120" s="3" t="s">
        <v>118</v>
      </c>
      <c r="B120" s="4">
        <v>39296000</v>
      </c>
      <c r="C120" s="4">
        <v>155340000</v>
      </c>
      <c r="D120" s="4">
        <v>6175425000</v>
      </c>
      <c r="E120" s="4">
        <v>6984669000</v>
      </c>
      <c r="F120" s="4">
        <v>8210750000</v>
      </c>
      <c r="G120" s="5" t="s">
        <v>16</v>
      </c>
      <c r="H120" s="4">
        <v>7988829000</v>
      </c>
      <c r="I120" s="4">
        <v>8210750000</v>
      </c>
      <c r="J120" s="4">
        <v>8450433000</v>
      </c>
      <c r="K120" s="4" t="s">
        <v>16</v>
      </c>
    </row>
    <row r="121" spans="1:11" ht="16" x14ac:dyDescent="0.2">
      <c r="A121" s="3" t="s">
        <v>119</v>
      </c>
      <c r="B121" s="4" t="s">
        <v>16</v>
      </c>
      <c r="C121" s="4" t="s">
        <v>16</v>
      </c>
      <c r="D121" s="4" t="s">
        <v>16</v>
      </c>
      <c r="E121" s="4" t="s">
        <v>16</v>
      </c>
      <c r="F121" s="4" t="s">
        <v>16</v>
      </c>
      <c r="G121" s="5" t="s">
        <v>16</v>
      </c>
      <c r="H121" s="4" t="s">
        <v>16</v>
      </c>
      <c r="I121" s="4" t="s">
        <v>16</v>
      </c>
      <c r="J121" s="4">
        <v>68299000</v>
      </c>
      <c r="K121" s="4" t="s">
        <v>16</v>
      </c>
    </row>
    <row r="122" spans="1:11" ht="16" x14ac:dyDescent="0.2">
      <c r="A122" s="3" t="s">
        <v>120</v>
      </c>
      <c r="B122" s="4">
        <v>-351784000</v>
      </c>
      <c r="C122" s="4">
        <v>-700319000</v>
      </c>
      <c r="D122" s="4">
        <v>-1239421000</v>
      </c>
      <c r="E122" s="4">
        <v>-1919369000</v>
      </c>
      <c r="F122" s="4">
        <v>-2716074000</v>
      </c>
      <c r="G122" s="5" t="s">
        <v>16</v>
      </c>
      <c r="H122" s="4">
        <v>-2508905000</v>
      </c>
      <c r="I122" s="4">
        <v>-2716074000</v>
      </c>
      <c r="J122" s="4">
        <v>-3065096000</v>
      </c>
      <c r="K122" s="4" t="s">
        <v>16</v>
      </c>
    </row>
    <row r="123" spans="1:11" ht="16" x14ac:dyDescent="0.2">
      <c r="A123" s="3" t="s">
        <v>121</v>
      </c>
      <c r="B123" s="4">
        <v>16000</v>
      </c>
      <c r="C123" s="4">
        <v>216000</v>
      </c>
      <c r="D123" s="4">
        <v>439000</v>
      </c>
      <c r="E123" s="4">
        <v>-16286000</v>
      </c>
      <c r="F123" s="4">
        <v>-38272000</v>
      </c>
      <c r="G123" s="5" t="s">
        <v>16</v>
      </c>
      <c r="H123" s="4">
        <v>-69179000</v>
      </c>
      <c r="I123" s="4">
        <v>-38272000</v>
      </c>
      <c r="J123" s="4">
        <v>-30828000</v>
      </c>
      <c r="K123" s="4" t="s">
        <v>16</v>
      </c>
    </row>
    <row r="124" spans="1:11" ht="16" x14ac:dyDescent="0.2">
      <c r="A124" s="3" t="s">
        <v>122</v>
      </c>
      <c r="B124" s="4">
        <v>-312467000</v>
      </c>
      <c r="C124" s="4">
        <v>-544757000</v>
      </c>
      <c r="D124" s="4">
        <v>4936471000</v>
      </c>
      <c r="E124" s="4">
        <v>5049045000</v>
      </c>
      <c r="F124" s="4">
        <v>5456436000</v>
      </c>
      <c r="G124" s="5">
        <v>5286938000</v>
      </c>
      <c r="H124" s="4">
        <v>5410777000</v>
      </c>
      <c r="I124" s="4">
        <v>5456436000</v>
      </c>
      <c r="J124" s="4">
        <v>5286243000</v>
      </c>
      <c r="K124" s="4">
        <v>5286938000</v>
      </c>
    </row>
    <row r="125" spans="1:11" ht="16" x14ac:dyDescent="0.2">
      <c r="A125" s="3" t="s">
        <v>123</v>
      </c>
      <c r="B125" s="4" t="s">
        <v>16</v>
      </c>
      <c r="C125" s="4" t="s">
        <v>16</v>
      </c>
      <c r="D125" s="4" t="s">
        <v>16</v>
      </c>
      <c r="E125" s="4" t="s">
        <v>16</v>
      </c>
      <c r="F125" s="4">
        <v>12179000</v>
      </c>
      <c r="G125" s="5">
        <v>11289000</v>
      </c>
      <c r="H125" s="4">
        <v>12494000</v>
      </c>
      <c r="I125" s="4">
        <v>12179000</v>
      </c>
      <c r="J125" s="4">
        <v>11742000</v>
      </c>
      <c r="K125" s="4">
        <v>11289000</v>
      </c>
    </row>
    <row r="126" spans="1:11" ht="16" x14ac:dyDescent="0.2">
      <c r="A126" s="3" t="s">
        <v>124</v>
      </c>
      <c r="B126" s="4">
        <v>-312467000</v>
      </c>
      <c r="C126" s="4">
        <v>-544757000</v>
      </c>
      <c r="D126" s="4">
        <v>4936471000</v>
      </c>
      <c r="E126" s="4">
        <v>5049045000</v>
      </c>
      <c r="F126" s="4">
        <v>5468615000</v>
      </c>
      <c r="G126" s="5">
        <v>5298227000</v>
      </c>
      <c r="H126" s="4">
        <v>5423271000</v>
      </c>
      <c r="I126" s="4">
        <v>5468615000</v>
      </c>
      <c r="J126" s="4">
        <v>5297985000</v>
      </c>
      <c r="K126" s="4">
        <v>5298227000</v>
      </c>
    </row>
    <row r="127" spans="1:11" ht="16" x14ac:dyDescent="0.2">
      <c r="A127" s="3" t="s">
        <v>125</v>
      </c>
      <c r="B127" s="4">
        <v>764288000</v>
      </c>
      <c r="C127" s="4">
        <v>1012720000</v>
      </c>
      <c r="D127" s="4">
        <v>5921739000</v>
      </c>
      <c r="E127" s="4">
        <v>6649698000</v>
      </c>
      <c r="F127" s="4">
        <v>7722322000</v>
      </c>
      <c r="G127" s="5">
        <v>7509816000</v>
      </c>
      <c r="H127" s="4">
        <v>7155688000</v>
      </c>
      <c r="I127" s="4">
        <v>7722322000</v>
      </c>
      <c r="J127" s="4">
        <v>7446774000</v>
      </c>
      <c r="K127" s="4">
        <v>7509816000</v>
      </c>
    </row>
    <row r="128" spans="1:11" ht="16" x14ac:dyDescent="0.2">
      <c r="A128" s="28" t="s">
        <v>126</v>
      </c>
      <c r="B128" s="26">
        <v>278778162</v>
      </c>
      <c r="C128" s="26">
        <v>278778162</v>
      </c>
      <c r="D128" s="26">
        <v>287917604</v>
      </c>
      <c r="E128" s="26">
        <v>312376783</v>
      </c>
      <c r="F128" s="26">
        <v>323305000</v>
      </c>
      <c r="G128" s="27">
        <v>325900000</v>
      </c>
      <c r="H128" s="26">
        <v>321497000</v>
      </c>
      <c r="I128" s="26">
        <v>323305000</v>
      </c>
      <c r="J128" s="26">
        <v>325812000</v>
      </c>
      <c r="K128" s="26">
        <v>325900000</v>
      </c>
    </row>
    <row r="129" spans="1:11" ht="16" x14ac:dyDescent="0.2">
      <c r="A129" s="15" t="s">
        <v>189</v>
      </c>
      <c r="B129" s="10"/>
      <c r="C129" s="20">
        <f>(C128/B128)-1</f>
        <v>0</v>
      </c>
      <c r="D129" s="20">
        <f>(D128/C128)-1</f>
        <v>3.2783923727856434E-2</v>
      </c>
      <c r="E129" s="20">
        <f>(E128/D128)-1</f>
        <v>8.4952009395021122E-2</v>
      </c>
      <c r="F129" s="20">
        <f t="shared" ref="F129:K129" si="6">(F128/E128)-1</f>
        <v>3.4984088430157101E-2</v>
      </c>
      <c r="G129" s="20">
        <f t="shared" si="6"/>
        <v>8.0264765469137966E-3</v>
      </c>
      <c r="H129" s="20">
        <f t="shared" si="6"/>
        <v>-1.3510279226756627E-2</v>
      </c>
      <c r="I129" s="20">
        <f t="shared" si="6"/>
        <v>5.6236916674183846E-3</v>
      </c>
      <c r="J129" s="20">
        <f t="shared" si="6"/>
        <v>7.7542877468643745E-3</v>
      </c>
      <c r="K129" s="20">
        <f t="shared" si="6"/>
        <v>2.7009441027336933E-4</v>
      </c>
    </row>
    <row r="130" spans="1:11" ht="16" x14ac:dyDescent="0.2">
      <c r="A130" s="3" t="s">
        <v>127</v>
      </c>
      <c r="B130" s="4">
        <v>16660000</v>
      </c>
      <c r="C130" s="4">
        <v>211267000</v>
      </c>
      <c r="D130" s="4">
        <v>204537000</v>
      </c>
      <c r="E130" s="4">
        <v>206297000</v>
      </c>
      <c r="F130" s="4">
        <v>251658000</v>
      </c>
      <c r="G130" s="5">
        <v>296852000</v>
      </c>
      <c r="H130" s="4">
        <v>254276000</v>
      </c>
      <c r="I130" s="4">
        <v>251658000</v>
      </c>
      <c r="J130" s="4">
        <v>254843000</v>
      </c>
      <c r="K130" s="4">
        <v>296852000</v>
      </c>
    </row>
    <row r="131" spans="1:11" ht="16" x14ac:dyDescent="0.2">
      <c r="A131" s="3" t="s">
        <v>128</v>
      </c>
      <c r="B131" s="4">
        <v>-116541000</v>
      </c>
      <c r="C131" s="4">
        <v>-127206000</v>
      </c>
      <c r="D131" s="4">
        <v>-820177000</v>
      </c>
      <c r="E131" s="4">
        <v>-1085729000</v>
      </c>
      <c r="F131" s="4">
        <v>-939902000</v>
      </c>
      <c r="G131" s="5">
        <v>-755192000</v>
      </c>
      <c r="H131" s="4">
        <v>-819003000</v>
      </c>
      <c r="I131" s="4">
        <v>-939902000</v>
      </c>
      <c r="J131" s="4">
        <v>-653014000</v>
      </c>
      <c r="K131" s="4">
        <v>-755192000</v>
      </c>
    </row>
    <row r="132" spans="1:11" ht="16" x14ac:dyDescent="0.2">
      <c r="A132" s="3" t="s">
        <v>129</v>
      </c>
      <c r="B132" s="6">
        <v>37.299999999999997</v>
      </c>
      <c r="C132" s="6">
        <v>23.35</v>
      </c>
      <c r="D132" s="6">
        <v>-16.61</v>
      </c>
      <c r="E132" s="6">
        <v>-21.5</v>
      </c>
      <c r="F132" s="6">
        <v>-17.190000000000001</v>
      </c>
      <c r="G132" s="7">
        <v>-14.25</v>
      </c>
      <c r="H132" s="6">
        <v>-15.1</v>
      </c>
      <c r="I132" s="6">
        <v>-17.190000000000001</v>
      </c>
      <c r="J132" s="6">
        <v>-12.33</v>
      </c>
      <c r="K132" s="6">
        <v>-14.25</v>
      </c>
    </row>
    <row r="133" spans="1:11" ht="16" x14ac:dyDescent="0.2">
      <c r="A133" s="3" t="s">
        <v>130</v>
      </c>
      <c r="B133" s="6">
        <v>-40.89</v>
      </c>
      <c r="C133" s="6">
        <v>-55.61</v>
      </c>
      <c r="D133" s="6">
        <v>83.29</v>
      </c>
      <c r="E133" s="6">
        <v>75.760000000000005</v>
      </c>
      <c r="F133" s="6">
        <v>67.239999999999995</v>
      </c>
      <c r="G133" s="7">
        <v>65.39</v>
      </c>
      <c r="H133" s="6">
        <v>72.55</v>
      </c>
      <c r="I133" s="6">
        <v>67.239999999999995</v>
      </c>
      <c r="J133" s="6">
        <v>66.84</v>
      </c>
      <c r="K133" s="6">
        <v>65.39</v>
      </c>
    </row>
    <row r="134" spans="1:11" ht="16" x14ac:dyDescent="0.2">
      <c r="A134" s="3" t="s">
        <v>131</v>
      </c>
      <c r="B134" s="6">
        <v>4.82</v>
      </c>
      <c r="C134" s="6">
        <v>1.6</v>
      </c>
      <c r="D134" s="6">
        <v>5.45</v>
      </c>
      <c r="E134" s="6">
        <v>3.29</v>
      </c>
      <c r="F134" s="6">
        <v>2.5</v>
      </c>
      <c r="G134" s="7">
        <v>2.2999999999999998</v>
      </c>
      <c r="H134" s="6">
        <v>3.08</v>
      </c>
      <c r="I134" s="6">
        <v>2.5</v>
      </c>
      <c r="J134" s="6">
        <v>2.42</v>
      </c>
      <c r="K134" s="6">
        <v>2.2999999999999998</v>
      </c>
    </row>
    <row r="135" spans="1:11" ht="16" x14ac:dyDescent="0.2">
      <c r="A135" s="3" t="s">
        <v>132</v>
      </c>
      <c r="B135" s="4" t="s">
        <v>16</v>
      </c>
      <c r="C135" s="6">
        <v>141.16</v>
      </c>
      <c r="D135" s="6">
        <v>135.32</v>
      </c>
      <c r="E135" s="6">
        <v>118.07</v>
      </c>
      <c r="F135" s="6">
        <v>102.01</v>
      </c>
      <c r="G135" s="7">
        <v>39.5</v>
      </c>
      <c r="H135" s="6">
        <v>53.62</v>
      </c>
      <c r="I135" s="6">
        <v>102.01</v>
      </c>
      <c r="J135" s="6">
        <v>41.24</v>
      </c>
      <c r="K135" s="6">
        <v>39.5</v>
      </c>
    </row>
    <row r="136" spans="1:11" ht="16" x14ac:dyDescent="0.2">
      <c r="A136" s="3" t="s">
        <v>133</v>
      </c>
      <c r="B136" s="4" t="s">
        <v>16</v>
      </c>
      <c r="C136" s="4">
        <v>2037</v>
      </c>
      <c r="D136" s="4">
        <v>2495</v>
      </c>
      <c r="E136" s="4">
        <v>3992</v>
      </c>
      <c r="F136" s="4">
        <v>5884</v>
      </c>
      <c r="G136" s="5">
        <v>5884</v>
      </c>
      <c r="H136" s="4">
        <v>3992</v>
      </c>
      <c r="I136" s="4">
        <v>5884</v>
      </c>
      <c r="J136" s="4">
        <v>5884</v>
      </c>
      <c r="K136" s="4">
        <v>5884</v>
      </c>
    </row>
    <row r="138" spans="1:11" ht="16" x14ac:dyDescent="0.2">
      <c r="A138" s="2" t="s">
        <v>16</v>
      </c>
      <c r="B138" s="2" t="s">
        <v>0</v>
      </c>
      <c r="C138" s="2" t="s">
        <v>1</v>
      </c>
      <c r="D138" s="2" t="s">
        <v>2</v>
      </c>
      <c r="E138" s="2" t="s">
        <v>3</v>
      </c>
      <c r="F138" s="2" t="s">
        <v>4</v>
      </c>
      <c r="G138" s="2" t="s">
        <v>5</v>
      </c>
      <c r="H138" s="2" t="s">
        <v>6</v>
      </c>
      <c r="I138" s="2" t="s">
        <v>7</v>
      </c>
      <c r="J138" s="2" t="s">
        <v>8</v>
      </c>
      <c r="K138" s="2" t="s">
        <v>9</v>
      </c>
    </row>
    <row r="139" spans="1:11" ht="16" x14ac:dyDescent="0.2">
      <c r="A139" s="3" t="s">
        <v>134</v>
      </c>
      <c r="B139" s="4">
        <v>-178028000</v>
      </c>
      <c r="C139" s="4">
        <v>-348535000</v>
      </c>
      <c r="D139" s="4">
        <v>-539102000</v>
      </c>
      <c r="E139" s="4">
        <v>-679948000</v>
      </c>
      <c r="F139" s="4">
        <v>-797526000</v>
      </c>
      <c r="G139" s="5">
        <v>-862310000</v>
      </c>
      <c r="H139" s="4">
        <v>-201442000</v>
      </c>
      <c r="I139" s="4">
        <v>-207484000</v>
      </c>
      <c r="J139" s="4">
        <v>-226064000</v>
      </c>
      <c r="K139" s="4">
        <v>-227320000</v>
      </c>
    </row>
    <row r="140" spans="1:11" ht="16" x14ac:dyDescent="0.2">
      <c r="A140" s="3" t="s">
        <v>135</v>
      </c>
      <c r="B140" s="4">
        <v>1362000</v>
      </c>
      <c r="C140" s="4">
        <v>3522000</v>
      </c>
      <c r="D140" s="4">
        <v>9826000</v>
      </c>
      <c r="E140" s="4">
        <v>21498000</v>
      </c>
      <c r="F140" s="4">
        <v>63535000</v>
      </c>
      <c r="G140" s="5">
        <v>89869000</v>
      </c>
      <c r="H140" s="4">
        <v>17696000</v>
      </c>
      <c r="I140" s="4">
        <v>19726000</v>
      </c>
      <c r="J140" s="4">
        <v>23163000</v>
      </c>
      <c r="K140" s="4">
        <v>29284000</v>
      </c>
    </row>
    <row r="141" spans="1:11" ht="16" x14ac:dyDescent="0.2">
      <c r="A141" s="3" t="s">
        <v>136</v>
      </c>
      <c r="B141" s="4">
        <v>26465000</v>
      </c>
      <c r="C141" s="4">
        <v>119114000</v>
      </c>
      <c r="D141" s="4">
        <v>376967000</v>
      </c>
      <c r="E141" s="4">
        <v>700202000</v>
      </c>
      <c r="F141" s="4">
        <v>990343000</v>
      </c>
      <c r="G141" s="5">
        <v>1128909000</v>
      </c>
      <c r="H141" s="4">
        <v>268567000</v>
      </c>
      <c r="I141" s="4">
        <v>271574000</v>
      </c>
      <c r="J141" s="4">
        <v>283243000</v>
      </c>
      <c r="K141" s="4">
        <v>305525000</v>
      </c>
    </row>
    <row r="142" spans="1:11" ht="16" x14ac:dyDescent="0.2">
      <c r="A142" s="28" t="s">
        <v>137</v>
      </c>
      <c r="B142" s="26">
        <v>22409000</v>
      </c>
      <c r="C142" s="26">
        <v>78399000</v>
      </c>
      <c r="D142" s="26">
        <v>301441000</v>
      </c>
      <c r="E142" s="26">
        <v>605095000</v>
      </c>
      <c r="F142" s="26">
        <v>861533000</v>
      </c>
      <c r="G142" s="27">
        <v>1044090000</v>
      </c>
      <c r="H142" s="26">
        <v>229163000</v>
      </c>
      <c r="I142" s="26">
        <v>250696000</v>
      </c>
      <c r="J142" s="26">
        <v>264509000</v>
      </c>
      <c r="K142" s="26">
        <v>299722000</v>
      </c>
    </row>
    <row r="143" spans="1:11" ht="16" x14ac:dyDescent="0.2">
      <c r="A143" s="12" t="s">
        <v>190</v>
      </c>
      <c r="B143" s="20">
        <f t="shared" ref="B143:K143" si="7">B142/B2</f>
        <v>0.23181884012993192</v>
      </c>
      <c r="C143" s="20">
        <f t="shared" si="7"/>
        <v>0.29612688292262829</v>
      </c>
      <c r="D143" s="20">
        <f t="shared" si="7"/>
        <v>0.50914873599989185</v>
      </c>
      <c r="E143" s="20">
        <f t="shared" si="7"/>
        <v>0.49625326102021855</v>
      </c>
      <c r="F143" s="20">
        <f t="shared" si="7"/>
        <v>0.41707416374145007</v>
      </c>
      <c r="G143" s="20">
        <f t="shared" si="7"/>
        <v>0.42726536498371087</v>
      </c>
      <c r="H143" s="20">
        <f t="shared" si="7"/>
        <v>0.41140301744257018</v>
      </c>
      <c r="I143" s="20">
        <f t="shared" si="7"/>
        <v>0.42562120975463996</v>
      </c>
      <c r="J143" s="20">
        <f t="shared" si="7"/>
        <v>0.4241652087318934</v>
      </c>
      <c r="K143" s="20">
        <f t="shared" si="7"/>
        <v>0.4446795189445979</v>
      </c>
    </row>
    <row r="144" spans="1:11" ht="16" x14ac:dyDescent="0.2">
      <c r="A144" s="3" t="s">
        <v>138</v>
      </c>
      <c r="B144" s="4" t="s">
        <v>16</v>
      </c>
      <c r="C144" s="4" t="s">
        <v>16</v>
      </c>
      <c r="D144" s="4">
        <v>-30000</v>
      </c>
      <c r="E144" s="4">
        <v>-717000</v>
      </c>
      <c r="F144" s="4">
        <v>-26425000</v>
      </c>
      <c r="G144" s="5">
        <v>-12655000</v>
      </c>
      <c r="H144" s="4">
        <v>1387000</v>
      </c>
      <c r="I144" s="4">
        <v>-1148000</v>
      </c>
      <c r="J144" s="4">
        <v>-8868000</v>
      </c>
      <c r="K144" s="4">
        <v>-4026000</v>
      </c>
    </row>
    <row r="145" spans="1:11" ht="16" x14ac:dyDescent="0.2">
      <c r="A145" s="3" t="s">
        <v>139</v>
      </c>
      <c r="B145" s="4" t="s">
        <v>16</v>
      </c>
      <c r="C145" s="4" t="s">
        <v>16</v>
      </c>
      <c r="D145" s="4" t="s">
        <v>16</v>
      </c>
      <c r="E145" s="4" t="s">
        <v>16</v>
      </c>
      <c r="F145" s="4" t="s">
        <v>16</v>
      </c>
      <c r="G145" s="5" t="s">
        <v>16</v>
      </c>
      <c r="H145" s="4" t="s">
        <v>16</v>
      </c>
      <c r="I145" s="4" t="s">
        <v>16</v>
      </c>
      <c r="J145" s="4" t="s">
        <v>16</v>
      </c>
      <c r="K145" s="4" t="s">
        <v>16</v>
      </c>
    </row>
    <row r="146" spans="1:11" ht="16" x14ac:dyDescent="0.2">
      <c r="A146" s="3" t="s">
        <v>140</v>
      </c>
      <c r="B146" s="4">
        <v>4056000</v>
      </c>
      <c r="C146" s="4">
        <v>40715000</v>
      </c>
      <c r="D146" s="4">
        <v>75556000</v>
      </c>
      <c r="E146" s="4">
        <v>95824000</v>
      </c>
      <c r="F146" s="4">
        <v>155235000</v>
      </c>
      <c r="G146" s="5">
        <v>97474000</v>
      </c>
      <c r="H146" s="4">
        <v>38017000</v>
      </c>
      <c r="I146" s="4">
        <v>22026000</v>
      </c>
      <c r="J146" s="4">
        <v>27602000</v>
      </c>
      <c r="K146" s="4">
        <v>9829000</v>
      </c>
    </row>
    <row r="147" spans="1:11" ht="16" x14ac:dyDescent="0.2">
      <c r="A147" s="3" t="s">
        <v>141</v>
      </c>
      <c r="B147" s="4">
        <v>6219000</v>
      </c>
      <c r="C147" s="4">
        <v>49341000</v>
      </c>
      <c r="D147" s="4">
        <v>106892000</v>
      </c>
      <c r="E147" s="4">
        <v>68427000</v>
      </c>
      <c r="F147" s="4">
        <v>289287000</v>
      </c>
      <c r="G147" s="5">
        <v>322760000</v>
      </c>
      <c r="H147" s="4">
        <v>-5544000</v>
      </c>
      <c r="I147" s="4">
        <v>133500000</v>
      </c>
      <c r="J147" s="4">
        <v>219102000</v>
      </c>
      <c r="K147" s="4">
        <v>-24298000</v>
      </c>
    </row>
    <row r="148" spans="1:11" ht="16" x14ac:dyDescent="0.2">
      <c r="A148" s="3" t="s">
        <v>142</v>
      </c>
      <c r="B148" s="4">
        <v>-51421000</v>
      </c>
      <c r="C148" s="4">
        <v>-116869000</v>
      </c>
      <c r="D148" s="4">
        <v>-116289000</v>
      </c>
      <c r="E148" s="4">
        <v>-251652000</v>
      </c>
      <c r="F148" s="4">
        <v>-166965000</v>
      </c>
      <c r="G148" s="5">
        <v>-96691000</v>
      </c>
      <c r="H148" s="4">
        <v>-88846000</v>
      </c>
      <c r="I148" s="4">
        <v>-317688000</v>
      </c>
      <c r="J148" s="4">
        <v>362893000</v>
      </c>
      <c r="K148" s="4">
        <v>-53050000</v>
      </c>
    </row>
    <row r="149" spans="1:11" ht="16" x14ac:dyDescent="0.2">
      <c r="A149" s="3" t="s">
        <v>143</v>
      </c>
      <c r="B149" s="4" t="s">
        <v>16</v>
      </c>
      <c r="C149" s="4" t="s">
        <v>16</v>
      </c>
      <c r="D149" s="4" t="s">
        <v>16</v>
      </c>
      <c r="E149" s="4" t="s">
        <v>16</v>
      </c>
      <c r="F149" s="4" t="s">
        <v>16</v>
      </c>
      <c r="G149" s="5" t="s">
        <v>16</v>
      </c>
      <c r="H149" s="4" t="s">
        <v>16</v>
      </c>
      <c r="I149" s="4" t="s">
        <v>16</v>
      </c>
      <c r="J149" s="4" t="s">
        <v>16</v>
      </c>
      <c r="K149" s="4" t="s">
        <v>16</v>
      </c>
    </row>
    <row r="150" spans="1:11" ht="16" x14ac:dyDescent="0.2">
      <c r="A150" s="3" t="s">
        <v>144</v>
      </c>
      <c r="B150" s="4">
        <v>-9091000</v>
      </c>
      <c r="C150" s="4">
        <v>-10811000</v>
      </c>
      <c r="D150" s="4">
        <v>-62349000</v>
      </c>
      <c r="E150" s="4">
        <v>-159159000</v>
      </c>
      <c r="F150" s="4">
        <v>-2904000</v>
      </c>
      <c r="G150" s="5">
        <v>72189000</v>
      </c>
      <c r="H150" s="4">
        <v>41346000</v>
      </c>
      <c r="I150" s="4">
        <v>-16073000</v>
      </c>
      <c r="J150" s="4">
        <v>5527000</v>
      </c>
      <c r="K150" s="4">
        <v>41389000</v>
      </c>
    </row>
    <row r="151" spans="1:11" ht="16" x14ac:dyDescent="0.2">
      <c r="A151" s="3" t="s">
        <v>145</v>
      </c>
      <c r="B151" s="4">
        <v>25981000</v>
      </c>
      <c r="C151" s="4">
        <v>36110000</v>
      </c>
      <c r="D151" s="4">
        <v>55374000</v>
      </c>
      <c r="E151" s="4">
        <v>87143000</v>
      </c>
      <c r="F151" s="4">
        <v>82304000</v>
      </c>
      <c r="G151" s="5">
        <v>110199000</v>
      </c>
      <c r="H151" s="4">
        <v>21351000</v>
      </c>
      <c r="I151" s="4">
        <v>44273000</v>
      </c>
      <c r="J151" s="4">
        <v>-11635000</v>
      </c>
      <c r="K151" s="4">
        <v>56210000</v>
      </c>
    </row>
    <row r="152" spans="1:11" ht="16" x14ac:dyDescent="0.2">
      <c r="A152" s="3" t="s">
        <v>146</v>
      </c>
      <c r="B152" s="4">
        <v>40750000</v>
      </c>
      <c r="C152" s="4">
        <v>140911000</v>
      </c>
      <c r="D152" s="4">
        <v>230156000</v>
      </c>
      <c r="E152" s="4">
        <v>392095000</v>
      </c>
      <c r="F152" s="4">
        <v>376852000</v>
      </c>
      <c r="G152" s="5">
        <v>237063000</v>
      </c>
      <c r="H152" s="4">
        <v>20605000</v>
      </c>
      <c r="I152" s="4">
        <v>422988000</v>
      </c>
      <c r="J152" s="4">
        <v>-137683000</v>
      </c>
      <c r="K152" s="4">
        <v>-68847000</v>
      </c>
    </row>
    <row r="153" spans="1:11" ht="16" x14ac:dyDescent="0.2">
      <c r="A153" s="3" t="s">
        <v>147</v>
      </c>
      <c r="B153" s="4" t="s">
        <v>16</v>
      </c>
      <c r="C153" s="4" t="s">
        <v>16</v>
      </c>
      <c r="D153" s="4" t="s">
        <v>16</v>
      </c>
      <c r="E153" s="4" t="s">
        <v>16</v>
      </c>
      <c r="F153" s="4" t="s">
        <v>16</v>
      </c>
      <c r="G153" s="5" t="s">
        <v>16</v>
      </c>
      <c r="H153" s="4" t="s">
        <v>16</v>
      </c>
      <c r="I153" s="4" t="s">
        <v>16</v>
      </c>
      <c r="J153" s="4" t="s">
        <v>16</v>
      </c>
      <c r="K153" s="4" t="s">
        <v>16</v>
      </c>
    </row>
    <row r="154" spans="1:11" ht="16" x14ac:dyDescent="0.2">
      <c r="A154" s="3" t="s">
        <v>148</v>
      </c>
      <c r="B154" s="4">
        <v>-143982000</v>
      </c>
      <c r="C154" s="4">
        <v>-176558000</v>
      </c>
      <c r="D154" s="4">
        <v>-45417000</v>
      </c>
      <c r="E154" s="4">
        <v>110179000</v>
      </c>
      <c r="F154" s="4">
        <v>545639000</v>
      </c>
      <c r="G154" s="5">
        <v>679228000</v>
      </c>
      <c r="H154" s="4">
        <v>79277000</v>
      </c>
      <c r="I154" s="4">
        <v>217316000</v>
      </c>
      <c r="J154" s="4">
        <v>299444000</v>
      </c>
      <c r="K154" s="4">
        <v>83191000</v>
      </c>
    </row>
    <row r="155" spans="1:11" ht="16" x14ac:dyDescent="0.2">
      <c r="A155" s="3" t="s">
        <v>149</v>
      </c>
      <c r="B155" s="4" t="s">
        <v>16</v>
      </c>
      <c r="C155" s="4" t="s">
        <v>16</v>
      </c>
      <c r="D155" s="4" t="s">
        <v>16</v>
      </c>
      <c r="E155" s="4" t="s">
        <v>16</v>
      </c>
      <c r="F155" s="4" t="s">
        <v>16</v>
      </c>
      <c r="G155" s="5" t="s">
        <v>16</v>
      </c>
      <c r="H155" s="4" t="s">
        <v>16</v>
      </c>
      <c r="I155" s="4" t="s">
        <v>16</v>
      </c>
      <c r="J155" s="4" t="s">
        <v>16</v>
      </c>
      <c r="K155" s="4" t="s">
        <v>16</v>
      </c>
    </row>
    <row r="156" spans="1:11" ht="16" x14ac:dyDescent="0.2">
      <c r="A156" s="3" t="s">
        <v>150</v>
      </c>
      <c r="B156" s="4" t="s">
        <v>16</v>
      </c>
      <c r="C156" s="4" t="s">
        <v>16</v>
      </c>
      <c r="D156" s="4" t="s">
        <v>16</v>
      </c>
      <c r="E156" s="4" t="s">
        <v>16</v>
      </c>
      <c r="F156" s="4" t="s">
        <v>16</v>
      </c>
      <c r="G156" s="5" t="s">
        <v>16</v>
      </c>
      <c r="H156" s="4" t="s">
        <v>16</v>
      </c>
      <c r="I156" s="4" t="s">
        <v>16</v>
      </c>
      <c r="J156" s="4" t="s">
        <v>16</v>
      </c>
      <c r="K156" s="4" t="s">
        <v>16</v>
      </c>
    </row>
    <row r="157" spans="1:11" ht="16" x14ac:dyDescent="0.2">
      <c r="A157" s="3" t="s">
        <v>151</v>
      </c>
      <c r="B157" s="4" t="s">
        <v>16</v>
      </c>
      <c r="C157" s="4" t="s">
        <v>16</v>
      </c>
      <c r="D157" s="4" t="s">
        <v>16</v>
      </c>
      <c r="E157" s="4" t="s">
        <v>16</v>
      </c>
      <c r="F157" s="4" t="s">
        <v>16</v>
      </c>
      <c r="G157" s="5" t="s">
        <v>16</v>
      </c>
      <c r="H157" s="4" t="s">
        <v>16</v>
      </c>
      <c r="I157" s="4" t="s">
        <v>16</v>
      </c>
      <c r="J157" s="4" t="s">
        <v>16</v>
      </c>
      <c r="K157" s="4" t="s">
        <v>16</v>
      </c>
    </row>
    <row r="158" spans="1:11" ht="16" x14ac:dyDescent="0.2">
      <c r="A158" s="3" t="s">
        <v>152</v>
      </c>
      <c r="B158" s="4" t="s">
        <v>16</v>
      </c>
      <c r="C158" s="4" t="s">
        <v>16</v>
      </c>
      <c r="D158" s="4" t="s">
        <v>16</v>
      </c>
      <c r="E158" s="4" t="s">
        <v>16</v>
      </c>
      <c r="F158" s="4" t="s">
        <v>16</v>
      </c>
      <c r="G158" s="5" t="s">
        <v>16</v>
      </c>
      <c r="H158" s="4" t="s">
        <v>16</v>
      </c>
      <c r="I158" s="4" t="s">
        <v>16</v>
      </c>
      <c r="J158" s="4" t="s">
        <v>16</v>
      </c>
      <c r="K158" s="4" t="s">
        <v>16</v>
      </c>
    </row>
    <row r="159" spans="1:11" ht="16" x14ac:dyDescent="0.2">
      <c r="A159" s="3" t="s">
        <v>153</v>
      </c>
      <c r="B159" s="4">
        <v>-2058000</v>
      </c>
      <c r="C159" s="4">
        <v>-18583000</v>
      </c>
      <c r="D159" s="4">
        <v>-43411000</v>
      </c>
      <c r="E159" s="4">
        <v>-40555000</v>
      </c>
      <c r="F159" s="4">
        <v>-25828000</v>
      </c>
      <c r="G159" s="5">
        <v>-54615000</v>
      </c>
      <c r="H159" s="4">
        <v>-8505000</v>
      </c>
      <c r="I159" s="4">
        <v>-5362000</v>
      </c>
      <c r="J159" s="4">
        <v>-6970000</v>
      </c>
      <c r="K159" s="4">
        <v>-33778000</v>
      </c>
    </row>
    <row r="160" spans="1:11" ht="16" x14ac:dyDescent="0.2">
      <c r="A160" s="3" t="s">
        <v>154</v>
      </c>
      <c r="B160" s="4">
        <v>-2058000</v>
      </c>
      <c r="C160" s="4">
        <v>-18583000</v>
      </c>
      <c r="D160" s="4">
        <v>-35037000</v>
      </c>
      <c r="E160" s="4">
        <v>-16221000</v>
      </c>
      <c r="F160" s="4">
        <v>-25128000</v>
      </c>
      <c r="G160" s="5">
        <v>-27135000</v>
      </c>
      <c r="H160" s="4">
        <v>-8505000</v>
      </c>
      <c r="I160" s="4">
        <v>-5362000</v>
      </c>
      <c r="J160" s="4">
        <v>-6970000</v>
      </c>
      <c r="K160" s="4">
        <v>-6298000</v>
      </c>
    </row>
    <row r="161" spans="1:11" ht="16" x14ac:dyDescent="0.2">
      <c r="A161" s="3" t="s">
        <v>155</v>
      </c>
      <c r="B161" s="4" t="s">
        <v>16</v>
      </c>
      <c r="C161" s="4" t="s">
        <v>16</v>
      </c>
      <c r="D161" s="4">
        <v>-8374000</v>
      </c>
      <c r="E161" s="4">
        <v>-24334000</v>
      </c>
      <c r="F161" s="4">
        <v>-700000</v>
      </c>
      <c r="G161" s="5">
        <v>-27480000</v>
      </c>
      <c r="H161" s="4" t="s">
        <v>16</v>
      </c>
      <c r="I161" s="4" t="s">
        <v>16</v>
      </c>
      <c r="J161" s="4" t="s">
        <v>16</v>
      </c>
      <c r="K161" s="4">
        <v>-27480000</v>
      </c>
    </row>
    <row r="162" spans="1:11" ht="16" x14ac:dyDescent="0.2">
      <c r="A162" s="3" t="s">
        <v>156</v>
      </c>
      <c r="B162" s="4">
        <v>-358626000</v>
      </c>
      <c r="C162" s="4">
        <v>167657000</v>
      </c>
      <c r="D162" s="4">
        <v>-3981906000</v>
      </c>
      <c r="E162" s="4">
        <v>32527000</v>
      </c>
      <c r="F162" s="4">
        <v>-185436000</v>
      </c>
      <c r="G162" s="5">
        <v>60740000</v>
      </c>
      <c r="H162" s="4">
        <v>42052000</v>
      </c>
      <c r="I162" s="4">
        <v>-42675000</v>
      </c>
      <c r="J162" s="4">
        <v>-222790000</v>
      </c>
      <c r="K162" s="4">
        <v>284153000</v>
      </c>
    </row>
    <row r="163" spans="1:11" ht="16" x14ac:dyDescent="0.2">
      <c r="A163" s="3" t="s">
        <v>157</v>
      </c>
      <c r="B163" s="4">
        <v>379757000</v>
      </c>
      <c r="C163" s="4">
        <v>790511000</v>
      </c>
      <c r="D163" s="4">
        <v>877946000</v>
      </c>
      <c r="E163" s="4">
        <v>4282865000</v>
      </c>
      <c r="F163" s="4">
        <v>3715885000</v>
      </c>
      <c r="G163" s="5">
        <v>3762768000</v>
      </c>
      <c r="H163" s="4">
        <v>912962000</v>
      </c>
      <c r="I163" s="4">
        <v>1062479000</v>
      </c>
      <c r="J163" s="4">
        <v>814496000</v>
      </c>
      <c r="K163" s="4">
        <v>972831000</v>
      </c>
    </row>
    <row r="164" spans="1:11" ht="16" x14ac:dyDescent="0.2">
      <c r="A164" s="3" t="s">
        <v>158</v>
      </c>
      <c r="B164" s="4">
        <v>-738383000</v>
      </c>
      <c r="C164" s="4">
        <v>-622854000</v>
      </c>
      <c r="D164" s="4">
        <v>-4859852000</v>
      </c>
      <c r="E164" s="4">
        <v>-4250338000</v>
      </c>
      <c r="F164" s="4">
        <v>-3901321000</v>
      </c>
      <c r="G164" s="5">
        <v>-3702028000</v>
      </c>
      <c r="H164" s="4">
        <v>-870910000</v>
      </c>
      <c r="I164" s="4">
        <v>-1105154000</v>
      </c>
      <c r="J164" s="4">
        <v>-1037286000</v>
      </c>
      <c r="K164" s="4">
        <v>-688678000</v>
      </c>
    </row>
    <row r="165" spans="1:11" ht="16" x14ac:dyDescent="0.2">
      <c r="A165" s="3" t="s">
        <v>159</v>
      </c>
      <c r="B165" s="4" t="s">
        <v>16</v>
      </c>
      <c r="C165" s="4">
        <v>-6314000</v>
      </c>
      <c r="D165" s="4">
        <v>-6035000</v>
      </c>
      <c r="E165" s="4" t="s">
        <v>16</v>
      </c>
      <c r="F165" s="4">
        <v>-362609000</v>
      </c>
      <c r="G165" s="5">
        <v>-449255000</v>
      </c>
      <c r="H165" s="4">
        <v>-174630000</v>
      </c>
      <c r="I165" s="4">
        <v>-10054000</v>
      </c>
      <c r="J165" s="4">
        <v>-123112000</v>
      </c>
      <c r="K165" s="4">
        <v>-141459000</v>
      </c>
    </row>
    <row r="166" spans="1:11" ht="16" x14ac:dyDescent="0.2">
      <c r="A166" s="3" t="s">
        <v>160</v>
      </c>
      <c r="B166" s="4" t="s">
        <v>16</v>
      </c>
      <c r="C166" s="4" t="s">
        <v>16</v>
      </c>
      <c r="D166" s="4" t="s">
        <v>16</v>
      </c>
      <c r="E166" s="4" t="s">
        <v>16</v>
      </c>
      <c r="F166" s="4" t="s">
        <v>16</v>
      </c>
      <c r="G166" s="5" t="s">
        <v>16</v>
      </c>
      <c r="H166" s="4" t="s">
        <v>16</v>
      </c>
      <c r="I166" s="4" t="s">
        <v>16</v>
      </c>
      <c r="J166" s="4" t="s">
        <v>16</v>
      </c>
      <c r="K166" s="4" t="s">
        <v>16</v>
      </c>
    </row>
    <row r="167" spans="1:11" ht="16" x14ac:dyDescent="0.2">
      <c r="A167" s="3" t="s">
        <v>161</v>
      </c>
      <c r="B167" s="4" t="s">
        <v>16</v>
      </c>
      <c r="C167" s="4">
        <v>-6314000</v>
      </c>
      <c r="D167" s="4">
        <v>-6035000</v>
      </c>
      <c r="E167" s="4" t="s">
        <v>16</v>
      </c>
      <c r="F167" s="4">
        <v>-362609000</v>
      </c>
      <c r="G167" s="5">
        <v>-449255000</v>
      </c>
      <c r="H167" s="4">
        <v>-174630000</v>
      </c>
      <c r="I167" s="4">
        <v>-10054000</v>
      </c>
      <c r="J167" s="4">
        <v>-123112000</v>
      </c>
      <c r="K167" s="4">
        <v>-141459000</v>
      </c>
    </row>
    <row r="168" spans="1:11" ht="16" x14ac:dyDescent="0.2">
      <c r="A168" s="3" t="s">
        <v>162</v>
      </c>
      <c r="B168" s="4" t="s">
        <v>16</v>
      </c>
      <c r="C168" s="4" t="s">
        <v>16</v>
      </c>
      <c r="D168" s="4" t="s">
        <v>16</v>
      </c>
      <c r="E168" s="4" t="s">
        <v>16</v>
      </c>
      <c r="F168" s="4" t="s">
        <v>16</v>
      </c>
      <c r="G168" s="5" t="s">
        <v>16</v>
      </c>
      <c r="H168" s="4" t="s">
        <v>16</v>
      </c>
      <c r="I168" s="4" t="s">
        <v>16</v>
      </c>
      <c r="J168" s="4" t="s">
        <v>16</v>
      </c>
      <c r="K168" s="4" t="s">
        <v>16</v>
      </c>
    </row>
    <row r="169" spans="1:11" ht="16" x14ac:dyDescent="0.2">
      <c r="A169" s="3" t="s">
        <v>163</v>
      </c>
      <c r="B169" s="4">
        <v>-1958000</v>
      </c>
      <c r="C169" s="4">
        <v>-4265000</v>
      </c>
      <c r="D169" s="4">
        <v>-5293000</v>
      </c>
      <c r="E169" s="4">
        <v>-12772000</v>
      </c>
      <c r="F169" s="4">
        <v>-24012000</v>
      </c>
      <c r="G169" s="5">
        <v>-29687000</v>
      </c>
      <c r="H169" s="4">
        <v>-5779000</v>
      </c>
      <c r="I169" s="4">
        <v>-6693000</v>
      </c>
      <c r="J169" s="4">
        <v>-9341000</v>
      </c>
      <c r="K169" s="4">
        <v>-7874000</v>
      </c>
    </row>
    <row r="170" spans="1:11" ht="16" x14ac:dyDescent="0.2">
      <c r="A170" s="3" t="s">
        <v>147</v>
      </c>
      <c r="B170" s="4" t="s">
        <v>16</v>
      </c>
      <c r="C170" s="4" t="s">
        <v>16</v>
      </c>
      <c r="D170" s="4" t="s">
        <v>16</v>
      </c>
      <c r="E170" s="4" t="s">
        <v>16</v>
      </c>
      <c r="F170" s="4" t="s">
        <v>16</v>
      </c>
      <c r="G170" s="5" t="s">
        <v>16</v>
      </c>
      <c r="H170" s="4" t="s">
        <v>16</v>
      </c>
      <c r="I170" s="4" t="s">
        <v>16</v>
      </c>
      <c r="J170" s="4" t="s">
        <v>16</v>
      </c>
      <c r="K170" s="4" t="s">
        <v>16</v>
      </c>
    </row>
    <row r="171" spans="1:11" ht="16" x14ac:dyDescent="0.2">
      <c r="A171" s="3" t="s">
        <v>164</v>
      </c>
      <c r="B171" s="4">
        <v>-362642000</v>
      </c>
      <c r="C171" s="4">
        <v>138495000</v>
      </c>
      <c r="D171" s="4">
        <v>-4036645000</v>
      </c>
      <c r="E171" s="4">
        <v>-20800000</v>
      </c>
      <c r="F171" s="4">
        <v>-597885000</v>
      </c>
      <c r="G171" s="5">
        <v>-472817000</v>
      </c>
      <c r="H171" s="4">
        <v>-146862000</v>
      </c>
      <c r="I171" s="4">
        <v>-64784000</v>
      </c>
      <c r="J171" s="4">
        <v>-362213000</v>
      </c>
      <c r="K171" s="4">
        <v>101042000</v>
      </c>
    </row>
    <row r="172" spans="1:11" ht="16" x14ac:dyDescent="0.2">
      <c r="A172" s="3" t="s">
        <v>165</v>
      </c>
      <c r="B172" s="4" t="s">
        <v>16</v>
      </c>
      <c r="C172" s="4" t="s">
        <v>16</v>
      </c>
      <c r="D172" s="4" t="s">
        <v>16</v>
      </c>
      <c r="E172" s="4" t="s">
        <v>16</v>
      </c>
      <c r="F172" s="4" t="s">
        <v>16</v>
      </c>
      <c r="G172" s="5">
        <v>0</v>
      </c>
      <c r="H172" s="4" t="s">
        <v>16</v>
      </c>
      <c r="I172" s="4" t="s">
        <v>16</v>
      </c>
      <c r="J172" s="4" t="s">
        <v>16</v>
      </c>
      <c r="K172" s="4" t="s">
        <v>16</v>
      </c>
    </row>
    <row r="173" spans="1:11" ht="16" x14ac:dyDescent="0.2">
      <c r="A173" s="3" t="s">
        <v>166</v>
      </c>
      <c r="B173" s="4" t="s">
        <v>16</v>
      </c>
      <c r="C173" s="4" t="s">
        <v>16</v>
      </c>
      <c r="D173" s="4">
        <v>2090000</v>
      </c>
      <c r="E173" s="4" t="s">
        <v>16</v>
      </c>
      <c r="F173" s="4" t="s">
        <v>16</v>
      </c>
      <c r="G173" s="5" t="s">
        <v>16</v>
      </c>
      <c r="H173" s="4" t="s">
        <v>16</v>
      </c>
      <c r="I173" s="4" t="s">
        <v>16</v>
      </c>
      <c r="J173" s="4" t="s">
        <v>16</v>
      </c>
      <c r="K173" s="4" t="s">
        <v>16</v>
      </c>
    </row>
    <row r="174" spans="1:11" ht="16" x14ac:dyDescent="0.2">
      <c r="A174" s="3" t="s">
        <v>167</v>
      </c>
      <c r="B174" s="4" t="s">
        <v>16</v>
      </c>
      <c r="C174" s="4" t="s">
        <v>16</v>
      </c>
      <c r="D174" s="4">
        <v>2090000</v>
      </c>
      <c r="E174" s="4" t="s">
        <v>16</v>
      </c>
      <c r="F174" s="4" t="s">
        <v>16</v>
      </c>
      <c r="G174" s="5" t="s">
        <v>16</v>
      </c>
      <c r="H174" s="4" t="s">
        <v>16</v>
      </c>
      <c r="I174" s="4" t="s">
        <v>16</v>
      </c>
      <c r="J174" s="4" t="s">
        <v>16</v>
      </c>
      <c r="K174" s="4" t="s">
        <v>16</v>
      </c>
    </row>
    <row r="175" spans="1:11" ht="16" x14ac:dyDescent="0.2">
      <c r="A175" s="3" t="s">
        <v>168</v>
      </c>
      <c r="B175" s="4" t="s">
        <v>16</v>
      </c>
      <c r="C175" s="4" t="s">
        <v>16</v>
      </c>
      <c r="D175" s="4" t="s">
        <v>16</v>
      </c>
      <c r="E175" s="4" t="s">
        <v>16</v>
      </c>
      <c r="F175" s="4" t="s">
        <v>16</v>
      </c>
      <c r="G175" s="5" t="s">
        <v>16</v>
      </c>
      <c r="H175" s="4" t="s">
        <v>16</v>
      </c>
      <c r="I175" s="4" t="s">
        <v>16</v>
      </c>
      <c r="J175" s="4" t="s">
        <v>16</v>
      </c>
      <c r="K175" s="4" t="s">
        <v>16</v>
      </c>
    </row>
    <row r="176" spans="1:11" ht="16" x14ac:dyDescent="0.2">
      <c r="A176" s="3" t="s">
        <v>169</v>
      </c>
      <c r="B176" s="4">
        <v>-29644000</v>
      </c>
      <c r="C176" s="4" t="s">
        <v>16</v>
      </c>
      <c r="D176" s="4">
        <v>4242284000</v>
      </c>
      <c r="E176" s="4" t="s">
        <v>16</v>
      </c>
      <c r="F176" s="4" t="s">
        <v>16</v>
      </c>
      <c r="G176" s="5">
        <v>-191694000</v>
      </c>
      <c r="H176" s="4" t="s">
        <v>16</v>
      </c>
      <c r="I176" s="4" t="s">
        <v>16</v>
      </c>
      <c r="J176" s="4">
        <v>-191694000</v>
      </c>
      <c r="K176" s="4" t="s">
        <v>16</v>
      </c>
    </row>
    <row r="177" spans="1:11" ht="16" x14ac:dyDescent="0.2">
      <c r="A177" s="3" t="s">
        <v>170</v>
      </c>
      <c r="B177" s="4" t="s">
        <v>16</v>
      </c>
      <c r="C177" s="4" t="s">
        <v>16</v>
      </c>
      <c r="D177" s="4">
        <v>4242284000</v>
      </c>
      <c r="E177" s="4" t="s">
        <v>16</v>
      </c>
      <c r="F177" s="4" t="s">
        <v>16</v>
      </c>
      <c r="G177" s="5" t="s">
        <v>16</v>
      </c>
      <c r="H177" s="4" t="s">
        <v>16</v>
      </c>
      <c r="I177" s="4" t="s">
        <v>16</v>
      </c>
      <c r="J177" s="4" t="s">
        <v>16</v>
      </c>
      <c r="K177" s="4" t="s">
        <v>16</v>
      </c>
    </row>
    <row r="178" spans="1:11" ht="16" x14ac:dyDescent="0.2">
      <c r="A178" s="3" t="s">
        <v>171</v>
      </c>
      <c r="B178" s="4">
        <v>-29644000</v>
      </c>
      <c r="C178" s="4" t="s">
        <v>16</v>
      </c>
      <c r="D178" s="4" t="s">
        <v>16</v>
      </c>
      <c r="E178" s="4" t="s">
        <v>16</v>
      </c>
      <c r="F178" s="4" t="s">
        <v>16</v>
      </c>
      <c r="G178" s="5">
        <v>-191694000</v>
      </c>
      <c r="H178" s="4" t="s">
        <v>16</v>
      </c>
      <c r="I178" s="4" t="s">
        <v>16</v>
      </c>
      <c r="J178" s="4">
        <v>-191694000</v>
      </c>
      <c r="K178" s="4" t="s">
        <v>16</v>
      </c>
    </row>
    <row r="179" spans="1:11" ht="16" x14ac:dyDescent="0.2">
      <c r="A179" s="3" t="s">
        <v>172</v>
      </c>
      <c r="B179" s="4">
        <v>443245000</v>
      </c>
      <c r="C179" s="4">
        <v>57469000</v>
      </c>
      <c r="D179" s="4">
        <v>530916000</v>
      </c>
      <c r="E179" s="4">
        <v>178198000</v>
      </c>
      <c r="F179" s="4">
        <v>-92624000</v>
      </c>
      <c r="G179" s="5">
        <v>-172531000</v>
      </c>
      <c r="H179" s="4">
        <v>-18321000</v>
      </c>
      <c r="I179" s="4">
        <v>-40084000</v>
      </c>
      <c r="J179" s="4">
        <v>-31964000</v>
      </c>
      <c r="K179" s="4">
        <v>-82162000</v>
      </c>
    </row>
    <row r="180" spans="1:11" ht="16" x14ac:dyDescent="0.2">
      <c r="A180" s="3" t="s">
        <v>147</v>
      </c>
      <c r="B180" s="4" t="s">
        <v>16</v>
      </c>
      <c r="C180" s="4" t="s">
        <v>16</v>
      </c>
      <c r="D180" s="4" t="s">
        <v>16</v>
      </c>
      <c r="E180" s="4" t="s">
        <v>16</v>
      </c>
      <c r="F180" s="4" t="s">
        <v>16</v>
      </c>
      <c r="G180" s="5" t="s">
        <v>16</v>
      </c>
      <c r="H180" s="4" t="s">
        <v>16</v>
      </c>
      <c r="I180" s="4" t="s">
        <v>16</v>
      </c>
      <c r="J180" s="4" t="s">
        <v>16</v>
      </c>
      <c r="K180" s="4" t="s">
        <v>16</v>
      </c>
    </row>
    <row r="181" spans="1:11" ht="16" x14ac:dyDescent="0.2">
      <c r="A181" s="3" t="s">
        <v>173</v>
      </c>
      <c r="B181" s="4">
        <v>413601000</v>
      </c>
      <c r="C181" s="4">
        <v>57469000</v>
      </c>
      <c r="D181" s="4">
        <v>4775290000</v>
      </c>
      <c r="E181" s="4">
        <v>178198000</v>
      </c>
      <c r="F181" s="4">
        <v>-92624000</v>
      </c>
      <c r="G181" s="5">
        <v>-364225000</v>
      </c>
      <c r="H181" s="4">
        <v>-18321000</v>
      </c>
      <c r="I181" s="4">
        <v>-40084000</v>
      </c>
      <c r="J181" s="4">
        <v>-223658000</v>
      </c>
      <c r="K181" s="4">
        <v>-82162000</v>
      </c>
    </row>
    <row r="182" spans="1:11" ht="16" x14ac:dyDescent="0.2">
      <c r="A182" s="3" t="s">
        <v>174</v>
      </c>
      <c r="B182" s="4" t="s">
        <v>16</v>
      </c>
      <c r="C182" s="4" t="s">
        <v>16</v>
      </c>
      <c r="D182" s="4">
        <v>-11000</v>
      </c>
      <c r="E182" s="4">
        <v>-236000</v>
      </c>
      <c r="F182" s="4">
        <v>-933000</v>
      </c>
      <c r="G182" s="5">
        <v>7460000</v>
      </c>
      <c r="H182" s="4">
        <v>-2002000</v>
      </c>
      <c r="I182" s="4">
        <v>8457000</v>
      </c>
      <c r="J182" s="4">
        <v>535000</v>
      </c>
      <c r="K182" s="4">
        <v>470000</v>
      </c>
    </row>
    <row r="183" spans="1:11" ht="16" x14ac:dyDescent="0.2">
      <c r="A183" s="3" t="s">
        <v>175</v>
      </c>
      <c r="B183" s="4">
        <v>-93023000</v>
      </c>
      <c r="C183" s="4">
        <v>19406000</v>
      </c>
      <c r="D183" s="4">
        <v>693228000</v>
      </c>
      <c r="E183" s="4">
        <v>267577000</v>
      </c>
      <c r="F183" s="4">
        <v>-144870000</v>
      </c>
      <c r="G183" s="5">
        <v>-157814000</v>
      </c>
      <c r="H183" s="4">
        <v>-85906000</v>
      </c>
      <c r="I183" s="4">
        <v>112448000</v>
      </c>
      <c r="J183" s="4">
        <v>-286427000</v>
      </c>
      <c r="K183" s="4">
        <v>102071000</v>
      </c>
    </row>
    <row r="184" spans="1:11" ht="16" x14ac:dyDescent="0.2">
      <c r="A184" s="3" t="s">
        <v>46</v>
      </c>
      <c r="B184" s="4">
        <v>-184103000</v>
      </c>
      <c r="C184" s="4">
        <v>-354566000</v>
      </c>
      <c r="D184" s="4">
        <v>-534111000</v>
      </c>
      <c r="E184" s="4">
        <v>-693538000</v>
      </c>
      <c r="F184" s="4">
        <v>-778732000</v>
      </c>
      <c r="G184" s="5">
        <v>-914545000</v>
      </c>
      <c r="H184" s="4">
        <v>-188323000</v>
      </c>
      <c r="I184" s="4">
        <v>-220024000</v>
      </c>
      <c r="J184" s="4">
        <v>-250075000</v>
      </c>
      <c r="K184" s="4">
        <v>-256123000</v>
      </c>
    </row>
    <row r="185" spans="1:11" ht="16" x14ac:dyDescent="0.2">
      <c r="A185" s="3" t="s">
        <v>47</v>
      </c>
      <c r="B185" s="6">
        <v>-190.45</v>
      </c>
      <c r="C185" s="6">
        <v>-133.93</v>
      </c>
      <c r="D185" s="6">
        <v>-90.21</v>
      </c>
      <c r="E185" s="6">
        <v>-56.88</v>
      </c>
      <c r="F185" s="6">
        <v>-37.700000000000003</v>
      </c>
      <c r="G185" s="7">
        <v>-37.43</v>
      </c>
      <c r="H185" s="6">
        <v>-37.89</v>
      </c>
      <c r="I185" s="6">
        <v>-37.700000000000003</v>
      </c>
      <c r="J185" s="6">
        <v>-37.5</v>
      </c>
      <c r="K185" s="6">
        <v>-37.43</v>
      </c>
    </row>
    <row r="186" spans="1:11" ht="16" x14ac:dyDescent="0.2">
      <c r="A186" s="3" t="s">
        <v>176</v>
      </c>
      <c r="B186" s="4" t="s">
        <v>16</v>
      </c>
      <c r="C186" s="4">
        <v>6314000</v>
      </c>
      <c r="D186" s="4">
        <v>6035000</v>
      </c>
      <c r="E186" s="4" t="s">
        <v>16</v>
      </c>
      <c r="F186" s="4">
        <v>362609000</v>
      </c>
      <c r="G186" s="5">
        <v>449255000</v>
      </c>
      <c r="H186" s="4">
        <v>174630000</v>
      </c>
      <c r="I186" s="4">
        <v>10054000</v>
      </c>
      <c r="J186" s="4">
        <v>123112000</v>
      </c>
      <c r="K186" s="4">
        <v>141459000</v>
      </c>
    </row>
    <row r="187" spans="1:11" ht="16" x14ac:dyDescent="0.2">
      <c r="A187" s="3" t="s">
        <v>177</v>
      </c>
      <c r="B187" s="4">
        <v>-146040000</v>
      </c>
      <c r="C187" s="4">
        <v>-195141000</v>
      </c>
      <c r="D187" s="4">
        <v>-88828000</v>
      </c>
      <c r="E187" s="4">
        <v>69624000</v>
      </c>
      <c r="F187" s="4">
        <v>519811000</v>
      </c>
    </row>
    <row r="188" spans="1:11" ht="16" x14ac:dyDescent="0.2">
      <c r="A188" s="28" t="s">
        <v>178</v>
      </c>
      <c r="B188" s="26">
        <v>-146040000</v>
      </c>
      <c r="C188" s="26">
        <v>-195141000</v>
      </c>
      <c r="D188" s="26">
        <v>-88828000</v>
      </c>
      <c r="E188" s="26">
        <v>69624000</v>
      </c>
      <c r="F188" s="26">
        <v>519811000</v>
      </c>
      <c r="G188" s="27">
        <v>624613000</v>
      </c>
      <c r="H188" s="26">
        <v>70772000</v>
      </c>
      <c r="I188" s="26">
        <v>211954000</v>
      </c>
      <c r="J188" s="26">
        <v>292474000</v>
      </c>
      <c r="K188" s="26">
        <v>49413000</v>
      </c>
    </row>
    <row r="189" spans="1:11" ht="16" x14ac:dyDescent="0.2">
      <c r="A189" s="21" t="s">
        <v>191</v>
      </c>
      <c r="B189" s="22"/>
      <c r="C189" s="23">
        <f>(C188/B188)-1</f>
        <v>0.33621610517666389</v>
      </c>
      <c r="D189" s="23">
        <f>(D188/C188)-1</f>
        <v>-0.54480093880834879</v>
      </c>
      <c r="E189" s="23">
        <f>(E188/D188)-1</f>
        <v>-1.7838069077317962</v>
      </c>
      <c r="F189" s="23">
        <f t="shared" ref="F189" si="8">(F188/E188)-1</f>
        <v>6.4659743766517295</v>
      </c>
      <c r="G189" s="23">
        <f t="shared" ref="G189" si="9">(G188/F188)-1</f>
        <v>0.20161558720381056</v>
      </c>
      <c r="H189" s="23"/>
      <c r="I189" s="23">
        <f t="shared" ref="I189" si="10">(I188/H188)-1</f>
        <v>1.994884982761544</v>
      </c>
      <c r="J189" s="23">
        <f t="shared" ref="J189" si="11">(J188/I188)-1</f>
        <v>0.37989375053077556</v>
      </c>
      <c r="K189" s="23">
        <f t="shared" ref="K189" si="12">(K188/J188)-1</f>
        <v>-0.8310516490354698</v>
      </c>
    </row>
    <row r="190" spans="1:11" ht="16" x14ac:dyDescent="0.2">
      <c r="A190" s="24" t="s">
        <v>192</v>
      </c>
      <c r="B190" s="25">
        <f t="shared" ref="B190:K190" si="13">B188/B2</f>
        <v>-1.5107690397864812</v>
      </c>
      <c r="C190" s="25">
        <f t="shared" si="13"/>
        <v>-0.73708205538852045</v>
      </c>
      <c r="D190" s="25">
        <f t="shared" si="13"/>
        <v>-0.15003487886982328</v>
      </c>
      <c r="E190" s="25">
        <f t="shared" si="13"/>
        <v>5.7100351259342243E-2</v>
      </c>
      <c r="F190" s="25">
        <f t="shared" si="13"/>
        <v>0.2516441484291454</v>
      </c>
      <c r="G190" s="25">
        <f t="shared" si="13"/>
        <v>0.25560583993580116</v>
      </c>
      <c r="H190" s="25">
        <f t="shared" si="13"/>
        <v>0.12705285910223543</v>
      </c>
      <c r="I190" s="25">
        <f t="shared" si="13"/>
        <v>0.35984665847215336</v>
      </c>
      <c r="J190" s="25">
        <f t="shared" si="13"/>
        <v>0.46900973221573478</v>
      </c>
      <c r="K190" s="25">
        <f t="shared" si="13"/>
        <v>7.331109851665682E-2</v>
      </c>
    </row>
    <row r="191" spans="1:11" ht="16" x14ac:dyDescent="0.2">
      <c r="A191" s="3" t="s">
        <v>179</v>
      </c>
      <c r="B191" s="4" t="s">
        <v>16</v>
      </c>
      <c r="C191" s="4">
        <v>-195141000</v>
      </c>
      <c r="D191" s="4">
        <v>-78364000</v>
      </c>
      <c r="E191" s="4">
        <v>93958000</v>
      </c>
      <c r="F191" s="4">
        <v>520511000</v>
      </c>
      <c r="G191" s="5">
        <v>652093000</v>
      </c>
      <c r="H191" s="4">
        <v>70772000</v>
      </c>
      <c r="I191" s="4">
        <v>211954000</v>
      </c>
      <c r="J191" s="4">
        <v>292474000</v>
      </c>
      <c r="K191" s="4">
        <v>76893000</v>
      </c>
    </row>
    <row r="192" spans="1:11" ht="16" x14ac:dyDescent="0.2">
      <c r="A192" s="3" t="s">
        <v>180</v>
      </c>
      <c r="B192" s="6">
        <v>-0.61</v>
      </c>
      <c r="C192" s="6">
        <v>-0.82</v>
      </c>
      <c r="D192" s="6">
        <v>-0.63</v>
      </c>
      <c r="E192" s="6">
        <v>0.23</v>
      </c>
      <c r="F192" s="6">
        <v>1.63</v>
      </c>
      <c r="G192" s="7">
        <v>1.93</v>
      </c>
      <c r="H192" s="6">
        <v>0.22</v>
      </c>
      <c r="I192" s="6">
        <v>0.66</v>
      </c>
      <c r="J192" s="6">
        <v>0.9</v>
      </c>
      <c r="K192" s="6">
        <v>0.15</v>
      </c>
    </row>
    <row r="193" spans="1:11" ht="16" x14ac:dyDescent="0.2">
      <c r="A193" s="3" t="s">
        <v>181</v>
      </c>
      <c r="B193" s="4" t="s">
        <v>16</v>
      </c>
      <c r="C193" s="4" t="s">
        <v>16</v>
      </c>
      <c r="D193" s="6">
        <v>-19233.53</v>
      </c>
      <c r="E193" s="6">
        <v>549.61</v>
      </c>
      <c r="F193" s="6">
        <v>87.25</v>
      </c>
      <c r="G193" s="7">
        <v>78.31</v>
      </c>
      <c r="H193" s="6">
        <v>111.37</v>
      </c>
      <c r="I193" s="6">
        <v>88.39</v>
      </c>
      <c r="J193" s="6">
        <v>69.66</v>
      </c>
      <c r="K193" s="6">
        <v>79.23</v>
      </c>
    </row>
    <row r="194" spans="1:11" ht="16" x14ac:dyDescent="0.2">
      <c r="A194" s="3" t="s">
        <v>182</v>
      </c>
      <c r="B194" s="6">
        <v>0.81</v>
      </c>
      <c r="C194" s="6">
        <v>0.51</v>
      </c>
      <c r="D194" s="6">
        <v>0.08</v>
      </c>
      <c r="E194" s="6">
        <v>-0.16</v>
      </c>
      <c r="F194" s="6">
        <v>-0.68</v>
      </c>
      <c r="G194" s="7">
        <v>-0.79</v>
      </c>
      <c r="H194" s="6">
        <v>-0.39</v>
      </c>
      <c r="I194" s="6">
        <v>-1.05</v>
      </c>
      <c r="J194" s="6">
        <v>-1.33</v>
      </c>
      <c r="K194" s="6">
        <v>-0.37</v>
      </c>
    </row>
    <row r="196" spans="1:11" ht="16" x14ac:dyDescent="0.2">
      <c r="A196" s="8"/>
    </row>
  </sheetData>
  <hyperlinks>
    <hyperlink ref="A1" r:id="rId1" tooltip="ROIC AI" display="ROIC AI" xr:uid="{00000000-0004-0000-0000-000000000000}"/>
  </hyperlinks>
  <pageMargins left="0.7" right="0.7" top="0.75" bottom="0.75" header="0.3" footer="0.3"/>
  <ignoredErrors>
    <ignoredError sqref="B1:K1 A4:K7 A15:K16 A19:K33 A191:K195 A2:K2 A9:K11 A13:K13 A37:K128 A130:K142 A144:K171 A188 A187:F187 A173:K186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8BB22-8852-D847-B385-5A40321F64CA}">
  <dimension ref="A1:P110"/>
  <sheetViews>
    <sheetView tabSelected="1" workbookViewId="0">
      <selection activeCell="G25" sqref="G25"/>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x14ac:dyDescent="0.2">
      <c r="A2" s="112"/>
      <c r="B2" s="112"/>
      <c r="C2" s="112"/>
      <c r="D2" s="112"/>
      <c r="E2" s="112"/>
      <c r="F2" s="112"/>
      <c r="G2" s="112"/>
      <c r="H2" s="112"/>
      <c r="I2" s="112"/>
      <c r="J2" s="112"/>
      <c r="K2" s="112"/>
      <c r="L2" s="112"/>
      <c r="M2" s="112"/>
      <c r="N2" s="112"/>
      <c r="O2" s="112"/>
      <c r="P2" s="112"/>
    </row>
    <row r="3" spans="1:16" ht="22" customHeight="1" x14ac:dyDescent="0.2">
      <c r="A3" s="34" cm="1">
        <f t="array" ref="A3">_FV(A1,"Market cap",TRUE)</f>
        <v>49451700000</v>
      </c>
      <c r="B3" s="35" t="s">
        <v>193</v>
      </c>
      <c r="C3" s="36">
        <f>Financials!G8*0.01</f>
        <v>0.66269999999999996</v>
      </c>
      <c r="D3" s="35" t="s">
        <v>194</v>
      </c>
      <c r="E3" s="36">
        <f>SUM(C11:E11)/3</f>
        <v>0.99662496868267436</v>
      </c>
      <c r="F3" s="37" t="s">
        <v>195</v>
      </c>
      <c r="G3" s="38">
        <f>AVERAGE(Financials!C129:G129)</f>
        <v>3.2149299619989691E-2</v>
      </c>
      <c r="H3" s="37" t="s">
        <v>196</v>
      </c>
      <c r="I3" s="39">
        <f>J14*(1+I7)/(I6-I7)</f>
        <v>35540563455.666237</v>
      </c>
      <c r="J3" s="40" t="s">
        <v>197</v>
      </c>
      <c r="K3" s="41"/>
      <c r="L3" s="42"/>
      <c r="M3" s="43"/>
      <c r="N3" s="114" t="s">
        <v>198</v>
      </c>
      <c r="O3" s="115"/>
      <c r="P3" s="43"/>
    </row>
    <row r="4" spans="1:16" ht="22" customHeight="1" x14ac:dyDescent="0.2">
      <c r="A4" s="44">
        <f>Financials!G56-Financials!G96-Financials!G105</f>
        <v>3455281000</v>
      </c>
      <c r="B4" s="45" t="s">
        <v>199</v>
      </c>
      <c r="C4" s="46">
        <f>Financials!G17*0.01</f>
        <v>-0.41100000000000003</v>
      </c>
      <c r="D4" s="45" t="s">
        <v>200</v>
      </c>
      <c r="E4" s="46">
        <f>SUM(C13:E13)/3</f>
        <v>0.32658024734885066</v>
      </c>
      <c r="F4" s="47" t="s">
        <v>201</v>
      </c>
      <c r="G4" s="48">
        <f>A5*(1+(5*G3))</f>
        <v>382698120.42355299</v>
      </c>
      <c r="H4" s="49" t="s">
        <v>202</v>
      </c>
      <c r="I4" s="50">
        <f>NPV(I6,F14,G14,H14,I14,(J14+I3))</f>
        <v>26511042443.144585</v>
      </c>
      <c r="J4" s="47" t="s">
        <v>203</v>
      </c>
      <c r="K4" s="51">
        <f>(Financials!G172*-1)/Model!A3</f>
        <v>0</v>
      </c>
      <c r="L4" s="49" t="s">
        <v>204</v>
      </c>
      <c r="M4" s="43"/>
      <c r="N4" s="116" t="s">
        <v>205</v>
      </c>
      <c r="O4" s="117"/>
      <c r="P4" s="43"/>
    </row>
    <row r="5" spans="1:16" ht="22" customHeight="1" x14ac:dyDescent="0.2">
      <c r="A5" s="48" cm="1">
        <f t="array" ref="A5">_FV(A1,"Shares outstanding",TRUE)</f>
        <v>329700000</v>
      </c>
      <c r="B5" s="45" t="s">
        <v>206</v>
      </c>
      <c r="C5" s="52">
        <f>Financials!G34*0.01</f>
        <v>-0.35220000000000001</v>
      </c>
      <c r="D5" s="45" t="s">
        <v>207</v>
      </c>
      <c r="E5" s="46">
        <f>SUM(C15:E15)/3</f>
        <v>1.3791221767038617</v>
      </c>
      <c r="F5" s="47" t="s">
        <v>208</v>
      </c>
      <c r="G5" s="48">
        <f>Financials!G56</f>
        <v>3752133000</v>
      </c>
      <c r="H5" s="49" t="s">
        <v>209</v>
      </c>
      <c r="I5" s="50">
        <f>I4+G5-G6</f>
        <v>29966323443.144585</v>
      </c>
      <c r="J5" s="47" t="s">
        <v>210</v>
      </c>
      <c r="K5" s="53" cm="1">
        <f t="array" ref="K5">_FV(A1,"Price")</f>
        <v>149.99</v>
      </c>
      <c r="L5" s="35" t="s">
        <v>211</v>
      </c>
      <c r="M5" s="43"/>
      <c r="N5" s="54" t="s">
        <v>212</v>
      </c>
      <c r="O5" s="55">
        <f>Financials!G20</f>
        <v>-150799000</v>
      </c>
      <c r="P5" s="43"/>
    </row>
    <row r="6" spans="1:16" ht="22" customHeight="1" x14ac:dyDescent="0.2">
      <c r="A6" s="56">
        <f>O20/F10</f>
        <v>17.982436363636364</v>
      </c>
      <c r="B6" s="45" t="s">
        <v>213</v>
      </c>
      <c r="C6" s="46">
        <f>Financials!G190</f>
        <v>0.25560583993580116</v>
      </c>
      <c r="D6" s="57" t="s">
        <v>192</v>
      </c>
      <c r="E6" s="46">
        <f>Financials!G33/Financials!G126</f>
        <v>-0.16243150774778053</v>
      </c>
      <c r="F6" s="45" t="s">
        <v>214</v>
      </c>
      <c r="G6" s="50">
        <f>Financials!G96+Financials!G105</f>
        <v>296852000</v>
      </c>
      <c r="H6" s="49" t="s">
        <v>215</v>
      </c>
      <c r="I6" s="58">
        <f>N25</f>
        <v>0.10448382707898869</v>
      </c>
      <c r="J6" s="49" t="s">
        <v>216</v>
      </c>
      <c r="K6" s="59">
        <f>I5/G4</f>
        <v>78.302771411521988</v>
      </c>
      <c r="L6" s="60" t="s">
        <v>217</v>
      </c>
      <c r="M6" s="43"/>
      <c r="N6" s="61" t="s">
        <v>218</v>
      </c>
      <c r="O6" s="62">
        <f>Financials!G96</f>
        <v>33846000</v>
      </c>
      <c r="P6" s="43"/>
    </row>
    <row r="7" spans="1:16" ht="22" customHeight="1" x14ac:dyDescent="0.2">
      <c r="A7" s="63">
        <f>O20/F12</f>
        <v>196.23690476190475</v>
      </c>
      <c r="B7" s="64" t="s">
        <v>219</v>
      </c>
      <c r="C7" s="65">
        <f>F14/A3</f>
        <v>1.0980411189099667E-2</v>
      </c>
      <c r="D7" s="66" t="s">
        <v>220</v>
      </c>
      <c r="E7" s="67">
        <f>(Financials!G16*(1-0.25))/(Financials!G126+Financials!G105+Financials!G96)</f>
        <v>-0.13463804532518664</v>
      </c>
      <c r="F7" s="64" t="s">
        <v>188</v>
      </c>
      <c r="G7" s="68">
        <f>(Financials!G96+Financials!G105)/Financials!G126</f>
        <v>5.6028554457934698E-2</v>
      </c>
      <c r="H7" s="69" t="s">
        <v>221</v>
      </c>
      <c r="I7" s="70">
        <v>2.5000000000000001E-2</v>
      </c>
      <c r="J7" s="71" t="s">
        <v>222</v>
      </c>
      <c r="K7" s="72">
        <f>K6/K5-1</f>
        <v>-0.47794672037121155</v>
      </c>
      <c r="L7" s="73" t="s">
        <v>223</v>
      </c>
      <c r="M7" s="43"/>
      <c r="N7" s="61" t="s">
        <v>224</v>
      </c>
      <c r="O7" s="62">
        <f>Financials!G105</f>
        <v>263006000</v>
      </c>
      <c r="P7" s="43"/>
    </row>
    <row r="8" spans="1:16" ht="22" customHeight="1" x14ac:dyDescent="0.2">
      <c r="A8" s="74"/>
      <c r="B8" s="43"/>
      <c r="C8" s="43"/>
      <c r="D8" s="43"/>
      <c r="E8" s="43"/>
      <c r="F8" s="43"/>
      <c r="G8" s="43"/>
      <c r="H8" s="43"/>
      <c r="I8" s="43"/>
      <c r="J8" s="43"/>
      <c r="K8" s="43"/>
      <c r="L8" s="43"/>
      <c r="M8" s="43"/>
      <c r="N8" s="75" t="s">
        <v>205</v>
      </c>
      <c r="O8" s="76">
        <f>O5/(O6+O7)</f>
        <v>-0.50799388247342114</v>
      </c>
      <c r="P8" s="43"/>
    </row>
    <row r="9" spans="1:16" ht="22" customHeight="1" x14ac:dyDescent="0.2">
      <c r="A9" s="77"/>
      <c r="B9" s="78">
        <v>2020</v>
      </c>
      <c r="C9" s="78">
        <v>2021</v>
      </c>
      <c r="D9" s="78">
        <v>2022</v>
      </c>
      <c r="E9" s="78">
        <v>2023</v>
      </c>
      <c r="F9" s="79">
        <v>2024</v>
      </c>
      <c r="G9" s="80">
        <v>2025</v>
      </c>
      <c r="H9" s="80">
        <v>2026</v>
      </c>
      <c r="I9" s="80">
        <v>2027</v>
      </c>
      <c r="J9" s="80">
        <v>2028</v>
      </c>
      <c r="K9" s="81"/>
      <c r="L9" s="82"/>
      <c r="M9" s="82"/>
      <c r="N9" s="61" t="s">
        <v>225</v>
      </c>
      <c r="O9" s="62">
        <f>Financials!G25</f>
        <v>-5945000</v>
      </c>
      <c r="P9" s="43"/>
    </row>
    <row r="10" spans="1:16" ht="22" customHeight="1" x14ac:dyDescent="0.2">
      <c r="A10" s="83" t="s">
        <v>226</v>
      </c>
      <c r="B10" s="84">
        <v>264748000</v>
      </c>
      <c r="C10" s="84">
        <v>592049000</v>
      </c>
      <c r="D10" s="84">
        <v>1219327000</v>
      </c>
      <c r="E10" s="84">
        <v>2065659000</v>
      </c>
      <c r="F10" s="85">
        <v>2750000000</v>
      </c>
      <c r="G10" s="84">
        <v>3606000000</v>
      </c>
      <c r="H10" s="84">
        <v>4751000000</v>
      </c>
      <c r="I10" s="84">
        <v>6537000000</v>
      </c>
      <c r="J10" s="84">
        <v>8543000000</v>
      </c>
      <c r="K10" s="86" t="s">
        <v>227</v>
      </c>
      <c r="N10" s="61" t="s">
        <v>228</v>
      </c>
      <c r="O10" s="62">
        <f>Financials!G24</f>
        <v>-868255000</v>
      </c>
      <c r="P10" s="43"/>
    </row>
    <row r="11" spans="1:16" ht="22" customHeight="1" x14ac:dyDescent="0.2">
      <c r="A11" s="87"/>
      <c r="B11" s="88"/>
      <c r="C11" s="88">
        <f t="shared" ref="C11:J11" si="0">(C10/B10)-1</f>
        <v>1.2362737395561063</v>
      </c>
      <c r="D11" s="88">
        <f t="shared" si="0"/>
        <v>1.0595035208234456</v>
      </c>
      <c r="E11" s="88">
        <f t="shared" si="0"/>
        <v>0.69409764566847132</v>
      </c>
      <c r="F11" s="89">
        <f t="shared" si="0"/>
        <v>0.33129427461163719</v>
      </c>
      <c r="G11" s="88">
        <f t="shared" si="0"/>
        <v>0.31127272727272737</v>
      </c>
      <c r="H11" s="88">
        <f t="shared" si="0"/>
        <v>0.31752634498058785</v>
      </c>
      <c r="I11" s="88">
        <f t="shared" si="0"/>
        <v>0.37592085876657544</v>
      </c>
      <c r="J11" s="88">
        <f t="shared" si="0"/>
        <v>0.30686859415634093</v>
      </c>
      <c r="K11" s="90">
        <f>SUM(F11:J11)/5</f>
        <v>0.32857655995757373</v>
      </c>
      <c r="L11" s="82"/>
      <c r="M11" s="82"/>
      <c r="N11" s="61" t="s">
        <v>229</v>
      </c>
      <c r="O11" s="91">
        <f>O9/O10</f>
        <v>6.8470668179279126E-3</v>
      </c>
      <c r="P11" s="43"/>
    </row>
    <row r="12" spans="1:16" ht="22" customHeight="1" x14ac:dyDescent="0.2">
      <c r="A12" s="83" t="s">
        <v>134</v>
      </c>
      <c r="B12" s="84">
        <v>-348535000</v>
      </c>
      <c r="C12" s="84">
        <v>-539102000</v>
      </c>
      <c r="D12" s="84">
        <v>-679948000</v>
      </c>
      <c r="E12" s="84">
        <v>-796705000</v>
      </c>
      <c r="F12" s="85">
        <v>252000000</v>
      </c>
      <c r="G12" s="84">
        <v>372000000</v>
      </c>
      <c r="H12" s="84">
        <v>590000000</v>
      </c>
      <c r="I12" s="84">
        <v>516000000</v>
      </c>
      <c r="J12" s="84">
        <v>792000000</v>
      </c>
      <c r="K12" s="86" t="s">
        <v>230</v>
      </c>
      <c r="L12" s="82"/>
      <c r="M12" s="82"/>
      <c r="N12" s="92" t="s">
        <v>231</v>
      </c>
      <c r="O12" s="93">
        <f>O8*(1-O11)</f>
        <v>-0.50451561441702697</v>
      </c>
      <c r="P12" s="43"/>
    </row>
    <row r="13" spans="1:16" ht="22" customHeight="1" x14ac:dyDescent="0.2">
      <c r="A13" s="87"/>
      <c r="B13" s="88"/>
      <c r="C13" s="88">
        <f t="shared" ref="C13:J13" si="1">(C12/B12)-1</f>
        <v>0.54676574805973566</v>
      </c>
      <c r="D13" s="88">
        <f t="shared" si="1"/>
        <v>0.26126039228198006</v>
      </c>
      <c r="E13" s="88">
        <f t="shared" si="1"/>
        <v>0.17171460170483632</v>
      </c>
      <c r="F13" s="89">
        <f t="shared" si="1"/>
        <v>-1.3163027720423495</v>
      </c>
      <c r="G13" s="88">
        <f t="shared" si="1"/>
        <v>0.47619047619047628</v>
      </c>
      <c r="H13" s="88">
        <f t="shared" si="1"/>
        <v>0.58602150537634401</v>
      </c>
      <c r="I13" s="88">
        <f t="shared" si="1"/>
        <v>-0.12542372881355934</v>
      </c>
      <c r="J13" s="88">
        <f t="shared" si="1"/>
        <v>0.53488372093023262</v>
      </c>
      <c r="K13" s="90">
        <f>SUM(F13:J13)/5</f>
        <v>3.1073840328228818E-2</v>
      </c>
      <c r="L13" s="82"/>
      <c r="M13" s="82"/>
      <c r="N13" s="116" t="s">
        <v>232</v>
      </c>
      <c r="O13" s="117"/>
      <c r="P13" s="43"/>
    </row>
    <row r="14" spans="1:16" ht="22" customHeight="1" x14ac:dyDescent="0.2">
      <c r="A14" s="83" t="s">
        <v>177</v>
      </c>
      <c r="B14" s="84">
        <v>-195141000</v>
      </c>
      <c r="C14" s="84">
        <v>-88828000</v>
      </c>
      <c r="D14" s="84">
        <v>69624000</v>
      </c>
      <c r="E14" s="84">
        <v>519811000</v>
      </c>
      <c r="F14" s="85">
        <v>543000000</v>
      </c>
      <c r="G14" s="84">
        <v>760000000</v>
      </c>
      <c r="H14" s="84">
        <v>1121000000</v>
      </c>
      <c r="I14" s="84">
        <v>1881000000</v>
      </c>
      <c r="J14" s="84">
        <v>2756000000</v>
      </c>
      <c r="K14" s="86" t="s">
        <v>233</v>
      </c>
      <c r="L14" s="82"/>
      <c r="M14" s="82"/>
      <c r="N14" s="61" t="s">
        <v>234</v>
      </c>
      <c r="O14" s="91">
        <f>'[1]US Treasury Bonds'!$C$8</f>
        <v>4.6689999999999995E-2</v>
      </c>
      <c r="P14" s="43"/>
    </row>
    <row r="15" spans="1:16" ht="22" customHeight="1" x14ac:dyDescent="0.2">
      <c r="A15" s="94"/>
      <c r="B15" s="88"/>
      <c r="C15" s="88">
        <f t="shared" ref="C15:J15" si="2">(C14/B14)-1</f>
        <v>-0.54480093880834879</v>
      </c>
      <c r="D15" s="88">
        <f t="shared" si="2"/>
        <v>-1.7838069077317962</v>
      </c>
      <c r="E15" s="88">
        <f t="shared" si="2"/>
        <v>6.4659743766517295</v>
      </c>
      <c r="F15" s="89">
        <f t="shared" si="2"/>
        <v>4.4610444950183847E-2</v>
      </c>
      <c r="G15" s="88">
        <f t="shared" si="2"/>
        <v>0.39963167587476978</v>
      </c>
      <c r="H15" s="88">
        <f t="shared" si="2"/>
        <v>0.47500000000000009</v>
      </c>
      <c r="I15" s="88">
        <f t="shared" si="2"/>
        <v>0.67796610169491522</v>
      </c>
      <c r="J15" s="88">
        <f t="shared" si="2"/>
        <v>0.46517809675704402</v>
      </c>
      <c r="K15" s="90">
        <f>SUM(F15:J15)/5</f>
        <v>0.41247726385538258</v>
      </c>
      <c r="L15" s="82"/>
      <c r="M15" s="82"/>
      <c r="N15" s="61" t="s">
        <v>235</v>
      </c>
      <c r="O15" s="95" cm="1">
        <f t="array" ref="O15">_FV(A1,"Beta")</f>
        <v>1.647</v>
      </c>
      <c r="P15" s="43"/>
    </row>
    <row r="16" spans="1:16" ht="22" customHeight="1" x14ac:dyDescent="0.2">
      <c r="A16" s="83" t="s">
        <v>188</v>
      </c>
      <c r="B16" s="96">
        <v>0.80531949983507756</v>
      </c>
      <c r="C16" s="96">
        <v>-7.9352677529387239E-2</v>
      </c>
      <c r="D16" s="96">
        <v>-0.10204416762981362</v>
      </c>
      <c r="E16" s="96">
        <v>-0.11043183603300052</v>
      </c>
      <c r="F16" s="97"/>
      <c r="G16" s="98"/>
      <c r="H16" s="98"/>
      <c r="I16" s="98"/>
      <c r="J16" s="98"/>
      <c r="K16" s="99"/>
      <c r="L16" s="82"/>
      <c r="M16" s="82"/>
      <c r="N16" s="61" t="s">
        <v>236</v>
      </c>
      <c r="O16" s="91">
        <v>8.4000000000000005E-2</v>
      </c>
      <c r="P16" s="43"/>
    </row>
    <row r="17" spans="1:16" ht="22" customHeight="1" x14ac:dyDescent="0.2">
      <c r="A17" s="82"/>
      <c r="B17" s="100"/>
      <c r="C17" s="100"/>
      <c r="D17" s="100"/>
      <c r="E17" s="100"/>
      <c r="F17" s="82"/>
      <c r="G17" s="82"/>
      <c r="H17" s="82"/>
      <c r="I17" s="82"/>
      <c r="J17" s="82"/>
      <c r="K17" s="82"/>
      <c r="L17" s="82"/>
      <c r="M17" s="82"/>
      <c r="N17" s="101" t="s">
        <v>232</v>
      </c>
      <c r="O17" s="102">
        <f>(O14)+((O15)*(O16-O14))</f>
        <v>0.10813957000000002</v>
      </c>
      <c r="P17" s="43"/>
    </row>
    <row r="18" spans="1:16" ht="22" customHeight="1" x14ac:dyDescent="0.2">
      <c r="A18" s="82"/>
      <c r="B18" s="82"/>
      <c r="C18" s="82"/>
      <c r="D18" s="82"/>
      <c r="E18" s="82"/>
      <c r="F18" s="82"/>
      <c r="G18" s="82"/>
      <c r="H18" s="82"/>
      <c r="I18" s="82"/>
      <c r="J18" s="82"/>
      <c r="K18" s="82"/>
      <c r="L18" s="82"/>
      <c r="M18" s="82"/>
      <c r="N18" s="116" t="s">
        <v>237</v>
      </c>
      <c r="O18" s="117"/>
      <c r="P18" s="43"/>
    </row>
    <row r="19" spans="1:16" ht="22" customHeight="1" x14ac:dyDescent="0.2">
      <c r="A19" s="107" t="str" cm="1">
        <f t="array" ref="A19">_FV(A1,"Industry")</f>
        <v>Software &amp; IT Services</v>
      </c>
      <c r="B19" s="107"/>
      <c r="C19" s="118" cm="1">
        <f t="array" ref="C19">_FV(A1,"Year incorporated",TRUE)</f>
        <v>2012</v>
      </c>
      <c r="D19" s="118"/>
      <c r="E19" s="103"/>
      <c r="F19" s="82" t="s">
        <v>238</v>
      </c>
      <c r="G19" s="82"/>
      <c r="H19" s="82"/>
      <c r="I19" s="82"/>
      <c r="J19" s="82"/>
      <c r="K19" s="82"/>
      <c r="L19" s="82"/>
      <c r="M19" s="82"/>
      <c r="N19" s="61" t="s">
        <v>215</v>
      </c>
      <c r="O19" s="104">
        <f>O6+O7</f>
        <v>296852000</v>
      </c>
      <c r="P19" s="43"/>
    </row>
    <row r="20" spans="1:16" ht="22" customHeight="1" x14ac:dyDescent="0.2">
      <c r="A20" s="107" t="str" cm="1">
        <f t="array" ref="A20">_FV(A1,"Description")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B20" s="107"/>
      <c r="C20" s="107"/>
      <c r="D20" s="107"/>
      <c r="E20" s="107"/>
      <c r="F20" s="82"/>
      <c r="G20" s="82"/>
      <c r="H20" s="82"/>
      <c r="I20" s="82"/>
      <c r="J20" s="82"/>
      <c r="K20" s="82"/>
      <c r="L20" s="82"/>
      <c r="M20" s="82"/>
      <c r="N20" s="61" t="s">
        <v>193</v>
      </c>
      <c r="O20" s="104">
        <f>A3</f>
        <v>49451700000</v>
      </c>
      <c r="P20" s="43"/>
    </row>
    <row r="21" spans="1:16" ht="22" customHeight="1" x14ac:dyDescent="0.2">
      <c r="A21" s="107"/>
      <c r="B21" s="107"/>
      <c r="C21" s="107"/>
      <c r="D21" s="107"/>
      <c r="E21" s="107"/>
      <c r="F21" s="82"/>
      <c r="G21" s="82"/>
      <c r="H21" s="82"/>
      <c r="I21" s="82"/>
      <c r="J21" s="82"/>
      <c r="K21" s="82"/>
      <c r="M21" s="82"/>
      <c r="N21" s="61" t="s">
        <v>239</v>
      </c>
      <c r="O21" s="104">
        <f>O19+O20</f>
        <v>49748552000</v>
      </c>
      <c r="P21" s="43"/>
    </row>
    <row r="22" spans="1:16" ht="22" customHeight="1" x14ac:dyDescent="0.2">
      <c r="A22" s="107"/>
      <c r="B22" s="107"/>
      <c r="C22" s="107"/>
      <c r="D22" s="107"/>
      <c r="E22" s="107"/>
      <c r="F22" s="82"/>
      <c r="G22" s="82"/>
      <c r="H22" s="82"/>
      <c r="I22" s="82"/>
      <c r="J22" s="82"/>
      <c r="K22" s="82"/>
      <c r="L22" s="82"/>
      <c r="M22" s="82"/>
      <c r="N22" s="75" t="s">
        <v>240</v>
      </c>
      <c r="O22" s="105">
        <f>(O19/O21)</f>
        <v>5.9670480459411163E-3</v>
      </c>
      <c r="P22" s="43"/>
    </row>
    <row r="23" spans="1:16" ht="22" customHeight="1" x14ac:dyDescent="0.2">
      <c r="A23" s="107"/>
      <c r="B23" s="107"/>
      <c r="C23" s="107"/>
      <c r="D23" s="107"/>
      <c r="E23" s="107"/>
      <c r="F23" s="82"/>
      <c r="G23" s="82"/>
      <c r="H23" s="82"/>
      <c r="I23" s="82"/>
      <c r="J23" s="82"/>
      <c r="K23" s="82"/>
      <c r="L23" s="82"/>
      <c r="M23" s="82"/>
      <c r="N23" s="101" t="s">
        <v>241</v>
      </c>
      <c r="O23" s="106">
        <f>O20/O21</f>
        <v>0.99403295195405883</v>
      </c>
      <c r="P23" s="43"/>
    </row>
    <row r="24" spans="1:16" ht="22" customHeight="1" x14ac:dyDescent="0.2">
      <c r="A24" s="107"/>
      <c r="B24" s="107"/>
      <c r="C24" s="107"/>
      <c r="D24" s="107"/>
      <c r="E24" s="107"/>
      <c r="F24" s="82"/>
      <c r="G24" s="82"/>
      <c r="H24" s="82"/>
      <c r="I24" s="82"/>
      <c r="J24" s="82"/>
      <c r="K24" s="82"/>
      <c r="L24" s="82"/>
      <c r="M24" s="82"/>
      <c r="N24" s="108" t="s">
        <v>242</v>
      </c>
      <c r="O24" s="109"/>
      <c r="P24" s="43"/>
    </row>
    <row r="25" spans="1:16" ht="22" customHeight="1" x14ac:dyDescent="0.2">
      <c r="A25" s="107"/>
      <c r="B25" s="107"/>
      <c r="C25" s="107"/>
      <c r="D25" s="107"/>
      <c r="E25" s="107"/>
      <c r="F25" s="82"/>
      <c r="G25" s="82"/>
      <c r="H25" s="82"/>
      <c r="I25" s="82"/>
      <c r="J25" s="82"/>
      <c r="K25" s="82"/>
      <c r="L25" s="82"/>
      <c r="M25" s="82"/>
      <c r="N25" s="110">
        <f>(O22*O12)+(O23*O17)</f>
        <v>0.10448382707898869</v>
      </c>
      <c r="O25" s="111"/>
      <c r="P25" s="43"/>
    </row>
    <row r="26" spans="1:16" ht="22" customHeight="1" x14ac:dyDescent="0.2">
      <c r="A26" s="107"/>
      <c r="B26" s="107"/>
      <c r="C26" s="107"/>
      <c r="D26" s="107"/>
      <c r="E26" s="107"/>
      <c r="F26" s="82"/>
      <c r="G26" s="82"/>
      <c r="H26" s="82"/>
      <c r="I26" s="82"/>
      <c r="J26" s="82"/>
      <c r="K26" s="82"/>
      <c r="L26" s="82"/>
      <c r="M26" s="82"/>
      <c r="N26" s="82"/>
      <c r="O26" s="43"/>
      <c r="P26" s="43"/>
    </row>
    <row r="27" spans="1:16" ht="22" customHeight="1" x14ac:dyDescent="0.2">
      <c r="A27" s="107"/>
      <c r="B27" s="107"/>
      <c r="C27" s="107"/>
      <c r="D27" s="107"/>
      <c r="E27" s="107"/>
      <c r="F27" s="82"/>
      <c r="G27" s="82"/>
      <c r="H27" s="82"/>
      <c r="I27" s="82"/>
      <c r="J27" s="82"/>
      <c r="K27" s="82"/>
      <c r="L27" s="82"/>
      <c r="M27" s="82"/>
      <c r="N27" s="82"/>
      <c r="O27" s="43"/>
      <c r="P27" s="43"/>
    </row>
    <row r="28" spans="1:16" ht="22" customHeight="1" x14ac:dyDescent="0.2">
      <c r="A28" s="43"/>
      <c r="B28" s="82"/>
      <c r="C28" s="82"/>
      <c r="D28" s="82"/>
      <c r="E28" s="82"/>
      <c r="F28" s="82"/>
      <c r="G28" s="82"/>
      <c r="H28" s="82"/>
      <c r="I28" s="82"/>
      <c r="J28" s="82"/>
      <c r="K28" s="82"/>
      <c r="L28" s="82"/>
      <c r="M28" s="82"/>
      <c r="N28" s="82"/>
      <c r="O28" s="43"/>
      <c r="P28" s="43"/>
    </row>
    <row r="29" spans="1:16" ht="22" customHeight="1" x14ac:dyDescent="0.2">
      <c r="A29" s="43"/>
      <c r="B29" s="82"/>
      <c r="C29" s="82"/>
      <c r="D29" s="82"/>
      <c r="E29" s="82"/>
      <c r="F29" s="82"/>
      <c r="G29" s="82"/>
      <c r="H29" s="82"/>
      <c r="I29" s="82"/>
      <c r="J29" s="82"/>
      <c r="K29" s="82"/>
      <c r="L29" s="82"/>
      <c r="M29" s="82"/>
      <c r="N29" s="82"/>
      <c r="O29" s="43"/>
      <c r="P29" s="43"/>
    </row>
    <row r="30" spans="1:16" ht="22" customHeight="1" x14ac:dyDescent="0.2">
      <c r="A30" s="43"/>
      <c r="B30" s="82"/>
      <c r="D30" s="82"/>
      <c r="E30" s="82"/>
      <c r="F30" s="82"/>
      <c r="G30" s="82"/>
      <c r="H30" s="82"/>
      <c r="I30" s="82"/>
      <c r="J30" s="82"/>
      <c r="K30" s="82"/>
      <c r="L30" s="82"/>
      <c r="M30" s="82"/>
      <c r="N30" s="82"/>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82"/>
      <c r="B33" s="82"/>
      <c r="C33" s="82"/>
      <c r="D33" s="82"/>
      <c r="E33" s="82"/>
      <c r="F33" s="82"/>
      <c r="G33" s="82"/>
      <c r="H33" s="82"/>
      <c r="I33" s="82"/>
      <c r="J33" s="82"/>
      <c r="K33" s="82"/>
      <c r="L33" s="82"/>
      <c r="M33" s="82"/>
      <c r="N33" s="82"/>
      <c r="O33" s="82"/>
      <c r="P33" s="82"/>
    </row>
    <row r="34" spans="1:16" x14ac:dyDescent="0.2">
      <c r="A34" s="82"/>
      <c r="B34" s="82"/>
      <c r="C34" s="82"/>
      <c r="D34" s="82"/>
      <c r="E34" s="82"/>
      <c r="F34" s="82"/>
      <c r="G34" s="82"/>
      <c r="H34" s="82"/>
      <c r="I34" s="82"/>
      <c r="J34" s="82"/>
      <c r="K34" s="82"/>
      <c r="L34" s="82"/>
      <c r="M34" s="82"/>
      <c r="N34" s="82"/>
      <c r="O34" s="82"/>
      <c r="P34" s="82"/>
    </row>
    <row r="35" spans="1:16" x14ac:dyDescent="0.2">
      <c r="A35" s="82"/>
      <c r="B35" s="82"/>
      <c r="C35" s="82"/>
      <c r="D35" s="82"/>
      <c r="E35" s="82"/>
      <c r="F35" s="82"/>
      <c r="G35" s="82"/>
      <c r="H35" s="82"/>
      <c r="I35" s="82"/>
      <c r="J35" s="82"/>
      <c r="K35" s="82"/>
      <c r="L35" s="82"/>
      <c r="M35" s="82"/>
      <c r="N35" s="82"/>
      <c r="O35" s="82"/>
      <c r="P35" s="82"/>
    </row>
    <row r="36" spans="1:16" x14ac:dyDescent="0.2">
      <c r="A36" s="82"/>
      <c r="B36" s="82"/>
      <c r="C36" s="82"/>
      <c r="D36" s="82"/>
      <c r="E36" s="82"/>
      <c r="F36" s="82"/>
      <c r="G36" s="82"/>
      <c r="H36" s="82"/>
      <c r="I36" s="82"/>
      <c r="J36" s="82"/>
      <c r="K36" s="82"/>
      <c r="L36" s="82"/>
      <c r="M36" s="82"/>
      <c r="N36" s="82"/>
      <c r="O36" s="82"/>
      <c r="P36" s="82"/>
    </row>
    <row r="37" spans="1:16" x14ac:dyDescent="0.2">
      <c r="A37" s="82"/>
      <c r="B37" s="82"/>
      <c r="C37" s="82"/>
      <c r="D37" s="82"/>
      <c r="E37" s="82"/>
      <c r="F37" s="82"/>
      <c r="G37" s="82"/>
      <c r="H37" s="82"/>
      <c r="I37" s="82"/>
      <c r="J37" s="82"/>
      <c r="K37" s="82"/>
      <c r="L37" s="82"/>
      <c r="M37" s="82"/>
      <c r="N37" s="82"/>
      <c r="O37" s="82"/>
      <c r="P37" s="82"/>
    </row>
    <row r="38" spans="1:16" x14ac:dyDescent="0.2">
      <c r="A38" s="82"/>
      <c r="B38" s="82"/>
      <c r="C38" s="82"/>
      <c r="D38" s="82"/>
      <c r="E38" s="82"/>
      <c r="F38" s="82"/>
      <c r="G38" s="82"/>
      <c r="H38" s="82"/>
      <c r="I38" s="82"/>
      <c r="J38" s="82"/>
      <c r="K38" s="82"/>
      <c r="L38" s="82"/>
      <c r="M38" s="82"/>
      <c r="N38" s="82"/>
      <c r="O38" s="82"/>
      <c r="P38" s="82"/>
    </row>
    <row r="39" spans="1:16" x14ac:dyDescent="0.2">
      <c r="A39" s="82"/>
      <c r="B39" s="82"/>
      <c r="C39" s="82"/>
      <c r="D39" s="82"/>
      <c r="E39" s="82"/>
      <c r="F39" s="82"/>
      <c r="G39" s="82"/>
      <c r="H39" s="82"/>
      <c r="I39" s="82"/>
      <c r="J39" s="82"/>
      <c r="K39" s="82"/>
      <c r="L39" s="82"/>
      <c r="M39" s="82"/>
      <c r="N39" s="82"/>
      <c r="O39" s="82"/>
      <c r="P39" s="82"/>
    </row>
    <row r="40" spans="1:16" x14ac:dyDescent="0.2">
      <c r="A40" s="82"/>
      <c r="B40" s="82"/>
      <c r="C40" s="82"/>
      <c r="D40" s="82"/>
      <c r="E40" s="82"/>
      <c r="F40" s="82"/>
      <c r="G40" s="82"/>
      <c r="H40" s="82"/>
      <c r="I40" s="82"/>
      <c r="J40" s="82"/>
      <c r="K40" s="82"/>
      <c r="L40" s="82"/>
      <c r="M40" s="82"/>
      <c r="N40" s="82"/>
      <c r="O40" s="82"/>
      <c r="P40" s="82"/>
    </row>
    <row r="41" spans="1:16" x14ac:dyDescent="0.2">
      <c r="A41" s="82"/>
      <c r="B41" s="82"/>
      <c r="C41" s="82"/>
      <c r="D41" s="82"/>
      <c r="E41" s="82"/>
      <c r="F41" s="82"/>
      <c r="G41" s="82"/>
      <c r="H41" s="82"/>
      <c r="I41" s="82"/>
      <c r="J41" s="82"/>
      <c r="K41" s="82"/>
      <c r="L41" s="82"/>
      <c r="M41" s="82"/>
      <c r="N41" s="82"/>
      <c r="O41" s="82"/>
      <c r="P41" s="82"/>
    </row>
    <row r="42" spans="1:16" x14ac:dyDescent="0.2">
      <c r="A42" s="82"/>
      <c r="B42" s="82"/>
      <c r="C42" s="82"/>
      <c r="D42" s="82"/>
      <c r="E42" s="82"/>
      <c r="F42" s="82"/>
      <c r="G42" s="82"/>
      <c r="H42" s="82"/>
      <c r="I42" s="82"/>
      <c r="J42" s="82"/>
      <c r="K42" s="82"/>
      <c r="L42" s="82"/>
      <c r="M42" s="82"/>
      <c r="N42" s="82"/>
      <c r="O42" s="82"/>
      <c r="P42" s="82"/>
    </row>
    <row r="43" spans="1:16" x14ac:dyDescent="0.2">
      <c r="A43" s="82"/>
      <c r="B43" s="82"/>
      <c r="C43" s="82"/>
      <c r="D43" s="82"/>
      <c r="E43" s="82"/>
      <c r="F43" s="82"/>
      <c r="G43" s="82"/>
      <c r="H43" s="82"/>
      <c r="I43" s="82"/>
      <c r="J43" s="82"/>
      <c r="K43" s="82"/>
      <c r="L43" s="82"/>
      <c r="M43" s="82"/>
      <c r="N43" s="82"/>
      <c r="O43" s="82"/>
      <c r="P43" s="82"/>
    </row>
    <row r="44" spans="1:16" x14ac:dyDescent="0.2">
      <c r="A44" s="82"/>
      <c r="B44" s="82"/>
      <c r="C44" s="82"/>
      <c r="D44" s="82"/>
      <c r="E44" s="82"/>
      <c r="F44" s="82"/>
      <c r="G44" s="82"/>
      <c r="H44" s="82"/>
      <c r="I44" s="82"/>
      <c r="J44" s="82"/>
      <c r="K44" s="82"/>
      <c r="L44" s="82"/>
      <c r="M44" s="82"/>
      <c r="N44" s="82"/>
      <c r="O44" s="82"/>
      <c r="P44" s="82"/>
    </row>
    <row r="45" spans="1:16" x14ac:dyDescent="0.2">
      <c r="A45" s="82"/>
      <c r="B45" s="82"/>
      <c r="C45" s="82"/>
      <c r="D45" s="82"/>
      <c r="E45" s="82"/>
      <c r="F45" s="82"/>
      <c r="G45" s="82"/>
      <c r="H45" s="82"/>
      <c r="I45" s="82"/>
      <c r="J45" s="82"/>
      <c r="K45" s="82"/>
      <c r="L45" s="82"/>
      <c r="M45" s="82"/>
      <c r="N45" s="82"/>
      <c r="O45" s="82"/>
      <c r="P45" s="82"/>
    </row>
    <row r="46" spans="1:16" x14ac:dyDescent="0.2">
      <c r="A46" s="82"/>
      <c r="B46" s="82"/>
      <c r="C46" s="82"/>
      <c r="D46" s="82"/>
      <c r="E46" s="82"/>
      <c r="F46" s="82"/>
      <c r="G46" s="82"/>
      <c r="H46" s="82"/>
      <c r="I46" s="82"/>
      <c r="J46" s="82"/>
      <c r="K46" s="82"/>
      <c r="L46" s="82"/>
      <c r="M46" s="82"/>
      <c r="N46" s="82"/>
      <c r="O46" s="82"/>
      <c r="P46" s="82"/>
    </row>
    <row r="47" spans="1:16" x14ac:dyDescent="0.2">
      <c r="A47" s="82"/>
      <c r="B47" s="82"/>
      <c r="C47" s="82"/>
      <c r="D47" s="82"/>
      <c r="E47" s="82"/>
      <c r="F47" s="82"/>
      <c r="G47" s="82"/>
      <c r="H47" s="82"/>
      <c r="I47" s="82"/>
      <c r="J47" s="82"/>
      <c r="K47" s="82"/>
      <c r="L47" s="82"/>
      <c r="M47" s="82"/>
      <c r="N47" s="82"/>
      <c r="O47" s="82"/>
      <c r="P47" s="82"/>
    </row>
    <row r="48" spans="1:16" x14ac:dyDescent="0.2">
      <c r="A48" s="82"/>
      <c r="B48" s="82"/>
      <c r="C48" s="82"/>
      <c r="D48" s="82"/>
      <c r="E48" s="82"/>
      <c r="F48" s="82"/>
      <c r="G48" s="82"/>
      <c r="H48" s="82"/>
      <c r="I48" s="82"/>
      <c r="J48" s="82"/>
      <c r="K48" s="82"/>
      <c r="L48" s="82"/>
      <c r="M48" s="82"/>
      <c r="N48" s="82"/>
      <c r="O48" s="82"/>
      <c r="P48" s="82"/>
    </row>
    <row r="49" spans="1:16" x14ac:dyDescent="0.2">
      <c r="A49" s="82"/>
      <c r="B49" s="82"/>
      <c r="C49" s="82"/>
      <c r="D49" s="82"/>
      <c r="E49" s="82"/>
      <c r="F49" s="82"/>
      <c r="G49" s="82"/>
      <c r="H49" s="82"/>
      <c r="I49" s="82"/>
      <c r="J49" s="82"/>
      <c r="K49" s="82"/>
      <c r="L49" s="82"/>
      <c r="M49" s="82"/>
      <c r="N49" s="82"/>
      <c r="O49" s="82"/>
      <c r="P49" s="82"/>
    </row>
    <row r="50" spans="1:16" x14ac:dyDescent="0.2">
      <c r="A50" s="82"/>
      <c r="B50" s="82"/>
      <c r="C50" s="82"/>
      <c r="D50" s="82"/>
      <c r="E50" s="82"/>
      <c r="F50" s="82"/>
      <c r="G50" s="82"/>
      <c r="H50" s="82"/>
      <c r="I50" s="82"/>
      <c r="J50" s="82"/>
      <c r="K50" s="82"/>
      <c r="L50" s="82"/>
      <c r="M50" s="82"/>
      <c r="N50" s="82"/>
      <c r="O50" s="82"/>
      <c r="P50" s="82"/>
    </row>
    <row r="51" spans="1:16" x14ac:dyDescent="0.2">
      <c r="A51" s="82"/>
      <c r="B51" s="82"/>
      <c r="C51" s="82"/>
      <c r="D51" s="82"/>
      <c r="E51" s="82"/>
      <c r="F51" s="82"/>
      <c r="G51" s="82"/>
      <c r="H51" s="82"/>
      <c r="I51" s="82"/>
      <c r="J51" s="82"/>
      <c r="K51" s="82"/>
      <c r="L51" s="82"/>
      <c r="M51" s="82"/>
      <c r="N51" s="82"/>
      <c r="O51" s="82"/>
      <c r="P51" s="82"/>
    </row>
    <row r="52" spans="1:16" x14ac:dyDescent="0.2">
      <c r="A52" s="82"/>
      <c r="B52" s="82"/>
      <c r="C52" s="82"/>
      <c r="D52" s="82"/>
      <c r="E52" s="82"/>
      <c r="F52" s="82"/>
      <c r="G52" s="82"/>
      <c r="H52" s="82"/>
      <c r="I52" s="82"/>
      <c r="J52" s="82"/>
      <c r="K52" s="82"/>
      <c r="L52" s="82"/>
      <c r="M52" s="82"/>
      <c r="N52" s="82"/>
      <c r="O52" s="82"/>
      <c r="P52" s="82"/>
    </row>
    <row r="53" spans="1:16" x14ac:dyDescent="0.2">
      <c r="A53" s="82"/>
      <c r="B53" s="82"/>
      <c r="C53" s="82"/>
      <c r="D53" s="82"/>
      <c r="E53" s="82"/>
      <c r="F53" s="82"/>
      <c r="G53" s="82"/>
      <c r="H53" s="82"/>
      <c r="I53" s="82"/>
      <c r="J53" s="82"/>
      <c r="K53" s="82"/>
      <c r="L53" s="82"/>
      <c r="M53" s="82"/>
      <c r="N53" s="82"/>
      <c r="O53" s="82"/>
      <c r="P53" s="82"/>
    </row>
    <row r="54" spans="1:16" x14ac:dyDescent="0.2">
      <c r="A54" s="82"/>
      <c r="B54" s="82"/>
      <c r="C54" s="82"/>
      <c r="D54" s="82"/>
      <c r="E54" s="82"/>
      <c r="F54" s="82"/>
      <c r="G54" s="82"/>
      <c r="H54" s="82"/>
      <c r="I54" s="82"/>
      <c r="J54" s="82"/>
      <c r="K54" s="82"/>
      <c r="L54" s="82"/>
      <c r="M54" s="82"/>
      <c r="N54" s="82"/>
      <c r="O54" s="82"/>
      <c r="P54" s="82"/>
    </row>
    <row r="55" spans="1:16" x14ac:dyDescent="0.2">
      <c r="A55" s="82"/>
      <c r="B55" s="82"/>
      <c r="C55" s="82"/>
      <c r="D55" s="82"/>
      <c r="E55" s="82"/>
      <c r="F55" s="82"/>
      <c r="G55" s="82"/>
      <c r="H55" s="82"/>
      <c r="I55" s="82"/>
      <c r="J55" s="82"/>
      <c r="K55" s="82"/>
      <c r="L55" s="82"/>
      <c r="M55" s="82"/>
      <c r="N55" s="82"/>
      <c r="O55" s="82"/>
      <c r="P55" s="82"/>
    </row>
    <row r="56" spans="1:16" x14ac:dyDescent="0.2">
      <c r="A56" s="82"/>
      <c r="B56" s="82"/>
      <c r="C56" s="82"/>
      <c r="D56" s="82"/>
      <c r="E56" s="82"/>
      <c r="F56" s="82"/>
      <c r="G56" s="82"/>
      <c r="H56" s="82"/>
      <c r="I56" s="82"/>
      <c r="J56" s="82"/>
      <c r="K56" s="82"/>
      <c r="L56" s="82"/>
      <c r="M56" s="82"/>
      <c r="N56" s="82"/>
      <c r="O56" s="82"/>
      <c r="P56" s="82"/>
    </row>
    <row r="57" spans="1:16" x14ac:dyDescent="0.2">
      <c r="A57" s="82"/>
      <c r="B57" s="82"/>
      <c r="C57" s="82"/>
      <c r="D57" s="82"/>
      <c r="E57" s="82"/>
      <c r="F57" s="82"/>
      <c r="G57" s="82"/>
      <c r="H57" s="82"/>
      <c r="I57" s="82"/>
      <c r="J57" s="82"/>
      <c r="K57" s="82"/>
      <c r="L57" s="82"/>
      <c r="M57" s="82"/>
      <c r="N57" s="82"/>
      <c r="O57" s="82"/>
      <c r="P57" s="82"/>
    </row>
    <row r="58" spans="1:16" x14ac:dyDescent="0.2">
      <c r="A58" s="82"/>
      <c r="B58" s="82"/>
      <c r="C58" s="82"/>
      <c r="D58" s="82"/>
      <c r="E58" s="82"/>
      <c r="F58" s="82"/>
      <c r="G58" s="82"/>
      <c r="H58" s="82"/>
      <c r="I58" s="82"/>
      <c r="J58" s="82"/>
      <c r="K58" s="82"/>
      <c r="L58" s="82"/>
      <c r="M58" s="82"/>
      <c r="N58" s="82"/>
      <c r="O58" s="82"/>
      <c r="P58" s="82"/>
    </row>
    <row r="59" spans="1:16" x14ac:dyDescent="0.2">
      <c r="A59" s="82"/>
      <c r="B59" s="82"/>
      <c r="C59" s="82"/>
      <c r="D59" s="82"/>
      <c r="E59" s="82"/>
      <c r="F59" s="82"/>
      <c r="G59" s="82"/>
      <c r="H59" s="82"/>
      <c r="I59" s="82"/>
      <c r="J59" s="82"/>
      <c r="K59" s="82"/>
      <c r="L59" s="82"/>
      <c r="M59" s="82"/>
      <c r="N59" s="82"/>
      <c r="O59" s="82"/>
      <c r="P59" s="82"/>
    </row>
    <row r="60" spans="1:16" x14ac:dyDescent="0.2">
      <c r="A60" s="82"/>
      <c r="B60" s="82"/>
      <c r="C60" s="82"/>
      <c r="D60" s="82"/>
      <c r="E60" s="82"/>
      <c r="F60" s="82"/>
      <c r="G60" s="82"/>
      <c r="H60" s="82"/>
      <c r="I60" s="82"/>
      <c r="J60" s="82"/>
      <c r="K60" s="82"/>
      <c r="L60" s="82"/>
      <c r="M60" s="82"/>
      <c r="N60" s="82"/>
      <c r="O60" s="82"/>
      <c r="P60" s="82"/>
    </row>
    <row r="61" spans="1:16" x14ac:dyDescent="0.2">
      <c r="A61" s="82"/>
      <c r="B61" s="82"/>
      <c r="C61" s="82"/>
      <c r="D61" s="82"/>
      <c r="E61" s="82"/>
      <c r="F61" s="82"/>
      <c r="G61" s="82"/>
      <c r="H61" s="82"/>
      <c r="I61" s="82"/>
      <c r="J61" s="82"/>
      <c r="K61" s="82"/>
      <c r="L61" s="82"/>
      <c r="M61" s="82"/>
      <c r="N61" s="82"/>
      <c r="O61" s="82"/>
      <c r="P61" s="82"/>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SNOW/explorer/revenue_proj" xr:uid="{F9363E3B-4B29-9E48-88C8-C2D10302F4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2023-11-05T06:28:47Z</dcterms:modified>
</cp:coreProperties>
</file>