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51C2A2CF-8EDB-7543-9F49-C5987B89E54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K11" i="2" s="1"/>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7" i="1"/>
  <c r="R17" i="1"/>
  <c r="Q17" i="1"/>
  <c r="O17" i="1"/>
  <c r="N17" i="1"/>
  <c r="M17" i="1"/>
  <c r="L17" i="1"/>
  <c r="K17" i="1"/>
  <c r="J17" i="1"/>
  <c r="I17" i="1"/>
  <c r="H17" i="1"/>
  <c r="G17" i="1"/>
  <c r="F17" i="1"/>
  <c r="E17" i="1"/>
  <c r="D17" i="1"/>
  <c r="C17"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E4" i="2"/>
  <c r="G4" i="2"/>
  <c r="C7" i="2"/>
  <c r="O20"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<sst xmlns="http://schemas.openxmlformats.org/spreadsheetml/2006/main" count="1044" uniqueCount="253">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</sst>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10"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en-US</v>
    <v>a1wljc</v>
    <v>268435456</v>
    <v>1</v>
    <v>Powered by Refinitiv</v>
    <v>64.989999999999995</v>
    <v>51.55</v>
    <v>0.58440000000000003</v>
    <v>0.21</v>
    <v>3.5920000000000001E-3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58.814999999999998</v>
    <v>Beverages</v>
    <v>Stock</v>
    <v>45258.680544524999</v>
    <v>0</v>
    <v>58.36</v>
    <v>253654699380</v>
    <v>THE COCA-COLA COMPANY</v>
    <v>THE COCA-COLA COMPANY</v>
    <v>58.39</v>
    <v>23.565100000000001</v>
    <v>58.46</v>
    <v>58.67</v>
    <v>4323414000</v>
    <v>KO</v>
    <v>THE COCA-COLA COMPANY (XNYS:KO)</v>
    <v>3051023</v>
    <v>14078293</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K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4"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35119000000</v>
      </c>
      <c r="C2" s="27">
        <v>46542000000</v>
      </c>
      <c r="D2" s="27">
        <v>48017000000</v>
      </c>
      <c r="E2" s="27">
        <v>46854000000</v>
      </c>
      <c r="F2" s="27">
        <v>45998000000</v>
      </c>
      <c r="G2" s="27">
        <v>44294000000</v>
      </c>
      <c r="H2" s="27">
        <v>41863000000</v>
      </c>
      <c r="I2" s="27">
        <v>35410000000</v>
      </c>
      <c r="J2" s="27">
        <v>34300000000</v>
      </c>
      <c r="K2" s="27">
        <v>37266000000</v>
      </c>
      <c r="L2" s="27">
        <v>33014000000</v>
      </c>
      <c r="M2" s="27">
        <v>38655000000</v>
      </c>
      <c r="N2" s="27">
        <v>43004000000</v>
      </c>
      <c r="O2" s="28">
        <v>45030000000</v>
      </c>
      <c r="P2" s="27">
        <v>10125000000</v>
      </c>
      <c r="Q2" s="27">
        <v>10980000000</v>
      </c>
      <c r="R2" s="27">
        <v>11972000000</v>
      </c>
      <c r="S2" s="27">
        <v>11953000000</v>
      </c>
    </row>
    <row r="3" spans="1:19" ht="16" x14ac:dyDescent="0.2">
      <c r="A3" s="9" t="s">
        <v>191</v>
      </c>
      <c r="B3" s="10"/>
      <c r="C3" s="11">
        <f t="shared" ref="C3:O3" si="0">(C2/B2)-1</f>
        <v>0.32526552578376378</v>
      </c>
      <c r="D3" s="11">
        <f t="shared" si="0"/>
        <v>3.169180525117099E-2</v>
      </c>
      <c r="E3" s="11">
        <f t="shared" si="0"/>
        <v>-2.4220588541558175E-2</v>
      </c>
      <c r="F3" s="11">
        <f t="shared" si="0"/>
        <v>-1.8269518077432045E-2</v>
      </c>
      <c r="G3" s="11">
        <f t="shared" si="0"/>
        <v>-3.7045088916909386E-2</v>
      </c>
      <c r="H3" s="11">
        <f t="shared" si="0"/>
        <v>-5.4883279902469884E-2</v>
      </c>
      <c r="I3" s="11">
        <f t="shared" si="0"/>
        <v>-0.15414566562358167</v>
      </c>
      <c r="J3" s="11">
        <f t="shared" si="0"/>
        <v>-3.1347077096865239E-2</v>
      </c>
      <c r="K3" s="11">
        <f t="shared" si="0"/>
        <v>8.647230320699717E-2</v>
      </c>
      <c r="L3" s="11">
        <f t="shared" si="0"/>
        <v>-0.11409864219395693</v>
      </c>
      <c r="M3" s="11">
        <f t="shared" si="0"/>
        <v>0.17086690494941537</v>
      </c>
      <c r="N3" s="11">
        <f t="shared" si="0"/>
        <v>0.11250808433579107</v>
      </c>
      <c r="O3" s="11">
        <f t="shared" si="0"/>
        <v>4.7111896567761047E-2</v>
      </c>
      <c r="P3" s="11"/>
      <c r="Q3" s="11">
        <f t="shared" ref="Q3:S3" si="1">(Q2/P2)-1</f>
        <v>8.4444444444444544E-2</v>
      </c>
      <c r="R3" s="11">
        <f t="shared" si="1"/>
        <v>9.0346083788706677E-2</v>
      </c>
      <c r="S3" s="11">
        <f t="shared" si="1"/>
        <v>-1.5870364183093733E-3</v>
      </c>
    </row>
    <row r="4" spans="1:19" ht="16" x14ac:dyDescent="0.2">
      <c r="A4" s="2" t="s">
        <v>19</v>
      </c>
      <c r="B4" s="3">
        <v>35119000000</v>
      </c>
      <c r="C4" s="3">
        <v>46542000000</v>
      </c>
      <c r="D4" s="3">
        <v>48017000000</v>
      </c>
      <c r="E4" s="3">
        <v>46854000000</v>
      </c>
      <c r="F4" s="3">
        <v>45998000000</v>
      </c>
      <c r="G4" s="3">
        <v>44294000000</v>
      </c>
      <c r="H4" s="3">
        <v>41863000000</v>
      </c>
      <c r="I4" s="3">
        <v>35410000000</v>
      </c>
      <c r="J4" s="3">
        <v>34300000000</v>
      </c>
      <c r="K4" s="3">
        <v>37266000000</v>
      </c>
      <c r="L4" s="3">
        <v>33014000000</v>
      </c>
      <c r="M4" s="3">
        <v>38655000000</v>
      </c>
      <c r="N4" s="3">
        <v>43004000000</v>
      </c>
      <c r="O4" s="4">
        <v>45030000000</v>
      </c>
      <c r="P4" s="3">
        <v>10125000000</v>
      </c>
      <c r="Q4" s="3">
        <v>10980000000</v>
      </c>
      <c r="R4" s="3">
        <v>11972000000</v>
      </c>
      <c r="S4" s="3">
        <v>11953000000</v>
      </c>
    </row>
    <row r="5" spans="1:19" ht="16" x14ac:dyDescent="0.2">
      <c r="A5" s="2" t="s">
        <v>20</v>
      </c>
      <c r="B5" s="3">
        <v>12693000000</v>
      </c>
      <c r="C5" s="3">
        <v>18216000000</v>
      </c>
      <c r="D5" s="3">
        <v>19053000000</v>
      </c>
      <c r="E5" s="3">
        <v>18421000000</v>
      </c>
      <c r="F5" s="3">
        <v>17889000000</v>
      </c>
      <c r="G5" s="3">
        <v>17482000000</v>
      </c>
      <c r="H5" s="3">
        <v>16465000000</v>
      </c>
      <c r="I5" s="3">
        <v>13256000000</v>
      </c>
      <c r="J5" s="3">
        <v>13067000000</v>
      </c>
      <c r="K5" s="3">
        <v>14619000000</v>
      </c>
      <c r="L5" s="3">
        <v>13433000000</v>
      </c>
      <c r="M5" s="3">
        <v>15357000000</v>
      </c>
      <c r="N5" s="3">
        <v>18000000000</v>
      </c>
      <c r="O5" s="4">
        <v>18399000000</v>
      </c>
      <c r="P5" s="3">
        <v>4513000000</v>
      </c>
      <c r="Q5" s="3">
        <v>4317000000</v>
      </c>
      <c r="R5" s="3">
        <v>4912000000</v>
      </c>
      <c r="S5" s="3">
        <v>4657000000</v>
      </c>
    </row>
    <row r="6" spans="1:19" ht="16" x14ac:dyDescent="0.2">
      <c r="A6" s="2" t="s">
        <v>21</v>
      </c>
      <c r="B6" s="3">
        <v>12693000000</v>
      </c>
      <c r="C6" s="3">
        <v>18216000000</v>
      </c>
      <c r="D6" s="3">
        <v>19053000000</v>
      </c>
      <c r="E6" s="3">
        <v>18421000000</v>
      </c>
      <c r="F6" s="3">
        <v>17889000000</v>
      </c>
      <c r="G6" s="3">
        <v>17482000000</v>
      </c>
      <c r="H6" s="3">
        <v>16465000000</v>
      </c>
      <c r="I6" s="3">
        <v>13256000000</v>
      </c>
      <c r="J6" s="3">
        <v>13067000000</v>
      </c>
      <c r="K6" s="3">
        <v>14619000000</v>
      </c>
      <c r="L6" s="3">
        <v>13433000000</v>
      </c>
      <c r="M6" s="3">
        <v>15357000000</v>
      </c>
      <c r="N6" s="3">
        <v>18000000000</v>
      </c>
      <c r="O6" s="4">
        <v>18399000000</v>
      </c>
      <c r="P6" s="3">
        <v>4513000000</v>
      </c>
      <c r="Q6" s="3">
        <v>4317000000</v>
      </c>
      <c r="R6" s="3">
        <v>4912000000</v>
      </c>
      <c r="S6" s="3">
        <v>4657000000</v>
      </c>
    </row>
    <row r="7" spans="1:19" ht="16" x14ac:dyDescent="0.2">
      <c r="A7" s="31" t="s">
        <v>22</v>
      </c>
      <c r="B7" s="27">
        <v>22426000000</v>
      </c>
      <c r="C7" s="27">
        <v>28326000000</v>
      </c>
      <c r="D7" s="27">
        <v>28964000000</v>
      </c>
      <c r="E7" s="27">
        <v>28433000000</v>
      </c>
      <c r="F7" s="27">
        <v>28109000000</v>
      </c>
      <c r="G7" s="27">
        <v>26812000000</v>
      </c>
      <c r="H7" s="27">
        <v>25398000000</v>
      </c>
      <c r="I7" s="27">
        <v>22154000000</v>
      </c>
      <c r="J7" s="27">
        <v>21233000000</v>
      </c>
      <c r="K7" s="27">
        <v>22647000000</v>
      </c>
      <c r="L7" s="27">
        <v>19581000000</v>
      </c>
      <c r="M7" s="27">
        <v>23298000000</v>
      </c>
      <c r="N7" s="27">
        <v>25004000000</v>
      </c>
      <c r="O7" s="28">
        <v>26631000000</v>
      </c>
      <c r="P7" s="27">
        <v>5612000000</v>
      </c>
      <c r="Q7" s="27">
        <v>6663000000</v>
      </c>
      <c r="R7" s="27">
        <v>7060000000</v>
      </c>
      <c r="S7" s="27">
        <v>7296000000</v>
      </c>
    </row>
    <row r="8" spans="1:19" ht="16" x14ac:dyDescent="0.2">
      <c r="A8" s="26" t="s">
        <v>58</v>
      </c>
      <c r="B8" s="29">
        <v>63.86</v>
      </c>
      <c r="C8" s="29">
        <v>60.86</v>
      </c>
      <c r="D8" s="29">
        <v>60.32</v>
      </c>
      <c r="E8" s="29">
        <v>60.68</v>
      </c>
      <c r="F8" s="29">
        <v>61.11</v>
      </c>
      <c r="G8" s="29">
        <v>60.53</v>
      </c>
      <c r="H8" s="29">
        <v>60.67</v>
      </c>
      <c r="I8" s="29">
        <v>62.56</v>
      </c>
      <c r="J8" s="29">
        <v>61.9</v>
      </c>
      <c r="K8" s="29">
        <v>60.77</v>
      </c>
      <c r="L8" s="29">
        <v>59.31</v>
      </c>
      <c r="M8" s="29">
        <v>60.27</v>
      </c>
      <c r="N8" s="29">
        <v>58.14</v>
      </c>
      <c r="O8" s="30">
        <v>59.14</v>
      </c>
      <c r="P8" s="29">
        <v>55.43</v>
      </c>
      <c r="Q8" s="29">
        <v>60.68</v>
      </c>
      <c r="R8" s="29">
        <v>58.97</v>
      </c>
      <c r="S8" s="29">
        <v>61.04</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13977000000</v>
      </c>
      <c r="C10" s="3">
        <v>18172000000</v>
      </c>
      <c r="D10" s="3">
        <v>18185000000</v>
      </c>
      <c r="E10" s="3">
        <v>18205000000</v>
      </c>
      <c r="F10" s="3">
        <v>18401000000</v>
      </c>
      <c r="G10" s="3">
        <v>18084000000</v>
      </c>
      <c r="H10" s="3">
        <v>16772000000</v>
      </c>
      <c r="I10" s="3">
        <v>14653000000</v>
      </c>
      <c r="J10" s="3">
        <v>12081000000</v>
      </c>
      <c r="K10" s="3">
        <v>12561000000</v>
      </c>
      <c r="L10" s="3">
        <v>10584000000</v>
      </c>
      <c r="M10" s="3">
        <v>12990000000</v>
      </c>
      <c r="N10" s="3">
        <v>14095000000</v>
      </c>
      <c r="O10" s="4">
        <v>15518000000</v>
      </c>
      <c r="P10" s="3">
        <v>3537000000</v>
      </c>
      <c r="Q10" s="3">
        <v>3296000000</v>
      </c>
      <c r="R10" s="3">
        <v>4659000000</v>
      </c>
      <c r="S10" s="3">
        <v>4026000000</v>
      </c>
    </row>
    <row r="11" spans="1:19" ht="16" x14ac:dyDescent="0.2">
      <c r="A11" s="26" t="s">
        <v>26</v>
      </c>
      <c r="B11" s="27">
        <v>13158000000</v>
      </c>
      <c r="C11" s="27">
        <v>17440000000</v>
      </c>
      <c r="D11" s="27">
        <v>17738000000</v>
      </c>
      <c r="E11" s="27">
        <v>17310000000</v>
      </c>
      <c r="F11" s="27">
        <v>17218000000</v>
      </c>
      <c r="G11" s="27">
        <v>10237000000</v>
      </c>
      <c r="H11" s="27">
        <v>15262000000</v>
      </c>
      <c r="I11" s="27">
        <v>12496000000</v>
      </c>
      <c r="J11" s="27">
        <v>6520000000</v>
      </c>
      <c r="K11" s="27">
        <v>12103000000</v>
      </c>
      <c r="L11" s="27">
        <v>9731000000</v>
      </c>
      <c r="M11" s="27">
        <v>12144000000</v>
      </c>
      <c r="N11" s="27">
        <v>12880000000</v>
      </c>
      <c r="O11" s="28">
        <v>13604000000</v>
      </c>
      <c r="P11" s="27">
        <v>3431000000</v>
      </c>
      <c r="Q11" s="27">
        <v>3185000000</v>
      </c>
      <c r="R11" s="27">
        <v>3321000000</v>
      </c>
      <c r="S11" s="27">
        <v>3667000000</v>
      </c>
    </row>
    <row r="12" spans="1:19" ht="16" x14ac:dyDescent="0.2">
      <c r="A12" s="12" t="s">
        <v>192</v>
      </c>
      <c r="B12" s="11">
        <f t="shared" ref="B12:S12" si="2">B11/B2</f>
        <v>0.37466898260201031</v>
      </c>
      <c r="C12" s="11">
        <f t="shared" si="2"/>
        <v>0.37471531090198101</v>
      </c>
      <c r="D12" s="11">
        <f t="shared" si="2"/>
        <v>0.36941083366307764</v>
      </c>
      <c r="E12" s="11">
        <f t="shared" si="2"/>
        <v>0.36944551158919198</v>
      </c>
      <c r="F12" s="11">
        <f t="shared" si="2"/>
        <v>0.37432062263576676</v>
      </c>
      <c r="G12" s="11">
        <f t="shared" si="2"/>
        <v>0.23111482367815053</v>
      </c>
      <c r="H12" s="11">
        <f t="shared" si="2"/>
        <v>0.36457014547452404</v>
      </c>
      <c r="I12" s="11">
        <f t="shared" si="2"/>
        <v>0.35289466252471052</v>
      </c>
      <c r="J12" s="11">
        <f t="shared" si="2"/>
        <v>0.1900874635568513</v>
      </c>
      <c r="K12" s="11">
        <f t="shared" si="2"/>
        <v>0.32477325175763433</v>
      </c>
      <c r="L12" s="11">
        <f t="shared" si="2"/>
        <v>0.29475374083722056</v>
      </c>
      <c r="M12" s="11">
        <f t="shared" si="2"/>
        <v>0.31416375630578192</v>
      </c>
      <c r="N12" s="11">
        <f t="shared" si="2"/>
        <v>0.29950702260254858</v>
      </c>
      <c r="O12" s="11">
        <f t="shared" si="2"/>
        <v>0.30210970464135023</v>
      </c>
      <c r="P12" s="11">
        <f t="shared" si="2"/>
        <v>0.33886419753086422</v>
      </c>
      <c r="Q12" s="11">
        <f t="shared" si="2"/>
        <v>0.29007285974499092</v>
      </c>
      <c r="R12" s="11">
        <f t="shared" si="2"/>
        <v>0.2773972602739726</v>
      </c>
      <c r="S12" s="11">
        <f t="shared" si="2"/>
        <v>0.30678490755458881</v>
      </c>
    </row>
    <row r="13" spans="1:19" ht="16" x14ac:dyDescent="0.2">
      <c r="A13" s="26" t="s">
        <v>27</v>
      </c>
      <c r="B13" s="27">
        <v>0</v>
      </c>
      <c r="C13" s="27">
        <v>0</v>
      </c>
      <c r="D13" s="27">
        <v>0</v>
      </c>
      <c r="E13" s="27">
        <v>0</v>
      </c>
      <c r="F13" s="27">
        <v>0</v>
      </c>
      <c r="G13" s="27">
        <v>0</v>
      </c>
      <c r="H13" s="27">
        <v>0</v>
      </c>
      <c r="I13" s="27">
        <v>0</v>
      </c>
      <c r="J13" s="27">
        <v>0</v>
      </c>
      <c r="K13" s="27">
        <v>0</v>
      </c>
      <c r="L13" s="27">
        <v>0</v>
      </c>
      <c r="M13" s="27">
        <v>0</v>
      </c>
      <c r="N13" s="27">
        <v>0</v>
      </c>
      <c r="O13" s="28">
        <v>0</v>
      </c>
      <c r="P13" s="27">
        <v>0</v>
      </c>
      <c r="Q13" s="27">
        <v>0</v>
      </c>
      <c r="R13" s="27">
        <v>0</v>
      </c>
      <c r="S13" s="27">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v>819000000</v>
      </c>
      <c r="C15" s="3">
        <v>732000000</v>
      </c>
      <c r="D15" s="3">
        <v>447000000</v>
      </c>
      <c r="E15" s="3">
        <v>895000000</v>
      </c>
      <c r="F15" s="3">
        <v>1183000000</v>
      </c>
      <c r="G15" s="3">
        <v>7847000000</v>
      </c>
      <c r="H15" s="3">
        <v>1510000000</v>
      </c>
      <c r="I15" s="3">
        <v>2157000000</v>
      </c>
      <c r="J15" s="3">
        <v>5561000000</v>
      </c>
      <c r="K15" s="3">
        <v>458000000</v>
      </c>
      <c r="L15" s="3">
        <v>853000000</v>
      </c>
      <c r="M15" s="3">
        <v>846000000</v>
      </c>
      <c r="N15" s="3">
        <v>1215000000</v>
      </c>
      <c r="O15" s="4">
        <v>1914000000</v>
      </c>
      <c r="P15" s="3">
        <v>106000000</v>
      </c>
      <c r="Q15" s="3">
        <v>111000000</v>
      </c>
      <c r="R15" s="3">
        <v>1338000000</v>
      </c>
      <c r="S15" s="3">
        <v>359000000</v>
      </c>
    </row>
    <row r="16" spans="1:19" ht="16" x14ac:dyDescent="0.2">
      <c r="A16" s="31" t="s">
        <v>29</v>
      </c>
      <c r="B16" s="27">
        <v>8449000000</v>
      </c>
      <c r="C16" s="27">
        <v>10154000000</v>
      </c>
      <c r="D16" s="27">
        <v>10779000000</v>
      </c>
      <c r="E16" s="27">
        <v>10228000000</v>
      </c>
      <c r="F16" s="27">
        <v>9708000000</v>
      </c>
      <c r="G16" s="27">
        <v>8728000000</v>
      </c>
      <c r="H16" s="27">
        <v>8626000000</v>
      </c>
      <c r="I16" s="27">
        <v>7501000000</v>
      </c>
      <c r="J16" s="27">
        <v>9152000000</v>
      </c>
      <c r="K16" s="27">
        <v>10086000000</v>
      </c>
      <c r="L16" s="27">
        <v>8997000000</v>
      </c>
      <c r="M16" s="27">
        <v>10308000000</v>
      </c>
      <c r="N16" s="27">
        <v>10909000000</v>
      </c>
      <c r="O16" s="28">
        <v>11113000000</v>
      </c>
      <c r="P16" s="27">
        <v>2075000000</v>
      </c>
      <c r="Q16" s="27">
        <v>3367000000</v>
      </c>
      <c r="R16" s="27">
        <v>2401000000</v>
      </c>
      <c r="S16" s="27">
        <v>3270000000</v>
      </c>
    </row>
    <row r="17" spans="1:19" ht="16" x14ac:dyDescent="0.2">
      <c r="A17" s="15" t="s">
        <v>194</v>
      </c>
      <c r="B17" s="10"/>
      <c r="C17" s="11">
        <f>(C15/B15)-1</f>
        <v>-0.10622710622710618</v>
      </c>
      <c r="D17" s="11">
        <f>(D15/C15)-1</f>
        <v>-0.38934426229508201</v>
      </c>
      <c r="E17" s="11">
        <f>(E15/D15)-1</f>
        <v>1.0022371364653244</v>
      </c>
      <c r="F17" s="11">
        <f t="shared" ref="F17:O17" si="4">(F15/E15)-1</f>
        <v>0.32178770949720681</v>
      </c>
      <c r="G17" s="11">
        <f t="shared" si="4"/>
        <v>5.6331360946745566</v>
      </c>
      <c r="H17" s="11">
        <f t="shared" si="4"/>
        <v>-0.80756977188734547</v>
      </c>
      <c r="I17" s="11">
        <f t="shared" si="4"/>
        <v>0.42847682119205288</v>
      </c>
      <c r="J17" s="11">
        <f t="shared" si="4"/>
        <v>1.5781177561427908</v>
      </c>
      <c r="K17" s="11">
        <f t="shared" si="4"/>
        <v>-0.91764071210213993</v>
      </c>
      <c r="L17" s="11">
        <f t="shared" si="4"/>
        <v>0.86244541484716164</v>
      </c>
      <c r="M17" s="11">
        <f t="shared" si="4"/>
        <v>-8.2063305978897771E-3</v>
      </c>
      <c r="N17" s="11">
        <f t="shared" si="4"/>
        <v>0.43617021276595747</v>
      </c>
      <c r="O17" s="11">
        <f t="shared" si="4"/>
        <v>0.57530864197530862</v>
      </c>
      <c r="P17" s="11"/>
      <c r="Q17" s="11">
        <f t="shared" ref="Q17:S17" si="5">(Q15/P15)-1</f>
        <v>4.7169811320754818E-2</v>
      </c>
      <c r="R17" s="11">
        <f t="shared" si="5"/>
        <v>11.054054054054054</v>
      </c>
      <c r="S17" s="11">
        <f t="shared" si="5"/>
        <v>-0.73168908819133027</v>
      </c>
    </row>
    <row r="18" spans="1:19" ht="16" x14ac:dyDescent="0.2">
      <c r="A18" s="2" t="s">
        <v>59</v>
      </c>
      <c r="B18" s="5">
        <v>24.06</v>
      </c>
      <c r="C18" s="5">
        <v>21.82</v>
      </c>
      <c r="D18" s="5">
        <v>22.45</v>
      </c>
      <c r="E18" s="5">
        <v>21.83</v>
      </c>
      <c r="F18" s="5">
        <v>21.11</v>
      </c>
      <c r="G18" s="5">
        <v>19.7</v>
      </c>
      <c r="H18" s="5">
        <v>20.61</v>
      </c>
      <c r="I18" s="5">
        <v>21.18</v>
      </c>
      <c r="J18" s="5">
        <v>26.68</v>
      </c>
      <c r="K18" s="5">
        <v>27.06</v>
      </c>
      <c r="L18" s="5">
        <v>27.25</v>
      </c>
      <c r="M18" s="5">
        <v>26.67</v>
      </c>
      <c r="N18" s="5">
        <v>25.37</v>
      </c>
      <c r="O18" s="6">
        <v>24.68</v>
      </c>
      <c r="P18" s="5">
        <v>20.49</v>
      </c>
      <c r="Q18" s="5">
        <v>30.66</v>
      </c>
      <c r="R18" s="5">
        <v>20.059999999999999</v>
      </c>
      <c r="S18" s="5">
        <v>27.36</v>
      </c>
    </row>
    <row r="19" spans="1:19" ht="16" x14ac:dyDescent="0.2">
      <c r="A19" s="2" t="s">
        <v>30</v>
      </c>
      <c r="B19" s="3">
        <v>-5794000000</v>
      </c>
      <c r="C19" s="3">
        <v>-1285000000</v>
      </c>
      <c r="D19" s="3">
        <v>-1030000000</v>
      </c>
      <c r="E19" s="3">
        <v>-1249000000</v>
      </c>
      <c r="F19" s="3">
        <v>383000000</v>
      </c>
      <c r="G19" s="3">
        <v>-877000000</v>
      </c>
      <c r="H19" s="3">
        <v>490000000</v>
      </c>
      <c r="I19" s="3">
        <v>759000000</v>
      </c>
      <c r="J19" s="3">
        <v>927000000</v>
      </c>
      <c r="K19" s="3">
        <v>-700000000</v>
      </c>
      <c r="L19" s="3">
        <v>-752000000</v>
      </c>
      <c r="M19" s="3">
        <v>-2117000000</v>
      </c>
      <c r="N19" s="3">
        <v>-777000000</v>
      </c>
      <c r="O19" s="4">
        <v>-1857000000</v>
      </c>
      <c r="P19" s="3">
        <v>-425000000</v>
      </c>
      <c r="Q19" s="3">
        <v>-686000000</v>
      </c>
      <c r="R19" s="3">
        <v>-479000000</v>
      </c>
      <c r="S19" s="3">
        <v>-267000000</v>
      </c>
    </row>
    <row r="20" spans="1:19" ht="16" x14ac:dyDescent="0.2">
      <c r="A20" s="2" t="s">
        <v>31</v>
      </c>
      <c r="B20" s="3">
        <v>416000000</v>
      </c>
      <c r="C20" s="3">
        <v>-66000000</v>
      </c>
      <c r="D20" s="3">
        <v>-74000000</v>
      </c>
      <c r="E20" s="3">
        <v>-71000000</v>
      </c>
      <c r="F20" s="3">
        <v>-111000000</v>
      </c>
      <c r="G20" s="3">
        <v>243000000</v>
      </c>
      <c r="H20" s="3">
        <v>91000000</v>
      </c>
      <c r="I20" s="3">
        <v>164000000</v>
      </c>
      <c r="J20" s="3">
        <v>261000000</v>
      </c>
      <c r="K20" s="3">
        <v>383000000</v>
      </c>
      <c r="L20" s="3">
        <v>1067000000</v>
      </c>
      <c r="M20" s="3">
        <v>1321000000</v>
      </c>
      <c r="N20" s="3">
        <v>433000000</v>
      </c>
      <c r="O20" s="4">
        <v>635000000</v>
      </c>
      <c r="P20" s="3">
        <v>161000000</v>
      </c>
      <c r="Q20" s="3">
        <v>204000000</v>
      </c>
      <c r="R20" s="3">
        <v>150000000</v>
      </c>
      <c r="S20" s="3">
        <v>120000000</v>
      </c>
    </row>
    <row r="21" spans="1:19" ht="16" x14ac:dyDescent="0.2">
      <c r="A21" s="2" t="s">
        <v>32</v>
      </c>
      <c r="B21" s="3">
        <v>733000000</v>
      </c>
      <c r="C21" s="3">
        <v>417000000</v>
      </c>
      <c r="D21" s="3">
        <v>397000000</v>
      </c>
      <c r="E21" s="3">
        <v>463000000</v>
      </c>
      <c r="F21" s="3">
        <v>483000000</v>
      </c>
      <c r="G21" s="3">
        <v>856000000</v>
      </c>
      <c r="H21" s="3">
        <v>733000000</v>
      </c>
      <c r="I21" s="3">
        <v>841000000</v>
      </c>
      <c r="J21" s="3">
        <v>950000000</v>
      </c>
      <c r="K21" s="3">
        <v>946000000</v>
      </c>
      <c r="L21" s="3">
        <v>1437000000</v>
      </c>
      <c r="M21" s="3">
        <v>1597000000</v>
      </c>
      <c r="N21" s="3">
        <v>882000000</v>
      </c>
      <c r="O21" s="4">
        <v>1418000000</v>
      </c>
      <c r="P21" s="3">
        <v>304000000</v>
      </c>
      <c r="Q21" s="3">
        <v>372000000</v>
      </c>
      <c r="R21" s="3">
        <v>374000000</v>
      </c>
      <c r="S21" s="3">
        <v>368000000</v>
      </c>
    </row>
    <row r="22" spans="1:19" ht="16" x14ac:dyDescent="0.2">
      <c r="A22" s="2" t="s">
        <v>33</v>
      </c>
      <c r="B22" s="3">
        <v>317000000</v>
      </c>
      <c r="C22" s="3">
        <v>483000000</v>
      </c>
      <c r="D22" s="3">
        <v>471000000</v>
      </c>
      <c r="E22" s="3">
        <v>534000000</v>
      </c>
      <c r="F22" s="3">
        <v>594000000</v>
      </c>
      <c r="G22" s="3">
        <v>613000000</v>
      </c>
      <c r="H22" s="3">
        <v>642000000</v>
      </c>
      <c r="I22" s="3">
        <v>677000000</v>
      </c>
      <c r="J22" s="3">
        <v>689000000</v>
      </c>
      <c r="K22" s="3">
        <v>563000000</v>
      </c>
      <c r="L22" s="3">
        <v>370000000</v>
      </c>
      <c r="M22" s="3">
        <v>276000000</v>
      </c>
      <c r="N22" s="3">
        <v>449000000</v>
      </c>
      <c r="O22" s="4">
        <v>783000000</v>
      </c>
      <c r="P22" s="3">
        <v>143000000</v>
      </c>
      <c r="Q22" s="3">
        <v>168000000</v>
      </c>
      <c r="R22" s="3">
        <v>224000000</v>
      </c>
      <c r="S22" s="3">
        <v>248000000</v>
      </c>
    </row>
    <row r="23" spans="1:19" ht="16" x14ac:dyDescent="0.2">
      <c r="A23" s="2" t="s">
        <v>34</v>
      </c>
      <c r="B23" s="3">
        <v>-6210000000</v>
      </c>
      <c r="C23" s="3">
        <v>-1219000000</v>
      </c>
      <c r="D23" s="3">
        <v>-956000000</v>
      </c>
      <c r="E23" s="3">
        <v>-1178000000</v>
      </c>
      <c r="F23" s="3">
        <v>494000000</v>
      </c>
      <c r="G23" s="3">
        <v>-1120000000</v>
      </c>
      <c r="H23" s="3">
        <v>399000000</v>
      </c>
      <c r="I23" s="3">
        <v>595000000</v>
      </c>
      <c r="J23" s="3">
        <v>666000000</v>
      </c>
      <c r="K23" s="3">
        <v>-1083000000</v>
      </c>
      <c r="L23" s="3">
        <v>-1819000000</v>
      </c>
      <c r="M23" s="3">
        <v>-3438000000</v>
      </c>
      <c r="N23" s="3">
        <v>-1210000000</v>
      </c>
      <c r="O23" s="4">
        <v>-2492000000</v>
      </c>
      <c r="P23" s="3">
        <v>-586000000</v>
      </c>
      <c r="Q23" s="3">
        <v>-890000000</v>
      </c>
      <c r="R23" s="3">
        <v>-629000000</v>
      </c>
      <c r="S23" s="3">
        <v>-387000000</v>
      </c>
    </row>
    <row r="24" spans="1:19" ht="16" x14ac:dyDescent="0.2">
      <c r="A24" s="2" t="s">
        <v>35</v>
      </c>
      <c r="B24" s="3">
        <v>14243000000</v>
      </c>
      <c r="C24" s="3">
        <v>11439000000</v>
      </c>
      <c r="D24" s="3">
        <v>11809000000</v>
      </c>
      <c r="E24" s="3">
        <v>11477000000</v>
      </c>
      <c r="F24" s="3">
        <v>9325000000</v>
      </c>
      <c r="G24" s="3">
        <v>9605000000</v>
      </c>
      <c r="H24" s="3">
        <v>8136000000</v>
      </c>
      <c r="I24" s="3">
        <v>6742000000</v>
      </c>
      <c r="J24" s="3">
        <v>8225000000</v>
      </c>
      <c r="K24" s="3">
        <v>10786000000</v>
      </c>
      <c r="L24" s="3">
        <v>9749000000</v>
      </c>
      <c r="M24" s="3">
        <v>12425000000</v>
      </c>
      <c r="N24" s="3">
        <v>11686000000</v>
      </c>
      <c r="O24" s="4">
        <v>12970000000</v>
      </c>
      <c r="P24" s="3">
        <v>2500000000</v>
      </c>
      <c r="Q24" s="3">
        <v>4053000000</v>
      </c>
      <c r="R24" s="3">
        <v>2880000000</v>
      </c>
      <c r="S24" s="3">
        <v>3537000000</v>
      </c>
    </row>
    <row r="25" spans="1:19" ht="16" x14ac:dyDescent="0.2">
      <c r="A25" s="2" t="s">
        <v>36</v>
      </c>
      <c r="B25" s="3">
        <v>2384000000</v>
      </c>
      <c r="C25" s="3">
        <v>2805000000</v>
      </c>
      <c r="D25" s="3">
        <v>2723000000</v>
      </c>
      <c r="E25" s="3">
        <v>2851000000</v>
      </c>
      <c r="F25" s="3">
        <v>2201000000</v>
      </c>
      <c r="G25" s="3">
        <v>2239000000</v>
      </c>
      <c r="H25" s="3">
        <v>1586000000</v>
      </c>
      <c r="I25" s="3">
        <v>5560000000</v>
      </c>
      <c r="J25" s="3">
        <v>1749000000</v>
      </c>
      <c r="K25" s="3">
        <v>1801000000</v>
      </c>
      <c r="L25" s="3">
        <v>1981000000</v>
      </c>
      <c r="M25" s="3">
        <v>2621000000</v>
      </c>
      <c r="N25" s="3">
        <v>2115000000</v>
      </c>
      <c r="O25" s="4">
        <v>2197000000</v>
      </c>
      <c r="P25" s="3">
        <v>444000000</v>
      </c>
      <c r="Q25" s="3">
        <v>940000000</v>
      </c>
      <c r="R25" s="3">
        <v>359000000</v>
      </c>
      <c r="S25" s="3">
        <v>454000000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11859000000</v>
      </c>
      <c r="C27" s="3">
        <v>8634000000</v>
      </c>
      <c r="D27" s="3">
        <v>9086000000</v>
      </c>
      <c r="E27" s="3">
        <v>8626000000</v>
      </c>
      <c r="F27" s="3">
        <v>7124000000</v>
      </c>
      <c r="G27" s="3">
        <v>7366000000</v>
      </c>
      <c r="H27" s="3">
        <v>6550000000</v>
      </c>
      <c r="I27" s="3">
        <v>1182000000</v>
      </c>
      <c r="J27" s="3">
        <v>6476000000</v>
      </c>
      <c r="K27" s="3">
        <v>8985000000</v>
      </c>
      <c r="L27" s="3">
        <v>7768000000</v>
      </c>
      <c r="M27" s="3">
        <v>9804000000</v>
      </c>
      <c r="N27" s="3">
        <v>9571000000</v>
      </c>
      <c r="O27" s="4">
        <v>10773000000</v>
      </c>
      <c r="P27" s="3">
        <v>2056000000</v>
      </c>
      <c r="Q27" s="3">
        <v>3113000000</v>
      </c>
      <c r="R27" s="3">
        <v>2521000000</v>
      </c>
      <c r="S27" s="3">
        <v>3083000000</v>
      </c>
    </row>
    <row r="28" spans="1:19" ht="16" x14ac:dyDescent="0.2">
      <c r="A28" s="2" t="s">
        <v>39</v>
      </c>
      <c r="B28" s="3">
        <v>100000000</v>
      </c>
      <c r="C28" s="3">
        <v>124000000</v>
      </c>
      <c r="D28" s="3">
        <v>134000000</v>
      </c>
      <c r="E28" s="3">
        <v>84000000</v>
      </c>
      <c r="F28" s="3">
        <v>52000000</v>
      </c>
      <c r="G28" s="3">
        <v>30000000</v>
      </c>
      <c r="H28" s="3">
        <v>46000000</v>
      </c>
      <c r="I28" s="3">
        <v>-31000000</v>
      </c>
      <c r="J28" s="3">
        <v>84000000</v>
      </c>
      <c r="K28" s="3">
        <v>130000000</v>
      </c>
      <c r="L28" s="3">
        <v>42000000</v>
      </c>
      <c r="M28" s="3">
        <v>66000000</v>
      </c>
      <c r="N28" s="3">
        <v>58000000</v>
      </c>
      <c r="O28" s="4">
        <v>2000000</v>
      </c>
      <c r="P28" s="3">
        <v>50000000</v>
      </c>
      <c r="Q28" s="3">
        <v>12000000</v>
      </c>
      <c r="R28" s="3">
        <v>-52000000</v>
      </c>
      <c r="S28" s="3">
        <v>-8000000</v>
      </c>
    </row>
    <row r="29" spans="1:19" ht="16" x14ac:dyDescent="0.2">
      <c r="A29" s="2" t="s">
        <v>40</v>
      </c>
      <c r="B29" s="3" t="s">
        <v>24</v>
      </c>
      <c r="C29" s="3" t="s">
        <v>24</v>
      </c>
      <c r="D29" s="3" t="s">
        <v>24</v>
      </c>
      <c r="E29" s="3" t="s">
        <v>24</v>
      </c>
      <c r="F29" s="3" t="s">
        <v>24</v>
      </c>
      <c r="G29" s="3" t="s">
        <v>24</v>
      </c>
      <c r="H29" s="3" t="s">
        <v>24</v>
      </c>
      <c r="I29" s="3">
        <v>101000000</v>
      </c>
      <c r="J29" s="3">
        <v>-251000000</v>
      </c>
      <c r="K29" s="3" t="s">
        <v>24</v>
      </c>
      <c r="L29" s="3" t="s">
        <v>24</v>
      </c>
      <c r="M29" s="3" t="s">
        <v>24</v>
      </c>
      <c r="N29" s="3" t="s">
        <v>24</v>
      </c>
      <c r="O29" s="4" t="s">
        <v>24</v>
      </c>
      <c r="P29" s="3" t="s">
        <v>24</v>
      </c>
      <c r="Q29" s="3" t="s">
        <v>24</v>
      </c>
      <c r="R29" s="3" t="s">
        <v>24</v>
      </c>
      <c r="S29" s="3" t="s">
        <v>24</v>
      </c>
    </row>
    <row r="30" spans="1:19" ht="16" x14ac:dyDescent="0.2">
      <c r="A30" s="2" t="s">
        <v>41</v>
      </c>
      <c r="B30" s="3">
        <v>100000000</v>
      </c>
      <c r="C30" s="3">
        <v>124000000</v>
      </c>
      <c r="D30" s="3">
        <v>134000000</v>
      </c>
      <c r="E30" s="3">
        <v>84000000</v>
      </c>
      <c r="F30" s="3">
        <v>52000000</v>
      </c>
      <c r="G30" s="3">
        <v>30000000</v>
      </c>
      <c r="H30" s="3">
        <v>46000000</v>
      </c>
      <c r="I30" s="3">
        <v>-132000000</v>
      </c>
      <c r="J30" s="3">
        <v>335000000</v>
      </c>
      <c r="K30" s="3">
        <v>130000000</v>
      </c>
      <c r="L30" s="3">
        <v>42000000</v>
      </c>
      <c r="M30" s="3">
        <v>66000000</v>
      </c>
      <c r="N30" s="3">
        <v>58000000</v>
      </c>
      <c r="O30" s="4">
        <v>2000000</v>
      </c>
      <c r="P30" s="3">
        <v>50000000</v>
      </c>
      <c r="Q30" s="3">
        <v>12000000</v>
      </c>
      <c r="R30" s="3">
        <v>-52000000</v>
      </c>
      <c r="S30" s="3">
        <v>-8000000</v>
      </c>
    </row>
    <row r="31" spans="1:19" ht="16" x14ac:dyDescent="0.2">
      <c r="A31" s="2" t="s">
        <v>42</v>
      </c>
      <c r="B31" s="3">
        <v>11759000000</v>
      </c>
      <c r="C31" s="3">
        <v>8510000000</v>
      </c>
      <c r="D31" s="3">
        <v>8952000000</v>
      </c>
      <c r="E31" s="3">
        <v>8542000000</v>
      </c>
      <c r="F31" s="3">
        <v>7072000000</v>
      </c>
      <c r="G31" s="3">
        <v>7336000000</v>
      </c>
      <c r="H31" s="3">
        <v>6504000000</v>
      </c>
      <c r="I31" s="3">
        <v>1213000000</v>
      </c>
      <c r="J31" s="3">
        <v>6392000000</v>
      </c>
      <c r="K31" s="3">
        <v>8855000000</v>
      </c>
      <c r="L31" s="3">
        <v>7726000000</v>
      </c>
      <c r="M31" s="3">
        <v>9738000000</v>
      </c>
      <c r="N31" s="3">
        <v>9513000000</v>
      </c>
      <c r="O31" s="4">
        <v>10771000000</v>
      </c>
      <c r="P31" s="3">
        <v>2006000000</v>
      </c>
      <c r="Q31" s="3">
        <v>3101000000</v>
      </c>
      <c r="R31" s="3">
        <v>2573000000</v>
      </c>
      <c r="S31" s="3">
        <v>3091000000</v>
      </c>
    </row>
    <row r="32" spans="1:19" ht="16" x14ac:dyDescent="0.2">
      <c r="A32" s="2" t="s">
        <v>43</v>
      </c>
      <c r="B32" s="3">
        <v>-50000000</v>
      </c>
      <c r="C32" s="3">
        <v>-62000000</v>
      </c>
      <c r="D32" s="3">
        <v>-67000000</v>
      </c>
      <c r="E32" s="3">
        <v>-42000000</v>
      </c>
      <c r="F32" s="3">
        <v>-26000000</v>
      </c>
      <c r="G32" s="3">
        <v>-15000000</v>
      </c>
      <c r="H32" s="3">
        <v>-23000000</v>
      </c>
      <c r="I32" s="3">
        <v>-35000000</v>
      </c>
      <c r="J32" s="3">
        <v>-42000000</v>
      </c>
      <c r="K32" s="3">
        <v>-65000000</v>
      </c>
      <c r="L32" s="3">
        <v>-21000000</v>
      </c>
      <c r="M32" s="3">
        <v>-33000000</v>
      </c>
      <c r="N32" s="3">
        <v>-29000000</v>
      </c>
      <c r="O32" s="4">
        <v>-1000000</v>
      </c>
      <c r="P32" s="3">
        <v>-25000000</v>
      </c>
      <c r="Q32" s="3">
        <v>-6000000</v>
      </c>
      <c r="R32" s="3">
        <v>26000000</v>
      </c>
      <c r="S32" s="3">
        <v>4000000</v>
      </c>
    </row>
    <row r="33" spans="1:19" ht="16" x14ac:dyDescent="0.2">
      <c r="A33" s="31" t="s">
        <v>44</v>
      </c>
      <c r="B33" s="27">
        <v>11809000000</v>
      </c>
      <c r="C33" s="27">
        <v>8572000000</v>
      </c>
      <c r="D33" s="27">
        <v>9019000000</v>
      </c>
      <c r="E33" s="27">
        <v>8584000000</v>
      </c>
      <c r="F33" s="27">
        <v>7098000000</v>
      </c>
      <c r="G33" s="27">
        <v>7351000000</v>
      </c>
      <c r="H33" s="27">
        <v>6527000000</v>
      </c>
      <c r="I33" s="27">
        <v>1248000000</v>
      </c>
      <c r="J33" s="27">
        <v>6434000000</v>
      </c>
      <c r="K33" s="27">
        <v>8920000000</v>
      </c>
      <c r="L33" s="27">
        <v>7747000000</v>
      </c>
      <c r="M33" s="27">
        <v>9771000000</v>
      </c>
      <c r="N33" s="27">
        <v>9542000000</v>
      </c>
      <c r="O33" s="28">
        <v>10772000000</v>
      </c>
      <c r="P33" s="27">
        <v>2031000000</v>
      </c>
      <c r="Q33" s="27">
        <v>3107000000</v>
      </c>
      <c r="R33" s="27">
        <v>2547000000</v>
      </c>
      <c r="S33" s="27">
        <v>3087000000</v>
      </c>
    </row>
    <row r="34" spans="1:19" ht="16" x14ac:dyDescent="0.2">
      <c r="A34" s="26" t="s">
        <v>60</v>
      </c>
      <c r="B34" s="29">
        <v>33.630000000000003</v>
      </c>
      <c r="C34" s="29">
        <v>18.420000000000002</v>
      </c>
      <c r="D34" s="29">
        <v>18.78</v>
      </c>
      <c r="E34" s="29">
        <v>18.32</v>
      </c>
      <c r="F34" s="29">
        <v>15.43</v>
      </c>
      <c r="G34" s="29">
        <v>16.600000000000001</v>
      </c>
      <c r="H34" s="29">
        <v>15.59</v>
      </c>
      <c r="I34" s="29">
        <v>3.52</v>
      </c>
      <c r="J34" s="29">
        <v>18.760000000000002</v>
      </c>
      <c r="K34" s="29">
        <v>23.94</v>
      </c>
      <c r="L34" s="29">
        <v>23.47</v>
      </c>
      <c r="M34" s="29">
        <v>25.28</v>
      </c>
      <c r="N34" s="29">
        <v>22.19</v>
      </c>
      <c r="O34" s="30">
        <v>23.92</v>
      </c>
      <c r="P34" s="29">
        <v>20.059999999999999</v>
      </c>
      <c r="Q34" s="29">
        <v>28.3</v>
      </c>
      <c r="R34" s="29">
        <v>21.27</v>
      </c>
      <c r="S34" s="29">
        <v>25.83</v>
      </c>
    </row>
    <row r="35" spans="1:19" ht="16" x14ac:dyDescent="0.2">
      <c r="A35" s="16" t="s">
        <v>195</v>
      </c>
      <c r="B35" s="17"/>
      <c r="C35" s="14">
        <f>(C33/B33)-1</f>
        <v>-0.27411296468794988</v>
      </c>
      <c r="D35" s="14">
        <f>(D33/C33)-1</f>
        <v>5.2146523565095748E-2</v>
      </c>
      <c r="E35" s="14">
        <f>(E33/D33)-1</f>
        <v>-4.8231511254019255E-2</v>
      </c>
      <c r="F35" s="14">
        <f t="shared" ref="F35:O35" si="6">(F33/E33)-1</f>
        <v>-0.17311276794035413</v>
      </c>
      <c r="G35" s="14">
        <f t="shared" si="6"/>
        <v>3.5643843336151004E-2</v>
      </c>
      <c r="H35" s="14">
        <f t="shared" si="6"/>
        <v>-0.11209359270847508</v>
      </c>
      <c r="I35" s="14">
        <f t="shared" si="6"/>
        <v>-0.80879423931362038</v>
      </c>
      <c r="J35" s="14">
        <f t="shared" si="6"/>
        <v>4.1554487179487181</v>
      </c>
      <c r="K35" s="14">
        <f t="shared" si="6"/>
        <v>0.38638483058750395</v>
      </c>
      <c r="L35" s="14">
        <f t="shared" si="6"/>
        <v>-0.13150224215246642</v>
      </c>
      <c r="M35" s="14">
        <f t="shared" si="6"/>
        <v>0.26126242416419254</v>
      </c>
      <c r="N35" s="14">
        <f t="shared" si="6"/>
        <v>-2.3436700440077729E-2</v>
      </c>
      <c r="O35" s="14">
        <f t="shared" si="6"/>
        <v>0.12890379375392991</v>
      </c>
      <c r="P35" s="14"/>
      <c r="Q35" s="14">
        <f t="shared" ref="Q35:S35" si="7">(Q33/P33)-1</f>
        <v>0.52978828163466263</v>
      </c>
      <c r="R35" s="14">
        <f t="shared" si="7"/>
        <v>-0.18023817186997104</v>
      </c>
      <c r="S35" s="14">
        <f t="shared" si="7"/>
        <v>0.21201413427561833</v>
      </c>
    </row>
    <row r="36" spans="1:19" ht="16" x14ac:dyDescent="0.2">
      <c r="A36" s="18" t="s">
        <v>196</v>
      </c>
      <c r="B36" s="19">
        <f t="shared" ref="B36:S36" si="8">(B16*(1-0.25))/(B126+B105+B96)</f>
        <v>0.11577355939635327</v>
      </c>
      <c r="C36" s="19">
        <f t="shared" si="8"/>
        <v>0.12589892377126419</v>
      </c>
      <c r="D36" s="19">
        <f t="shared" si="8"/>
        <v>0.12290203411474961</v>
      </c>
      <c r="E36" s="19">
        <f t="shared" si="8"/>
        <v>0.10877919425970306</v>
      </c>
      <c r="F36" s="19">
        <f t="shared" si="8"/>
        <v>0.10069703759024147</v>
      </c>
      <c r="G36" s="19">
        <f t="shared" si="8"/>
        <v>9.3674871207784768E-2</v>
      </c>
      <c r="H36" s="19">
        <f t="shared" si="8"/>
        <v>9.3857447518461021E-2</v>
      </c>
      <c r="I36" s="19">
        <f t="shared" si="8"/>
        <v>8.4392157451021577E-2</v>
      </c>
      <c r="J36" s="19">
        <f t="shared" si="8"/>
        <v>0.10848400556328233</v>
      </c>
      <c r="K36" s="19">
        <f t="shared" si="8"/>
        <v>0.11845257668999859</v>
      </c>
      <c r="L36" s="19">
        <f t="shared" si="8"/>
        <v>0.10530689639028044</v>
      </c>
      <c r="M36" s="19">
        <f t="shared" si="8"/>
        <v>0.1143283891098919</v>
      </c>
      <c r="N36" s="19">
        <f t="shared" si="8"/>
        <v>0.12592150827241247</v>
      </c>
      <c r="O36" s="19">
        <f t="shared" si="8"/>
        <v>0.12256264337391919</v>
      </c>
      <c r="P36" s="19">
        <f t="shared" si="8"/>
        <v>2.3951519815313582E-2</v>
      </c>
      <c r="Q36" s="19">
        <f t="shared" si="8"/>
        <v>3.6456227984061902E-2</v>
      </c>
      <c r="R36" s="19">
        <f t="shared" si="8"/>
        <v>2.6031050782774623E-2</v>
      </c>
      <c r="S36" s="19">
        <f t="shared" si="8"/>
        <v>3.6064055055584965E-2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11809000000</v>
      </c>
      <c r="C39" s="3">
        <v>8572000000</v>
      </c>
      <c r="D39" s="3">
        <v>9019000000</v>
      </c>
      <c r="E39" s="3">
        <v>8584000000</v>
      </c>
      <c r="F39" s="3">
        <v>7098000000</v>
      </c>
      <c r="G39" s="3">
        <v>7351000000</v>
      </c>
      <c r="H39" s="3">
        <v>6527000000</v>
      </c>
      <c r="I39" s="3">
        <v>1248000000</v>
      </c>
      <c r="J39" s="3">
        <v>6434000000</v>
      </c>
      <c r="K39" s="3">
        <v>8920000000</v>
      </c>
      <c r="L39" s="3">
        <v>7747000000</v>
      </c>
      <c r="M39" s="3">
        <v>9771000000</v>
      </c>
      <c r="N39" s="3">
        <v>9542000000</v>
      </c>
      <c r="O39" s="4">
        <v>10772000000</v>
      </c>
      <c r="P39" s="3">
        <v>2031000000</v>
      </c>
      <c r="Q39" s="3">
        <v>3107000000</v>
      </c>
      <c r="R39" s="3">
        <v>2547000000</v>
      </c>
      <c r="S39" s="3">
        <v>3087000000</v>
      </c>
    </row>
    <row r="40" spans="1:19" ht="16" x14ac:dyDescent="0.2">
      <c r="A40" s="2" t="s">
        <v>48</v>
      </c>
      <c r="B40" s="3">
        <v>4616000000</v>
      </c>
      <c r="C40" s="3">
        <v>4568000000</v>
      </c>
      <c r="D40" s="3">
        <v>4504000000</v>
      </c>
      <c r="E40" s="3">
        <v>4434000000</v>
      </c>
      <c r="F40" s="3">
        <v>4387000000</v>
      </c>
      <c r="G40" s="3">
        <v>4352000000</v>
      </c>
      <c r="H40" s="3">
        <v>4317000000</v>
      </c>
      <c r="I40" s="3">
        <v>4272000000</v>
      </c>
      <c r="J40" s="3">
        <v>4259000000</v>
      </c>
      <c r="K40" s="3">
        <v>4276000000</v>
      </c>
      <c r="L40" s="3">
        <v>4295000000</v>
      </c>
      <c r="M40" s="3">
        <v>4315000000</v>
      </c>
      <c r="N40" s="3">
        <v>4328000000</v>
      </c>
      <c r="O40" s="4">
        <v>4325000000</v>
      </c>
      <c r="P40" s="3">
        <v>4325000000</v>
      </c>
      <c r="Q40" s="3">
        <v>4326000000</v>
      </c>
      <c r="R40" s="3">
        <v>4325000000</v>
      </c>
      <c r="S40" s="3">
        <v>4324000000</v>
      </c>
    </row>
    <row r="41" spans="1:19" ht="16" x14ac:dyDescent="0.2">
      <c r="A41" s="2" t="s">
        <v>49</v>
      </c>
      <c r="B41" s="5">
        <v>2.56</v>
      </c>
      <c r="C41" s="5">
        <v>1.88</v>
      </c>
      <c r="D41" s="3">
        <v>2</v>
      </c>
      <c r="E41" s="5">
        <v>1.94</v>
      </c>
      <c r="F41" s="5">
        <v>1.62</v>
      </c>
      <c r="G41" s="5">
        <v>1.69</v>
      </c>
      <c r="H41" s="5">
        <v>1.51</v>
      </c>
      <c r="I41" s="5">
        <v>0.28999999999999998</v>
      </c>
      <c r="J41" s="5">
        <v>1.51</v>
      </c>
      <c r="K41" s="5">
        <v>2.09</v>
      </c>
      <c r="L41" s="5">
        <v>1.8</v>
      </c>
      <c r="M41" s="5">
        <v>2.2599999999999998</v>
      </c>
      <c r="N41" s="5">
        <v>2.2000000000000002</v>
      </c>
      <c r="O41" s="6">
        <v>2.4900000000000002</v>
      </c>
      <c r="P41" s="5">
        <v>0.47</v>
      </c>
      <c r="Q41" s="5">
        <v>0.72</v>
      </c>
      <c r="R41" s="5">
        <v>0.59</v>
      </c>
      <c r="S41" s="5">
        <v>0.71</v>
      </c>
    </row>
    <row r="42" spans="1:19" ht="16" x14ac:dyDescent="0.2">
      <c r="A42" s="2" t="s">
        <v>50</v>
      </c>
      <c r="B42" s="5">
        <v>2.57</v>
      </c>
      <c r="C42" s="5">
        <v>1.89</v>
      </c>
      <c r="D42" s="5">
        <v>2.02</v>
      </c>
      <c r="E42" s="5">
        <v>1.95</v>
      </c>
      <c r="F42" s="5">
        <v>1.62</v>
      </c>
      <c r="G42" s="5">
        <v>1.69</v>
      </c>
      <c r="H42" s="5">
        <v>1.52</v>
      </c>
      <c r="I42" s="5">
        <v>0.28000000000000003</v>
      </c>
      <c r="J42" s="5">
        <v>1.52</v>
      </c>
      <c r="K42" s="5">
        <v>2.1</v>
      </c>
      <c r="L42" s="5">
        <v>1.81</v>
      </c>
      <c r="M42" s="5">
        <v>2.27</v>
      </c>
      <c r="N42" s="5">
        <v>2.21</v>
      </c>
      <c r="O42" s="6">
        <v>2.4900000000000002</v>
      </c>
      <c r="P42" s="5">
        <v>0.48</v>
      </c>
      <c r="Q42" s="5">
        <v>0.72</v>
      </c>
      <c r="R42" s="5">
        <v>0.57999999999999996</v>
      </c>
      <c r="S42" s="5">
        <v>0.71</v>
      </c>
    </row>
    <row r="43" spans="1:19" ht="16" x14ac:dyDescent="0.2">
      <c r="A43" s="2" t="s">
        <v>51</v>
      </c>
      <c r="B43" s="3">
        <v>4667000000</v>
      </c>
      <c r="C43" s="3">
        <v>4646000000</v>
      </c>
      <c r="D43" s="3">
        <v>4584000000</v>
      </c>
      <c r="E43" s="3">
        <v>4509000000</v>
      </c>
      <c r="F43" s="3">
        <v>4450000000</v>
      </c>
      <c r="G43" s="3">
        <v>4405000000</v>
      </c>
      <c r="H43" s="3">
        <v>4367000000</v>
      </c>
      <c r="I43" s="3">
        <v>4324000000</v>
      </c>
      <c r="J43" s="3">
        <v>4299000000</v>
      </c>
      <c r="K43" s="3">
        <v>4314000000</v>
      </c>
      <c r="L43" s="3">
        <v>4323000000</v>
      </c>
      <c r="M43" s="3">
        <v>4340000000</v>
      </c>
      <c r="N43" s="3">
        <v>4350000000</v>
      </c>
      <c r="O43" s="4">
        <v>4342250000</v>
      </c>
      <c r="P43" s="3">
        <v>4344000000</v>
      </c>
      <c r="Q43" s="3">
        <v>4345000000</v>
      </c>
      <c r="R43" s="3">
        <v>4341000000</v>
      </c>
      <c r="S43" s="3">
        <v>4339000000</v>
      </c>
    </row>
    <row r="44" spans="1:19" ht="16" x14ac:dyDescent="0.2">
      <c r="A44" s="2" t="s">
        <v>52</v>
      </c>
      <c r="B44" s="5">
        <v>2.5299999999999998</v>
      </c>
      <c r="C44" s="5">
        <v>1.85</v>
      </c>
      <c r="D44" s="5">
        <v>1.97</v>
      </c>
      <c r="E44" s="5">
        <v>1.9</v>
      </c>
      <c r="F44" s="5">
        <v>1.6</v>
      </c>
      <c r="G44" s="5">
        <v>1.67</v>
      </c>
      <c r="H44" s="5">
        <v>1.49</v>
      </c>
      <c r="I44" s="5">
        <v>0.28999999999999998</v>
      </c>
      <c r="J44" s="5">
        <v>1.5</v>
      </c>
      <c r="K44" s="5">
        <v>2.0699999999999998</v>
      </c>
      <c r="L44" s="5">
        <v>1.79</v>
      </c>
      <c r="M44" s="5">
        <v>2.25</v>
      </c>
      <c r="N44" s="5">
        <v>2.19</v>
      </c>
      <c r="O44" s="6">
        <v>2.48</v>
      </c>
      <c r="P44" s="5">
        <v>0.47</v>
      </c>
      <c r="Q44" s="5">
        <v>0.72</v>
      </c>
      <c r="R44" s="5">
        <v>0.59</v>
      </c>
      <c r="S44" s="5">
        <v>0.71</v>
      </c>
    </row>
    <row r="45" spans="1:19" ht="16" x14ac:dyDescent="0.2">
      <c r="A45" s="2" t="s">
        <v>53</v>
      </c>
      <c r="B45" s="5">
        <v>2.54</v>
      </c>
      <c r="C45" s="5">
        <v>1.86</v>
      </c>
      <c r="D45" s="5">
        <v>1.98</v>
      </c>
      <c r="E45" s="5">
        <v>1.91</v>
      </c>
      <c r="F45" s="5">
        <v>1.6</v>
      </c>
      <c r="G45" s="5">
        <v>1.67</v>
      </c>
      <c r="H45" s="5">
        <v>1.5</v>
      </c>
      <c r="I45" s="5">
        <v>0.27</v>
      </c>
      <c r="J45" s="5">
        <v>1.51</v>
      </c>
      <c r="K45" s="5">
        <v>2.08</v>
      </c>
      <c r="L45" s="5">
        <v>1.8</v>
      </c>
      <c r="M45" s="5">
        <v>2.2599999999999998</v>
      </c>
      <c r="N45" s="5">
        <v>2.2000000000000002</v>
      </c>
      <c r="O45" s="6">
        <v>2.48</v>
      </c>
      <c r="P45" s="5">
        <v>0.47</v>
      </c>
      <c r="Q45" s="5">
        <v>0.72</v>
      </c>
      <c r="R45" s="5">
        <v>0.57999999999999996</v>
      </c>
      <c r="S45" s="5">
        <v>0.71</v>
      </c>
    </row>
    <row r="46" spans="1:19" ht="16" x14ac:dyDescent="0.2">
      <c r="A46" s="2" t="s">
        <v>54</v>
      </c>
      <c r="B46" s="3">
        <v>9892000000</v>
      </c>
      <c r="C46" s="3">
        <v>12108000000</v>
      </c>
      <c r="D46" s="3">
        <v>12761000000</v>
      </c>
      <c r="E46" s="3">
        <v>12205000000</v>
      </c>
      <c r="F46" s="3">
        <v>11684000000</v>
      </c>
      <c r="G46" s="3">
        <v>10698000000</v>
      </c>
      <c r="H46" s="3">
        <v>10413000000</v>
      </c>
      <c r="I46" s="3">
        <v>8761000000</v>
      </c>
      <c r="J46" s="3">
        <v>10238000000</v>
      </c>
      <c r="K46" s="3">
        <v>11451000000</v>
      </c>
      <c r="L46" s="3">
        <v>10533000000</v>
      </c>
      <c r="M46" s="3">
        <v>11760000000</v>
      </c>
      <c r="N46" s="3">
        <v>12169000000</v>
      </c>
      <c r="O46" s="4">
        <v>12277000000</v>
      </c>
      <c r="P46" s="3">
        <v>2382000000</v>
      </c>
      <c r="Q46" s="3">
        <v>3653000000</v>
      </c>
      <c r="R46" s="3">
        <v>2682000000</v>
      </c>
      <c r="S46" s="3">
        <v>3560000000</v>
      </c>
    </row>
    <row r="47" spans="1:19" ht="16" x14ac:dyDescent="0.2">
      <c r="A47" s="2" t="s">
        <v>55</v>
      </c>
      <c r="B47" s="5">
        <v>28.17</v>
      </c>
      <c r="C47" s="5">
        <v>26.02</v>
      </c>
      <c r="D47" s="5">
        <v>26.58</v>
      </c>
      <c r="E47" s="5">
        <v>26.05</v>
      </c>
      <c r="F47" s="5">
        <v>25.4</v>
      </c>
      <c r="G47" s="5">
        <v>24.15</v>
      </c>
      <c r="H47" s="5">
        <v>24.87</v>
      </c>
      <c r="I47" s="5">
        <v>24.74</v>
      </c>
      <c r="J47" s="5">
        <v>29.85</v>
      </c>
      <c r="K47" s="5">
        <v>30.73</v>
      </c>
      <c r="L47" s="5">
        <v>31.9</v>
      </c>
      <c r="M47" s="5">
        <v>30.42</v>
      </c>
      <c r="N47" s="5">
        <v>28.3</v>
      </c>
      <c r="O47" s="6">
        <v>27.26</v>
      </c>
      <c r="P47" s="5">
        <v>28.3</v>
      </c>
      <c r="Q47" s="5">
        <v>27.8</v>
      </c>
      <c r="R47" s="5">
        <v>27.44</v>
      </c>
      <c r="S47" s="5">
        <v>27.26</v>
      </c>
    </row>
    <row r="48" spans="1:19" ht="16" x14ac:dyDescent="0.2">
      <c r="A48" s="2" t="s">
        <v>56</v>
      </c>
      <c r="B48" s="3">
        <v>8449000000</v>
      </c>
      <c r="C48" s="3">
        <v>10154000000</v>
      </c>
      <c r="D48" s="3">
        <v>10779000000</v>
      </c>
      <c r="E48" s="3">
        <v>10228000000</v>
      </c>
      <c r="F48" s="3">
        <v>9708000000</v>
      </c>
      <c r="G48" s="3">
        <v>8728000000</v>
      </c>
      <c r="H48" s="3">
        <v>8626000000</v>
      </c>
      <c r="I48" s="3">
        <v>7501000000</v>
      </c>
      <c r="J48" s="3">
        <v>9152000000</v>
      </c>
      <c r="K48" s="3">
        <v>10086000000</v>
      </c>
      <c r="L48" s="3">
        <v>8997000000</v>
      </c>
      <c r="M48" s="3">
        <v>10308000000</v>
      </c>
      <c r="N48" s="3">
        <v>10909000000</v>
      </c>
      <c r="O48" s="4">
        <v>11113000000</v>
      </c>
      <c r="P48" s="3">
        <v>2075000000</v>
      </c>
      <c r="Q48" s="3">
        <v>3367000000</v>
      </c>
      <c r="R48" s="3">
        <v>2401000000</v>
      </c>
      <c r="S48" s="3">
        <v>3270000000</v>
      </c>
    </row>
    <row r="49" spans="1:19" ht="16" x14ac:dyDescent="0.2">
      <c r="A49" s="2" t="s">
        <v>57</v>
      </c>
      <c r="B49" s="3">
        <v>8449000000</v>
      </c>
      <c r="C49" s="3">
        <v>10154000000</v>
      </c>
      <c r="D49" s="3">
        <v>10779000000</v>
      </c>
      <c r="E49" s="3">
        <v>10228000000</v>
      </c>
      <c r="F49" s="3">
        <v>9708000000</v>
      </c>
      <c r="G49" s="3">
        <v>8728000000</v>
      </c>
      <c r="H49" s="3">
        <v>8626000000</v>
      </c>
      <c r="I49" s="3">
        <v>7501000000</v>
      </c>
      <c r="J49" s="3">
        <v>9152000000</v>
      </c>
      <c r="K49" s="3">
        <v>10086000000</v>
      </c>
      <c r="L49" s="3">
        <v>8997000000</v>
      </c>
      <c r="M49" s="3">
        <v>10308000000</v>
      </c>
      <c r="N49" s="3">
        <v>10909000000</v>
      </c>
      <c r="O49" s="4">
        <v>11113000000</v>
      </c>
      <c r="P49" s="3">
        <v>2075000000</v>
      </c>
      <c r="Q49" s="3">
        <v>3367000000</v>
      </c>
      <c r="R49" s="3">
        <v>2401000000</v>
      </c>
      <c r="S49" s="3">
        <v>3270000000</v>
      </c>
    </row>
    <row r="50" spans="1:19" ht="16" x14ac:dyDescent="0.2">
      <c r="A50" s="2" t="s">
        <v>61</v>
      </c>
      <c r="B50" s="3">
        <v>251569</v>
      </c>
      <c r="C50" s="3">
        <v>318345</v>
      </c>
      <c r="D50" s="3">
        <v>318204</v>
      </c>
      <c r="E50" s="3">
        <v>358760</v>
      </c>
      <c r="F50" s="3">
        <v>356022</v>
      </c>
      <c r="G50" s="3">
        <v>359529</v>
      </c>
      <c r="H50" s="3">
        <v>417378</v>
      </c>
      <c r="I50" s="3">
        <v>572977</v>
      </c>
      <c r="J50" s="3">
        <v>547923</v>
      </c>
      <c r="K50" s="3">
        <v>432320</v>
      </c>
      <c r="L50" s="3">
        <v>411133</v>
      </c>
      <c r="M50" s="3">
        <v>489304</v>
      </c>
      <c r="N50" s="3">
        <v>521261</v>
      </c>
      <c r="O50" s="4">
        <v>545818</v>
      </c>
      <c r="P50" s="3">
        <v>122727</v>
      </c>
      <c r="Q50" s="3">
        <v>133091</v>
      </c>
      <c r="R50" s="3">
        <v>145115</v>
      </c>
      <c r="S50" s="3">
        <v>144885</v>
      </c>
    </row>
    <row r="51" spans="1:19" ht="16" x14ac:dyDescent="0.2">
      <c r="A51" s="2" t="s">
        <v>62</v>
      </c>
      <c r="B51" s="5">
        <v>0.88</v>
      </c>
      <c r="C51" s="5">
        <v>0.94</v>
      </c>
      <c r="D51" s="5">
        <v>1.02</v>
      </c>
      <c r="E51" s="5">
        <v>1.1200000000000001</v>
      </c>
      <c r="F51" s="5">
        <v>1.22</v>
      </c>
      <c r="G51" s="5">
        <v>1.32</v>
      </c>
      <c r="H51" s="5">
        <v>1.4</v>
      </c>
      <c r="I51" s="5">
        <v>1.48</v>
      </c>
      <c r="J51" s="5">
        <v>1.56</v>
      </c>
      <c r="K51" s="5">
        <v>1.6</v>
      </c>
      <c r="L51" s="5">
        <v>1.64</v>
      </c>
      <c r="M51" s="5">
        <v>1.68</v>
      </c>
      <c r="N51" s="5">
        <v>1.76</v>
      </c>
      <c r="O51" s="6">
        <v>1.8</v>
      </c>
      <c r="P51" s="5">
        <v>0.86</v>
      </c>
      <c r="Q51" s="5">
        <v>0.02</v>
      </c>
      <c r="R51" s="5">
        <v>0.46</v>
      </c>
      <c r="S51" s="5">
        <v>0.46</v>
      </c>
    </row>
    <row r="52" spans="1:19" ht="16" x14ac:dyDescent="0.2">
      <c r="A52" s="2" t="s">
        <v>63</v>
      </c>
      <c r="B52" s="3">
        <v>1443000000</v>
      </c>
      <c r="C52" s="3">
        <v>1954000000</v>
      </c>
      <c r="D52" s="3">
        <v>1982000000</v>
      </c>
      <c r="E52" s="3">
        <v>1977000000</v>
      </c>
      <c r="F52" s="3">
        <v>1976000000</v>
      </c>
      <c r="G52" s="3">
        <v>1970000000</v>
      </c>
      <c r="H52" s="3">
        <v>1787000000</v>
      </c>
      <c r="I52" s="3">
        <v>1260000000</v>
      </c>
      <c r="J52" s="3">
        <v>1086000000</v>
      </c>
      <c r="K52" s="3">
        <v>1365000000</v>
      </c>
      <c r="L52" s="3">
        <v>1536000000</v>
      </c>
      <c r="M52" s="3">
        <v>1452000000</v>
      </c>
      <c r="N52" s="3">
        <v>1260000000</v>
      </c>
      <c r="O52" s="4">
        <v>1164000000</v>
      </c>
      <c r="P52" s="3">
        <v>307000000</v>
      </c>
      <c r="Q52" s="3">
        <v>286000000</v>
      </c>
      <c r="R52" s="3">
        <v>281000000</v>
      </c>
      <c r="S52" s="3">
        <v>290000000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21579000000</v>
      </c>
      <c r="C55" s="3">
        <v>25497000000</v>
      </c>
      <c r="D55" s="3">
        <v>30328000000</v>
      </c>
      <c r="E55" s="3">
        <v>31304000000</v>
      </c>
      <c r="F55" s="3">
        <v>32986000000</v>
      </c>
      <c r="G55" s="3">
        <v>33395000000</v>
      </c>
      <c r="H55" s="3">
        <v>34010000000</v>
      </c>
      <c r="I55" s="3">
        <v>36545000000</v>
      </c>
      <c r="J55" s="3">
        <v>24930000000</v>
      </c>
      <c r="K55" s="3">
        <v>20411000000</v>
      </c>
      <c r="L55" s="3">
        <v>19240000000</v>
      </c>
      <c r="M55" s="3">
        <v>22545000000</v>
      </c>
      <c r="N55" s="3">
        <v>22591000000</v>
      </c>
      <c r="O55" s="4">
        <v>27867000000</v>
      </c>
      <c r="P55" s="3">
        <v>22591000000</v>
      </c>
      <c r="Q55" s="3">
        <v>26880000000</v>
      </c>
      <c r="R55" s="3">
        <v>27591000000</v>
      </c>
      <c r="S55" s="3">
        <v>27867000000</v>
      </c>
    </row>
    <row r="56" spans="1:19" ht="16" x14ac:dyDescent="0.2">
      <c r="A56" s="2" t="s">
        <v>65</v>
      </c>
      <c r="B56" s="3">
        <v>11337000000</v>
      </c>
      <c r="C56" s="3">
        <v>14035000000</v>
      </c>
      <c r="D56" s="3">
        <v>16551000000</v>
      </c>
      <c r="E56" s="3">
        <v>20268000000</v>
      </c>
      <c r="F56" s="3">
        <v>21675000000</v>
      </c>
      <c r="G56" s="3">
        <v>19900000000</v>
      </c>
      <c r="H56" s="3">
        <v>22201000000</v>
      </c>
      <c r="I56" s="3">
        <v>20675000000</v>
      </c>
      <c r="J56" s="3">
        <v>16115000000</v>
      </c>
      <c r="K56" s="3">
        <v>11175000000</v>
      </c>
      <c r="L56" s="3">
        <v>10914000000</v>
      </c>
      <c r="M56" s="3">
        <v>12625000000</v>
      </c>
      <c r="N56" s="3">
        <v>11631000000</v>
      </c>
      <c r="O56" s="4">
        <v>15435000000</v>
      </c>
      <c r="P56" s="3">
        <v>11631000000</v>
      </c>
      <c r="Q56" s="3">
        <v>14295000000</v>
      </c>
      <c r="R56" s="3">
        <v>15694000000</v>
      </c>
      <c r="S56" s="3">
        <v>15435000000</v>
      </c>
    </row>
    <row r="57" spans="1:19" ht="16" x14ac:dyDescent="0.2">
      <c r="A57" s="2" t="s">
        <v>66</v>
      </c>
      <c r="B57" s="3">
        <v>8517000000</v>
      </c>
      <c r="C57" s="3">
        <v>12803000000</v>
      </c>
      <c r="D57" s="3">
        <v>8442000000</v>
      </c>
      <c r="E57" s="3">
        <v>10414000000</v>
      </c>
      <c r="F57" s="3">
        <v>8958000000</v>
      </c>
      <c r="G57" s="3">
        <v>7309000000</v>
      </c>
      <c r="H57" s="3">
        <v>8555000000</v>
      </c>
      <c r="I57" s="3">
        <v>6006000000</v>
      </c>
      <c r="J57" s="3">
        <v>9077000000</v>
      </c>
      <c r="K57" s="3">
        <v>6480000000</v>
      </c>
      <c r="L57" s="3">
        <v>6795000000</v>
      </c>
      <c r="M57" s="3">
        <v>9684000000</v>
      </c>
      <c r="N57" s="3">
        <v>9519000000</v>
      </c>
      <c r="O57" s="4">
        <v>11883000000</v>
      </c>
      <c r="P57" s="3">
        <v>9519000000</v>
      </c>
      <c r="Q57" s="3">
        <v>12004000000</v>
      </c>
      <c r="R57" s="3">
        <v>12564000000</v>
      </c>
      <c r="S57" s="3">
        <v>11883000000</v>
      </c>
    </row>
    <row r="58" spans="1:19" ht="16" x14ac:dyDescent="0.2">
      <c r="A58" s="2" t="s">
        <v>67</v>
      </c>
      <c r="B58" s="3">
        <v>2820000000</v>
      </c>
      <c r="C58" s="3">
        <v>1232000000</v>
      </c>
      <c r="D58" s="3">
        <v>8109000000</v>
      </c>
      <c r="E58" s="3">
        <v>9854000000</v>
      </c>
      <c r="F58" s="3">
        <v>12717000000</v>
      </c>
      <c r="G58" s="3">
        <v>12591000000</v>
      </c>
      <c r="H58" s="3">
        <v>13646000000</v>
      </c>
      <c r="I58" s="3">
        <v>14669000000</v>
      </c>
      <c r="J58" s="3">
        <v>7038000000</v>
      </c>
      <c r="K58" s="3">
        <v>4695000000</v>
      </c>
      <c r="L58" s="3">
        <v>4119000000</v>
      </c>
      <c r="M58" s="3">
        <v>2941000000</v>
      </c>
      <c r="N58" s="3">
        <v>2112000000</v>
      </c>
      <c r="O58" s="4">
        <v>3552000000</v>
      </c>
      <c r="P58" s="3">
        <v>2112000000</v>
      </c>
      <c r="Q58" s="3">
        <v>2291000000</v>
      </c>
      <c r="R58" s="3">
        <v>3130000000</v>
      </c>
      <c r="S58" s="3">
        <v>3552000000</v>
      </c>
    </row>
    <row r="59" spans="1:19" ht="16" x14ac:dyDescent="0.2">
      <c r="A59" s="2" t="s">
        <v>68</v>
      </c>
      <c r="B59" s="3">
        <v>4430000000</v>
      </c>
      <c r="C59" s="3">
        <v>4920000000</v>
      </c>
      <c r="D59" s="3">
        <v>4759000000</v>
      </c>
      <c r="E59" s="3">
        <v>4873000000</v>
      </c>
      <c r="F59" s="3">
        <v>4466000000</v>
      </c>
      <c r="G59" s="3">
        <v>3941000000</v>
      </c>
      <c r="H59" s="3">
        <v>3856000000</v>
      </c>
      <c r="I59" s="3">
        <v>3667000000</v>
      </c>
      <c r="J59" s="3">
        <v>3685000000</v>
      </c>
      <c r="K59" s="3">
        <v>3971000000</v>
      </c>
      <c r="L59" s="3">
        <v>3144000000</v>
      </c>
      <c r="M59" s="3">
        <v>3512000000</v>
      </c>
      <c r="N59" s="3">
        <v>3487000000</v>
      </c>
      <c r="O59" s="4">
        <v>3495000000</v>
      </c>
      <c r="P59" s="3">
        <v>3487000000</v>
      </c>
      <c r="Q59" s="3">
        <v>4599000000</v>
      </c>
      <c r="R59" s="3">
        <v>3970000000</v>
      </c>
      <c r="S59" s="3">
        <v>3495000000</v>
      </c>
    </row>
    <row r="60" spans="1:19" ht="16" x14ac:dyDescent="0.2">
      <c r="A60" s="2" t="s">
        <v>69</v>
      </c>
      <c r="B60" s="3">
        <v>4430000000</v>
      </c>
      <c r="C60" s="3">
        <v>4920000000</v>
      </c>
      <c r="D60" s="3">
        <v>4759000000</v>
      </c>
      <c r="E60" s="3">
        <v>4873000000</v>
      </c>
      <c r="F60" s="3">
        <v>4466000000</v>
      </c>
      <c r="G60" s="3">
        <v>3941000000</v>
      </c>
      <c r="H60" s="3">
        <v>3856000000</v>
      </c>
      <c r="I60" s="3">
        <v>3667000000</v>
      </c>
      <c r="J60" s="3">
        <v>3685000000</v>
      </c>
      <c r="K60" s="3">
        <v>3971000000</v>
      </c>
      <c r="L60" s="3">
        <v>3144000000</v>
      </c>
      <c r="M60" s="3">
        <v>3512000000</v>
      </c>
      <c r="N60" s="3">
        <v>3487000000</v>
      </c>
      <c r="O60" s="4">
        <v>3495000000</v>
      </c>
      <c r="P60" s="3">
        <v>3487000000</v>
      </c>
      <c r="Q60" s="3">
        <v>4599000000</v>
      </c>
      <c r="R60" s="3">
        <v>3970000000</v>
      </c>
      <c r="S60" s="3">
        <v>3495000000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2650000000</v>
      </c>
      <c r="C64" s="3">
        <v>3092000000</v>
      </c>
      <c r="D64" s="3">
        <v>3264000000</v>
      </c>
      <c r="E64" s="3">
        <v>3277000000</v>
      </c>
      <c r="F64" s="3">
        <v>3100000000</v>
      </c>
      <c r="G64" s="3">
        <v>2902000000</v>
      </c>
      <c r="H64" s="3">
        <v>2675000000</v>
      </c>
      <c r="I64" s="3">
        <v>2655000000</v>
      </c>
      <c r="J64" s="3">
        <v>3071000000</v>
      </c>
      <c r="K64" s="3">
        <v>3379000000</v>
      </c>
      <c r="L64" s="3">
        <v>3266000000</v>
      </c>
      <c r="M64" s="3">
        <v>3414000000</v>
      </c>
      <c r="N64" s="3">
        <v>4233000000</v>
      </c>
      <c r="O64" s="4">
        <v>4252000000</v>
      </c>
      <c r="P64" s="3">
        <v>4233000000</v>
      </c>
      <c r="Q64" s="3">
        <v>4727000000</v>
      </c>
      <c r="R64" s="3">
        <v>4646000000</v>
      </c>
      <c r="S64" s="3">
        <v>4252000000</v>
      </c>
    </row>
    <row r="65" spans="1:19" ht="16" x14ac:dyDescent="0.2">
      <c r="A65" s="2" t="s">
        <v>74</v>
      </c>
      <c r="B65" s="3">
        <v>1425000000</v>
      </c>
      <c r="C65" s="3">
        <v>1680000000</v>
      </c>
      <c r="D65" s="3">
        <v>1773000000</v>
      </c>
      <c r="E65" s="3">
        <v>1692000000</v>
      </c>
      <c r="F65" s="3">
        <v>1615000000</v>
      </c>
      <c r="G65" s="3">
        <v>1564000000</v>
      </c>
      <c r="H65" s="3">
        <v>1565000000</v>
      </c>
      <c r="I65" s="3">
        <v>1729000000</v>
      </c>
      <c r="J65" s="3">
        <v>2025000000</v>
      </c>
      <c r="K65" s="3">
        <v>2180000000</v>
      </c>
      <c r="L65" s="3">
        <v>2106000000</v>
      </c>
      <c r="M65" s="3">
        <v>2133000000</v>
      </c>
      <c r="N65" s="3">
        <v>2627000000</v>
      </c>
      <c r="O65" s="4">
        <v>2497000000</v>
      </c>
      <c r="P65" s="3">
        <v>2627000000</v>
      </c>
      <c r="Q65" s="3">
        <v>2826000000</v>
      </c>
      <c r="R65" s="3">
        <v>2741000000</v>
      </c>
      <c r="S65" s="3">
        <v>2497000000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1029000000</v>
      </c>
      <c r="C67" s="3">
        <v>1198000000</v>
      </c>
      <c r="D67" s="3">
        <v>1171000000</v>
      </c>
      <c r="E67" s="3">
        <v>1240000000</v>
      </c>
      <c r="F67" s="3">
        <v>1134000000</v>
      </c>
      <c r="G67" s="3">
        <v>1032000000</v>
      </c>
      <c r="H67" s="3">
        <v>844000000</v>
      </c>
      <c r="I67" s="3">
        <v>693000000</v>
      </c>
      <c r="J67" s="3">
        <v>773000000</v>
      </c>
      <c r="K67" s="3">
        <v>851000000</v>
      </c>
      <c r="L67" s="3">
        <v>791000000</v>
      </c>
      <c r="M67" s="3">
        <v>982000000</v>
      </c>
      <c r="N67" s="3">
        <v>1247000000</v>
      </c>
      <c r="O67" s="4">
        <v>1410000000</v>
      </c>
      <c r="P67" s="3">
        <v>1247000000</v>
      </c>
      <c r="Q67" s="3">
        <v>1550000000</v>
      </c>
      <c r="R67" s="3">
        <v>1538000000</v>
      </c>
      <c r="S67" s="3">
        <v>1410000000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196000000</v>
      </c>
      <c r="C69" s="3">
        <v>214000000</v>
      </c>
      <c r="D69" s="3">
        <v>320000000</v>
      </c>
      <c r="E69" s="3">
        <v>345000000</v>
      </c>
      <c r="F69" s="3">
        <v>351000000</v>
      </c>
      <c r="G69" s="3">
        <v>306000000</v>
      </c>
      <c r="H69" s="3">
        <v>266000000</v>
      </c>
      <c r="I69" s="3">
        <v>233000000</v>
      </c>
      <c r="J69" s="3">
        <v>273000000</v>
      </c>
      <c r="K69" s="3">
        <v>348000000</v>
      </c>
      <c r="L69" s="3">
        <v>369000000</v>
      </c>
      <c r="M69" s="3">
        <v>299000000</v>
      </c>
      <c r="N69" s="3">
        <v>359000000</v>
      </c>
      <c r="O69" s="4">
        <v>345000000</v>
      </c>
      <c r="P69" s="3">
        <v>359000000</v>
      </c>
      <c r="Q69" s="3">
        <v>351000000</v>
      </c>
      <c r="R69" s="3">
        <v>367000000</v>
      </c>
      <c r="S69" s="3">
        <v>345000000</v>
      </c>
    </row>
    <row r="70" spans="1:19" ht="16" x14ac:dyDescent="0.2">
      <c r="A70" s="2" t="s">
        <v>79</v>
      </c>
      <c r="B70" s="3">
        <v>3162000000</v>
      </c>
      <c r="C70" s="3">
        <v>3450000000</v>
      </c>
      <c r="D70" s="3">
        <v>5754000000</v>
      </c>
      <c r="E70" s="3">
        <v>2886000000</v>
      </c>
      <c r="F70" s="3">
        <v>3745000000</v>
      </c>
      <c r="G70" s="3">
        <v>6652000000</v>
      </c>
      <c r="H70" s="3">
        <v>5278000000</v>
      </c>
      <c r="I70" s="3">
        <v>9548000000</v>
      </c>
      <c r="J70" s="3">
        <v>2059000000</v>
      </c>
      <c r="K70" s="3">
        <v>1886000000</v>
      </c>
      <c r="L70" s="3">
        <v>1916000000</v>
      </c>
      <c r="M70" s="3">
        <v>2994000000</v>
      </c>
      <c r="N70" s="3">
        <v>3240000000</v>
      </c>
      <c r="O70" s="4">
        <v>4685000000</v>
      </c>
      <c r="P70" s="3">
        <v>3240000000</v>
      </c>
      <c r="Q70" s="3">
        <v>3259000000</v>
      </c>
      <c r="R70" s="3">
        <v>3281000000</v>
      </c>
      <c r="S70" s="3">
        <v>4685000000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51342000000</v>
      </c>
      <c r="C76" s="3">
        <v>54477000000</v>
      </c>
      <c r="D76" s="3">
        <v>55846000000</v>
      </c>
      <c r="E76" s="3">
        <v>58751000000</v>
      </c>
      <c r="F76" s="3">
        <v>59037000000</v>
      </c>
      <c r="G76" s="3">
        <v>56601000000</v>
      </c>
      <c r="H76" s="3">
        <v>53260000000</v>
      </c>
      <c r="I76" s="3">
        <v>51351000000</v>
      </c>
      <c r="J76" s="3">
        <v>58286000000</v>
      </c>
      <c r="K76" s="3">
        <v>65970000000</v>
      </c>
      <c r="L76" s="3">
        <v>68056000000</v>
      </c>
      <c r="M76" s="3">
        <v>71809000000</v>
      </c>
      <c r="N76" s="3">
        <v>70172000000</v>
      </c>
      <c r="O76" s="4">
        <v>69711000000</v>
      </c>
      <c r="P76" s="3">
        <v>70172000000</v>
      </c>
      <c r="Q76" s="3">
        <v>70524000000</v>
      </c>
      <c r="R76" s="3">
        <v>70865000000</v>
      </c>
      <c r="S76" s="3">
        <v>69711000000</v>
      </c>
    </row>
    <row r="77" spans="1:19" ht="16" x14ac:dyDescent="0.2">
      <c r="A77" s="2" t="s">
        <v>86</v>
      </c>
      <c r="B77" s="3">
        <v>14727000000</v>
      </c>
      <c r="C77" s="3">
        <v>14939000000</v>
      </c>
      <c r="D77" s="3">
        <v>14476000000</v>
      </c>
      <c r="E77" s="3">
        <v>14967000000</v>
      </c>
      <c r="F77" s="3">
        <v>14633000000</v>
      </c>
      <c r="G77" s="3">
        <v>12571000000</v>
      </c>
      <c r="H77" s="3">
        <v>10635000000</v>
      </c>
      <c r="I77" s="3">
        <v>8203000000</v>
      </c>
      <c r="J77" s="3">
        <v>9598000000</v>
      </c>
      <c r="K77" s="3">
        <v>10838000000</v>
      </c>
      <c r="L77" s="3">
        <v>10777000000</v>
      </c>
      <c r="M77" s="3">
        <v>9920000000</v>
      </c>
      <c r="N77" s="3">
        <v>9841000000</v>
      </c>
      <c r="O77" s="4">
        <v>8860000000</v>
      </c>
      <c r="P77" s="3">
        <v>9841000000</v>
      </c>
      <c r="Q77" s="3">
        <v>9848000000</v>
      </c>
      <c r="R77" s="3">
        <v>9706000000</v>
      </c>
      <c r="S77" s="3">
        <v>8860000000</v>
      </c>
    </row>
    <row r="78" spans="1:19" ht="16" x14ac:dyDescent="0.2">
      <c r="A78" s="2" t="s">
        <v>87</v>
      </c>
      <c r="B78" s="3">
        <v>21706000000</v>
      </c>
      <c r="C78" s="3">
        <v>23151000000</v>
      </c>
      <c r="D78" s="3">
        <v>23486000000</v>
      </c>
      <c r="E78" s="3">
        <v>25032000000</v>
      </c>
      <c r="F78" s="3">
        <v>25258000000</v>
      </c>
      <c r="G78" s="3">
        <v>22354000000</v>
      </c>
      <c r="H78" s="3">
        <v>21256000000</v>
      </c>
      <c r="I78" s="3">
        <v>16449000000</v>
      </c>
      <c r="J78" s="3">
        <v>17611000000</v>
      </c>
      <c r="K78" s="3">
        <v>18921000000</v>
      </c>
      <c r="L78" s="3">
        <v>19700000000</v>
      </c>
      <c r="M78" s="3">
        <v>18862000000</v>
      </c>
      <c r="N78" s="3">
        <v>19075000000</v>
      </c>
      <c r="O78" s="4">
        <v>18048000000</v>
      </c>
      <c r="P78" s="3">
        <v>19075000000</v>
      </c>
      <c r="Q78" s="3">
        <v>19241000000</v>
      </c>
      <c r="R78" s="3">
        <v>19233000000</v>
      </c>
      <c r="S78" s="3">
        <v>18048000000</v>
      </c>
    </row>
    <row r="79" spans="1:19" ht="16" x14ac:dyDescent="0.2">
      <c r="A79" s="2" t="s">
        <v>88</v>
      </c>
      <c r="B79" s="3">
        <v>6979000000</v>
      </c>
      <c r="C79" s="3">
        <v>8212000000</v>
      </c>
      <c r="D79" s="3">
        <v>9010000000</v>
      </c>
      <c r="E79" s="3">
        <v>10065000000</v>
      </c>
      <c r="F79" s="3">
        <v>10625000000</v>
      </c>
      <c r="G79" s="3">
        <v>9783000000</v>
      </c>
      <c r="H79" s="3">
        <v>10621000000</v>
      </c>
      <c r="I79" s="3">
        <v>8246000000</v>
      </c>
      <c r="J79" s="3">
        <v>8013000000</v>
      </c>
      <c r="K79" s="3">
        <v>8083000000</v>
      </c>
      <c r="L79" s="3">
        <v>8923000000</v>
      </c>
      <c r="M79" s="3">
        <v>8942000000</v>
      </c>
      <c r="N79" s="3">
        <v>9234000000</v>
      </c>
      <c r="O79" s="4">
        <v>9188000000</v>
      </c>
      <c r="P79" s="3">
        <v>9234000000</v>
      </c>
      <c r="Q79" s="3">
        <v>9393000000</v>
      </c>
      <c r="R79" s="3">
        <v>9527000000</v>
      </c>
      <c r="S79" s="3">
        <v>9188000000</v>
      </c>
    </row>
    <row r="80" spans="1:19" ht="16" x14ac:dyDescent="0.2">
      <c r="A80" s="2" t="s">
        <v>89</v>
      </c>
      <c r="B80" s="3">
        <v>7585000000</v>
      </c>
      <c r="C80" s="3">
        <v>8374000000</v>
      </c>
      <c r="D80" s="3">
        <v>10448000000</v>
      </c>
      <c r="E80" s="3">
        <v>11512000000</v>
      </c>
      <c r="F80" s="3">
        <v>13625000000</v>
      </c>
      <c r="G80" s="3">
        <v>15788000000</v>
      </c>
      <c r="H80" s="3">
        <v>17249000000</v>
      </c>
      <c r="I80" s="3">
        <v>21952000000</v>
      </c>
      <c r="J80" s="3">
        <v>20279000000</v>
      </c>
      <c r="K80" s="3">
        <v>19879000000</v>
      </c>
      <c r="L80" s="3">
        <v>20085000000</v>
      </c>
      <c r="M80" s="3">
        <v>18416000000</v>
      </c>
      <c r="N80" s="3">
        <v>18765000000</v>
      </c>
      <c r="O80" s="4">
        <v>19360000000</v>
      </c>
      <c r="P80" s="3">
        <v>18765000000</v>
      </c>
      <c r="Q80" s="3">
        <v>19081000000</v>
      </c>
      <c r="R80" s="3">
        <v>19420000000</v>
      </c>
      <c r="S80" s="3">
        <v>19360000000</v>
      </c>
    </row>
    <row r="81" spans="1:19" ht="16" x14ac:dyDescent="0.2">
      <c r="A81" s="2" t="s">
        <v>90</v>
      </c>
      <c r="B81" s="3">
        <v>7585000000</v>
      </c>
      <c r="C81" s="3">
        <v>8374000000</v>
      </c>
      <c r="D81" s="3">
        <v>10448000000</v>
      </c>
      <c r="E81" s="3">
        <v>11512000000</v>
      </c>
      <c r="F81" s="3">
        <v>13625000000</v>
      </c>
      <c r="G81" s="3">
        <v>15788000000</v>
      </c>
      <c r="H81" s="3">
        <v>17249000000</v>
      </c>
      <c r="I81" s="3">
        <v>21952000000</v>
      </c>
      <c r="J81" s="3">
        <v>20279000000</v>
      </c>
      <c r="K81" s="3">
        <v>19879000000</v>
      </c>
      <c r="L81" s="3">
        <v>20085000000</v>
      </c>
      <c r="M81" s="3">
        <v>18416000000</v>
      </c>
      <c r="N81" s="3">
        <v>18765000000</v>
      </c>
      <c r="O81" s="4">
        <v>19360000000</v>
      </c>
      <c r="P81" s="3">
        <v>18765000000</v>
      </c>
      <c r="Q81" s="3">
        <v>19081000000</v>
      </c>
      <c r="R81" s="3">
        <v>19420000000</v>
      </c>
      <c r="S81" s="3">
        <v>19360000000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29030000000</v>
      </c>
      <c r="C83" s="3">
        <v>31164000000</v>
      </c>
      <c r="D83" s="3">
        <v>30922000000</v>
      </c>
      <c r="E83" s="3">
        <v>32272000000</v>
      </c>
      <c r="F83" s="3">
        <v>30779000000</v>
      </c>
      <c r="G83" s="3">
        <v>28242000000</v>
      </c>
      <c r="H83" s="3">
        <v>25376000000</v>
      </c>
      <c r="I83" s="3">
        <v>21196000000</v>
      </c>
      <c r="J83" s="3">
        <v>28409000000</v>
      </c>
      <c r="K83" s="3">
        <v>35253000000</v>
      </c>
      <c r="L83" s="3">
        <v>37194000000</v>
      </c>
      <c r="M83" s="3">
        <v>43473000000</v>
      </c>
      <c r="N83" s="3">
        <v>41566000000</v>
      </c>
      <c r="O83" s="4">
        <v>41491000000</v>
      </c>
      <c r="P83" s="3">
        <v>41566000000</v>
      </c>
      <c r="Q83" s="3">
        <v>41595000000</v>
      </c>
      <c r="R83" s="3">
        <v>41739000000</v>
      </c>
      <c r="S83" s="3">
        <v>41491000000</v>
      </c>
    </row>
    <row r="84" spans="1:19" ht="16" x14ac:dyDescent="0.2">
      <c r="A84" s="2" t="s">
        <v>93</v>
      </c>
      <c r="B84" s="3">
        <v>19398000000</v>
      </c>
      <c r="C84" s="3">
        <v>27669000000</v>
      </c>
      <c r="D84" s="3">
        <v>27337000000</v>
      </c>
      <c r="E84" s="3">
        <v>27611000000</v>
      </c>
      <c r="F84" s="3">
        <v>26372000000</v>
      </c>
      <c r="G84" s="3">
        <v>24132000000</v>
      </c>
      <c r="H84" s="3">
        <v>21128000000</v>
      </c>
      <c r="I84" s="3">
        <v>16636000000</v>
      </c>
      <c r="J84" s="3">
        <v>21587000000</v>
      </c>
      <c r="K84" s="3">
        <v>26766000000</v>
      </c>
      <c r="L84" s="3">
        <v>28550000000</v>
      </c>
      <c r="M84" s="3">
        <v>34613000000</v>
      </c>
      <c r="N84" s="3">
        <v>33631000000</v>
      </c>
      <c r="O84" s="4">
        <v>32885000000</v>
      </c>
      <c r="P84" s="3">
        <v>33631000000</v>
      </c>
      <c r="Q84" s="3">
        <v>33575000000</v>
      </c>
      <c r="R84" s="3">
        <v>33486000000</v>
      </c>
      <c r="S84" s="3">
        <v>32885000000</v>
      </c>
    </row>
    <row r="85" spans="1:19" ht="16" x14ac:dyDescent="0.2">
      <c r="A85" s="2" t="s">
        <v>94</v>
      </c>
      <c r="B85" s="3">
        <v>11665000000</v>
      </c>
      <c r="C85" s="3">
        <v>12219000000</v>
      </c>
      <c r="D85" s="3">
        <v>12255000000</v>
      </c>
      <c r="E85" s="3">
        <v>12312000000</v>
      </c>
      <c r="F85" s="3">
        <v>12100000000</v>
      </c>
      <c r="G85" s="3">
        <v>11289000000</v>
      </c>
      <c r="H85" s="3">
        <v>10629000000</v>
      </c>
      <c r="I85" s="3">
        <v>9401000000</v>
      </c>
      <c r="J85" s="3">
        <v>14109000000</v>
      </c>
      <c r="K85" s="3">
        <v>16764000000</v>
      </c>
      <c r="L85" s="3">
        <v>17506000000</v>
      </c>
      <c r="M85" s="3">
        <v>19363000000</v>
      </c>
      <c r="N85" s="3">
        <v>18782000000</v>
      </c>
      <c r="O85" s="4">
        <v>18144000000</v>
      </c>
      <c r="P85" s="3">
        <v>18782000000</v>
      </c>
      <c r="Q85" s="3">
        <v>18678000000</v>
      </c>
      <c r="R85" s="3">
        <v>18545000000</v>
      </c>
      <c r="S85" s="3">
        <v>18144000000</v>
      </c>
    </row>
    <row r="86" spans="1:19" ht="16" x14ac:dyDescent="0.2">
      <c r="A86" s="2" t="s">
        <v>95</v>
      </c>
      <c r="B86" s="3">
        <v>7733000000</v>
      </c>
      <c r="C86" s="3">
        <v>15450000000</v>
      </c>
      <c r="D86" s="3">
        <v>15082000000</v>
      </c>
      <c r="E86" s="3">
        <v>15299000000</v>
      </c>
      <c r="F86" s="3">
        <v>14272000000</v>
      </c>
      <c r="G86" s="3">
        <v>12843000000</v>
      </c>
      <c r="H86" s="3">
        <v>10499000000</v>
      </c>
      <c r="I86" s="3">
        <v>7235000000</v>
      </c>
      <c r="J86" s="3">
        <v>7478000000</v>
      </c>
      <c r="K86" s="3">
        <v>10002000000</v>
      </c>
      <c r="L86" s="3">
        <v>11044000000</v>
      </c>
      <c r="M86" s="3">
        <v>15250000000</v>
      </c>
      <c r="N86" s="3">
        <v>14849000000</v>
      </c>
      <c r="O86" s="4">
        <v>14741000000</v>
      </c>
      <c r="P86" s="3">
        <v>14849000000</v>
      </c>
      <c r="Q86" s="3">
        <v>14897000000</v>
      </c>
      <c r="R86" s="3">
        <v>14941000000</v>
      </c>
      <c r="S86" s="3">
        <v>14741000000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9632000000</v>
      </c>
      <c r="C89" s="3">
        <v>3495000000</v>
      </c>
      <c r="D89" s="3">
        <v>3585000000</v>
      </c>
      <c r="E89" s="3">
        <v>4661000000</v>
      </c>
      <c r="F89" s="3">
        <v>4407000000</v>
      </c>
      <c r="G89" s="3">
        <v>4110000000</v>
      </c>
      <c r="H89" s="3">
        <v>4248000000</v>
      </c>
      <c r="I89" s="3">
        <v>4560000000</v>
      </c>
      <c r="J89" s="3">
        <v>6822000000</v>
      </c>
      <c r="K89" s="3">
        <v>8487000000</v>
      </c>
      <c r="L89" s="3">
        <v>8644000000</v>
      </c>
      <c r="M89" s="3">
        <v>8860000000</v>
      </c>
      <c r="N89" s="3">
        <v>7935000000</v>
      </c>
      <c r="O89" s="4">
        <v>8606000000</v>
      </c>
      <c r="P89" s="3">
        <v>7935000000</v>
      </c>
      <c r="Q89" s="3">
        <v>8020000000</v>
      </c>
      <c r="R89" s="3">
        <v>8253000000</v>
      </c>
      <c r="S89" s="3">
        <v>8606000000</v>
      </c>
    </row>
    <row r="90" spans="1:19" ht="16" x14ac:dyDescent="0.2">
      <c r="A90" s="2" t="s">
        <v>99</v>
      </c>
      <c r="B90" s="3">
        <v>72921000000</v>
      </c>
      <c r="C90" s="3">
        <v>79974000000</v>
      </c>
      <c r="D90" s="3">
        <v>86174000000</v>
      </c>
      <c r="E90" s="3">
        <v>90055000000</v>
      </c>
      <c r="F90" s="3">
        <v>92023000000</v>
      </c>
      <c r="G90" s="3">
        <v>89996000000</v>
      </c>
      <c r="H90" s="3">
        <v>87270000000</v>
      </c>
      <c r="I90" s="3">
        <v>87896000000</v>
      </c>
      <c r="J90" s="3">
        <v>83216000000</v>
      </c>
      <c r="K90" s="3">
        <v>86381000000</v>
      </c>
      <c r="L90" s="3">
        <v>87296000000</v>
      </c>
      <c r="M90" s="3">
        <v>94354000000</v>
      </c>
      <c r="N90" s="3">
        <v>92763000000</v>
      </c>
      <c r="O90" s="4">
        <v>97578000000</v>
      </c>
      <c r="P90" s="3">
        <v>92763000000</v>
      </c>
      <c r="Q90" s="3">
        <v>97404000000</v>
      </c>
      <c r="R90" s="3">
        <v>98456000000</v>
      </c>
      <c r="S90" s="3">
        <v>97578000000</v>
      </c>
    </row>
    <row r="91" spans="1:19" ht="16" x14ac:dyDescent="0.2">
      <c r="A91" s="2" t="s">
        <v>100</v>
      </c>
      <c r="B91" s="3">
        <v>9132000000</v>
      </c>
      <c r="C91" s="3">
        <v>9371000000</v>
      </c>
      <c r="D91" s="3">
        <v>9151000000</v>
      </c>
      <c r="E91" s="3">
        <v>9886000000</v>
      </c>
      <c r="F91" s="3">
        <v>9634000000</v>
      </c>
      <c r="G91" s="3">
        <v>9055000000</v>
      </c>
      <c r="H91" s="3">
        <v>9797000000</v>
      </c>
      <c r="I91" s="3">
        <v>9158000000</v>
      </c>
      <c r="J91" s="3">
        <v>9026000000</v>
      </c>
      <c r="K91" s="3">
        <v>11726000000</v>
      </c>
      <c r="L91" s="3">
        <v>11933000000</v>
      </c>
      <c r="M91" s="3">
        <v>15305000000</v>
      </c>
      <c r="N91" s="3">
        <v>16952000000</v>
      </c>
      <c r="O91" s="4">
        <v>18414000000</v>
      </c>
      <c r="P91" s="3">
        <v>16952000000</v>
      </c>
      <c r="Q91" s="3">
        <v>17091000000</v>
      </c>
      <c r="R91" s="3">
        <v>18116000000</v>
      </c>
      <c r="S91" s="3">
        <v>18414000000</v>
      </c>
    </row>
    <row r="92" spans="1:19" ht="16" x14ac:dyDescent="0.2">
      <c r="A92" s="2" t="s">
        <v>101</v>
      </c>
      <c r="B92" s="3">
        <v>8859000000</v>
      </c>
      <c r="C92" s="3">
        <v>9009000000</v>
      </c>
      <c r="D92" s="3">
        <v>8680000000</v>
      </c>
      <c r="E92" s="3">
        <v>9577000000</v>
      </c>
      <c r="F92" s="3">
        <v>9234000000</v>
      </c>
      <c r="G92" s="3">
        <v>2795000000</v>
      </c>
      <c r="H92" s="3">
        <v>9490000000</v>
      </c>
      <c r="I92" s="3">
        <v>8748000000</v>
      </c>
      <c r="J92" s="3">
        <v>2719000000</v>
      </c>
      <c r="K92" s="3">
        <v>11312000000</v>
      </c>
      <c r="L92" s="3">
        <v>11145000000</v>
      </c>
      <c r="M92" s="3">
        <v>14619000000</v>
      </c>
      <c r="N92" s="3">
        <v>15749000000</v>
      </c>
      <c r="O92" s="4">
        <v>16837000000</v>
      </c>
      <c r="P92" s="3">
        <v>15749000000</v>
      </c>
      <c r="Q92" s="3">
        <v>15593000000</v>
      </c>
      <c r="R92" s="3">
        <v>16483000000</v>
      </c>
      <c r="S92" s="3">
        <v>16837000000</v>
      </c>
    </row>
    <row r="93" spans="1:19" ht="16" x14ac:dyDescent="0.2">
      <c r="A93" s="2" t="s">
        <v>102</v>
      </c>
      <c r="B93" s="3">
        <v>273000000</v>
      </c>
      <c r="C93" s="3">
        <v>362000000</v>
      </c>
      <c r="D93" s="3">
        <v>471000000</v>
      </c>
      <c r="E93" s="3">
        <v>309000000</v>
      </c>
      <c r="F93" s="3">
        <v>400000000</v>
      </c>
      <c r="G93" s="3">
        <v>775000000</v>
      </c>
      <c r="H93" s="3">
        <v>307000000</v>
      </c>
      <c r="I93" s="3">
        <v>410000000</v>
      </c>
      <c r="J93" s="3">
        <v>773000000</v>
      </c>
      <c r="K93" s="3">
        <v>414000000</v>
      </c>
      <c r="L93" s="3">
        <v>788000000</v>
      </c>
      <c r="M93" s="3">
        <v>686000000</v>
      </c>
      <c r="N93" s="3">
        <v>1203000000</v>
      </c>
      <c r="O93" s="4">
        <v>1577000000</v>
      </c>
      <c r="P93" s="3">
        <v>1203000000</v>
      </c>
      <c r="Q93" s="3">
        <v>1498000000</v>
      </c>
      <c r="R93" s="3">
        <v>1633000000</v>
      </c>
      <c r="S93" s="3">
        <v>1577000000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t="s">
        <v>24</v>
      </c>
      <c r="C95" s="3" t="s">
        <v>24</v>
      </c>
      <c r="D95" s="3" t="s">
        <v>24</v>
      </c>
      <c r="E95" s="3" t="s">
        <v>24</v>
      </c>
      <c r="F95" s="3" t="s">
        <v>24</v>
      </c>
      <c r="G95" s="3">
        <v>5485000000</v>
      </c>
      <c r="H95" s="3" t="s">
        <v>24</v>
      </c>
      <c r="I95" s="3" t="s">
        <v>24</v>
      </c>
      <c r="J95" s="3">
        <v>5534000000</v>
      </c>
      <c r="K95" s="3" t="s">
        <v>24</v>
      </c>
      <c r="L95" s="3" t="s">
        <v>24</v>
      </c>
      <c r="M95" s="3" t="s">
        <v>24</v>
      </c>
      <c r="N95" s="3" t="s">
        <v>24</v>
      </c>
      <c r="O95" s="4" t="s">
        <v>24</v>
      </c>
      <c r="P95" s="3" t="s">
        <v>24</v>
      </c>
      <c r="Q95" s="3" t="s">
        <v>24</v>
      </c>
      <c r="R95" s="3" t="s">
        <v>24</v>
      </c>
      <c r="S95" s="3" t="s">
        <v>24</v>
      </c>
    </row>
    <row r="96" spans="1:19" ht="16" x14ac:dyDescent="0.2">
      <c r="A96" s="2" t="s">
        <v>105</v>
      </c>
      <c r="B96" s="3">
        <v>9376000000</v>
      </c>
      <c r="C96" s="3">
        <v>14912000000</v>
      </c>
      <c r="D96" s="3">
        <v>17874000000</v>
      </c>
      <c r="E96" s="3">
        <v>17925000000</v>
      </c>
      <c r="F96" s="3">
        <v>22682000000</v>
      </c>
      <c r="G96" s="3">
        <v>15805000000</v>
      </c>
      <c r="H96" s="3">
        <v>16025000000</v>
      </c>
      <c r="I96" s="3">
        <v>16503000000</v>
      </c>
      <c r="J96" s="3">
        <v>18838000000</v>
      </c>
      <c r="K96" s="3">
        <v>15247000000</v>
      </c>
      <c r="L96" s="3">
        <v>2668000000</v>
      </c>
      <c r="M96" s="3">
        <v>4645000000</v>
      </c>
      <c r="N96" s="3">
        <v>2772000000</v>
      </c>
      <c r="O96" s="4">
        <v>5995000000</v>
      </c>
      <c r="P96" s="3">
        <v>2772000000</v>
      </c>
      <c r="Q96" s="3">
        <v>6266000000</v>
      </c>
      <c r="R96" s="3">
        <v>5999000000</v>
      </c>
      <c r="S96" s="3">
        <v>5995000000</v>
      </c>
    </row>
    <row r="97" spans="1:19" ht="16" x14ac:dyDescent="0.2">
      <c r="A97" s="2" t="s">
        <v>106</v>
      </c>
      <c r="B97" s="3">
        <v>9376000000</v>
      </c>
      <c r="C97" s="3">
        <v>14912000000</v>
      </c>
      <c r="D97" s="3">
        <v>17874000000</v>
      </c>
      <c r="E97" s="3">
        <v>17925000000</v>
      </c>
      <c r="F97" s="3">
        <v>22682000000</v>
      </c>
      <c r="G97" s="3">
        <v>15805000000</v>
      </c>
      <c r="H97" s="3">
        <v>16025000000</v>
      </c>
      <c r="I97" s="3">
        <v>16503000000</v>
      </c>
      <c r="J97" s="3">
        <v>18838000000</v>
      </c>
      <c r="K97" s="3">
        <v>15247000000</v>
      </c>
      <c r="L97" s="3">
        <v>2668000000</v>
      </c>
      <c r="M97" s="3">
        <v>4645000000</v>
      </c>
      <c r="N97" s="3">
        <v>2772000000</v>
      </c>
      <c r="O97" s="4">
        <v>5995000000</v>
      </c>
      <c r="P97" s="3">
        <v>2772000000</v>
      </c>
      <c r="Q97" s="3">
        <v>6266000000</v>
      </c>
      <c r="R97" s="3">
        <v>5999000000</v>
      </c>
      <c r="S97" s="3">
        <v>5995000000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t="s">
        <v>24</v>
      </c>
      <c r="D99" s="3">
        <v>796000000</v>
      </c>
      <c r="E99" s="3" t="s">
        <v>24</v>
      </c>
      <c r="F99" s="3">
        <v>58000000</v>
      </c>
      <c r="G99" s="3">
        <v>2069000000</v>
      </c>
      <c r="H99" s="3">
        <v>710000000</v>
      </c>
      <c r="I99" s="3">
        <v>1533000000</v>
      </c>
      <c r="J99" s="3">
        <v>918000000</v>
      </c>
      <c r="K99" s="3" t="s">
        <v>24</v>
      </c>
      <c r="L99" s="3" t="s">
        <v>24</v>
      </c>
      <c r="M99" s="3" t="s">
        <v>24</v>
      </c>
      <c r="N99" s="3" t="s">
        <v>24</v>
      </c>
      <c r="O99" s="4" t="s">
        <v>24</v>
      </c>
      <c r="P99" s="3" t="s">
        <v>24</v>
      </c>
      <c r="Q99" s="3" t="s">
        <v>24</v>
      </c>
      <c r="R99" s="3" t="s">
        <v>24</v>
      </c>
      <c r="S99" s="3" t="s">
        <v>24</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v>743000000</v>
      </c>
      <c r="H102" s="3">
        <v>692000000</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v>796000000</v>
      </c>
      <c r="E103" s="3" t="s">
        <v>24</v>
      </c>
      <c r="F103" s="3">
        <v>58000000</v>
      </c>
      <c r="G103" s="3">
        <v>1326000000</v>
      </c>
      <c r="H103" s="3">
        <v>18000000</v>
      </c>
      <c r="I103" s="3">
        <v>1533000000</v>
      </c>
      <c r="J103" s="3">
        <v>918000000</v>
      </c>
      <c r="K103" s="3" t="s">
        <v>24</v>
      </c>
      <c r="L103" s="3" t="s">
        <v>24</v>
      </c>
      <c r="M103" s="3" t="s">
        <v>24</v>
      </c>
      <c r="N103" s="3" t="s">
        <v>24</v>
      </c>
      <c r="O103" s="4" t="s">
        <v>24</v>
      </c>
      <c r="P103" s="3" t="s">
        <v>24</v>
      </c>
      <c r="Q103" s="3" t="s">
        <v>24</v>
      </c>
      <c r="R103" s="3" t="s">
        <v>24</v>
      </c>
      <c r="S103" s="3" t="s">
        <v>24</v>
      </c>
    </row>
    <row r="104" spans="1:19" ht="16" x14ac:dyDescent="0.2">
      <c r="A104" s="2" t="s">
        <v>113</v>
      </c>
      <c r="B104" s="3">
        <v>18508000000</v>
      </c>
      <c r="C104" s="3">
        <v>24283000000</v>
      </c>
      <c r="D104" s="3">
        <v>27821000000</v>
      </c>
      <c r="E104" s="3">
        <v>27811000000</v>
      </c>
      <c r="F104" s="3">
        <v>32374000000</v>
      </c>
      <c r="G104" s="3">
        <v>26929000000</v>
      </c>
      <c r="H104" s="3">
        <v>26532000000</v>
      </c>
      <c r="I104" s="3">
        <v>27194000000</v>
      </c>
      <c r="J104" s="3">
        <v>28782000000</v>
      </c>
      <c r="K104" s="3">
        <v>26973000000</v>
      </c>
      <c r="L104" s="3">
        <v>14601000000</v>
      </c>
      <c r="M104" s="3">
        <v>19950000000</v>
      </c>
      <c r="N104" s="3">
        <v>19724000000</v>
      </c>
      <c r="O104" s="4">
        <v>24409000000</v>
      </c>
      <c r="P104" s="3">
        <v>19724000000</v>
      </c>
      <c r="Q104" s="3">
        <v>23357000000</v>
      </c>
      <c r="R104" s="3">
        <v>24115000000</v>
      </c>
      <c r="S104" s="3">
        <v>24409000000</v>
      </c>
    </row>
    <row r="105" spans="1:19" ht="16" x14ac:dyDescent="0.2">
      <c r="A105" s="2" t="s">
        <v>114</v>
      </c>
      <c r="B105" s="3">
        <v>14041000000</v>
      </c>
      <c r="C105" s="3">
        <v>13656000000</v>
      </c>
      <c r="D105" s="3">
        <v>14736000000</v>
      </c>
      <c r="E105" s="3">
        <v>19154000000</v>
      </c>
      <c r="F105" s="3">
        <v>19063000000</v>
      </c>
      <c r="G105" s="3">
        <v>28311000000</v>
      </c>
      <c r="H105" s="3">
        <v>29684000000</v>
      </c>
      <c r="I105" s="3">
        <v>31182000000</v>
      </c>
      <c r="J105" s="3">
        <v>25376000000</v>
      </c>
      <c r="K105" s="3">
        <v>27516000000</v>
      </c>
      <c r="L105" s="3">
        <v>40125000000</v>
      </c>
      <c r="M105" s="3">
        <v>38116000000</v>
      </c>
      <c r="N105" s="3">
        <v>36377000000</v>
      </c>
      <c r="O105" s="4">
        <v>34176000000</v>
      </c>
      <c r="P105" s="3">
        <v>36377000000</v>
      </c>
      <c r="Q105" s="3">
        <v>36134000000</v>
      </c>
      <c r="R105" s="3">
        <v>35626000000</v>
      </c>
      <c r="S105" s="3">
        <v>34176000000</v>
      </c>
    </row>
    <row r="106" spans="1:19" ht="16" x14ac:dyDescent="0.2">
      <c r="A106" s="2" t="s">
        <v>115</v>
      </c>
      <c r="B106" s="3">
        <v>14041000000</v>
      </c>
      <c r="C106" s="3">
        <v>13656000000</v>
      </c>
      <c r="D106" s="3">
        <v>14736000000</v>
      </c>
      <c r="E106" s="3">
        <v>19154000000</v>
      </c>
      <c r="F106" s="3">
        <v>19063000000</v>
      </c>
      <c r="G106" s="3">
        <v>28311000000</v>
      </c>
      <c r="H106" s="3">
        <v>29684000000</v>
      </c>
      <c r="I106" s="3">
        <v>31182000000</v>
      </c>
      <c r="J106" s="3">
        <v>25376000000</v>
      </c>
      <c r="K106" s="3">
        <v>27516000000</v>
      </c>
      <c r="L106" s="3">
        <v>40125000000</v>
      </c>
      <c r="M106" s="3">
        <v>38116000000</v>
      </c>
      <c r="N106" s="3">
        <v>36377000000</v>
      </c>
      <c r="O106" s="4">
        <v>34176000000</v>
      </c>
      <c r="P106" s="3">
        <v>36377000000</v>
      </c>
      <c r="Q106" s="3">
        <v>36134000000</v>
      </c>
      <c r="R106" s="3">
        <v>35626000000</v>
      </c>
      <c r="S106" s="3">
        <v>34176000000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9055000000</v>
      </c>
      <c r="C108" s="3">
        <v>10114000000</v>
      </c>
      <c r="D108" s="3">
        <v>10449000000</v>
      </c>
      <c r="E108" s="3">
        <v>9650000000</v>
      </c>
      <c r="F108" s="3">
        <v>10025000000</v>
      </c>
      <c r="G108" s="3">
        <v>8992000000</v>
      </c>
      <c r="H108" s="3">
        <v>7834000000</v>
      </c>
      <c r="I108" s="3">
        <v>10543000000</v>
      </c>
      <c r="J108" s="3">
        <v>10000000000</v>
      </c>
      <c r="K108" s="3">
        <v>10794000000</v>
      </c>
      <c r="L108" s="3">
        <v>11286000000</v>
      </c>
      <c r="M108" s="3">
        <v>11428000000</v>
      </c>
      <c r="N108" s="3">
        <v>10836000000</v>
      </c>
      <c r="O108" s="4">
        <v>11160000000</v>
      </c>
      <c r="P108" s="3">
        <v>10836000000</v>
      </c>
      <c r="Q108" s="3">
        <v>11045000000</v>
      </c>
      <c r="R108" s="3">
        <v>11163000000</v>
      </c>
      <c r="S108" s="3">
        <v>11160000000</v>
      </c>
    </row>
    <row r="109" spans="1:19" ht="16" x14ac:dyDescent="0.2">
      <c r="A109" s="2" t="s">
        <v>118</v>
      </c>
      <c r="B109" s="3">
        <v>4261000000</v>
      </c>
      <c r="C109" s="3">
        <v>4694000000</v>
      </c>
      <c r="D109" s="3">
        <v>4981000000</v>
      </c>
      <c r="E109" s="3">
        <v>6152000000</v>
      </c>
      <c r="F109" s="3">
        <v>5636000000</v>
      </c>
      <c r="G109" s="3">
        <v>4691000000</v>
      </c>
      <c r="H109" s="3">
        <v>3753000000</v>
      </c>
      <c r="I109" s="3">
        <v>2522000000</v>
      </c>
      <c r="J109" s="3">
        <v>2354000000</v>
      </c>
      <c r="K109" s="3">
        <v>2284000000</v>
      </c>
      <c r="L109" s="3">
        <v>1833000000</v>
      </c>
      <c r="M109" s="3">
        <v>2821000000</v>
      </c>
      <c r="N109" s="3">
        <v>2914000000</v>
      </c>
      <c r="O109" s="4">
        <v>2733000000</v>
      </c>
      <c r="P109" s="3">
        <v>2914000000</v>
      </c>
      <c r="Q109" s="3">
        <v>3171000000</v>
      </c>
      <c r="R109" s="3">
        <v>2714000000</v>
      </c>
      <c r="S109" s="3">
        <v>2733000000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4794000000</v>
      </c>
      <c r="C114" s="3">
        <v>5420000000</v>
      </c>
      <c r="D114" s="3">
        <v>5468000000</v>
      </c>
      <c r="E114" s="3">
        <v>3498000000</v>
      </c>
      <c r="F114" s="3">
        <v>4389000000</v>
      </c>
      <c r="G114" s="3">
        <v>4301000000</v>
      </c>
      <c r="H114" s="3">
        <v>4081000000</v>
      </c>
      <c r="I114" s="3">
        <v>8021000000</v>
      </c>
      <c r="J114" s="3">
        <v>7646000000</v>
      </c>
      <c r="K114" s="3">
        <v>8510000000</v>
      </c>
      <c r="L114" s="3">
        <v>9453000000</v>
      </c>
      <c r="M114" s="3">
        <v>8607000000</v>
      </c>
      <c r="N114" s="3">
        <v>7922000000</v>
      </c>
      <c r="O114" s="4">
        <v>8427000000</v>
      </c>
      <c r="P114" s="3">
        <v>7922000000</v>
      </c>
      <c r="Q114" s="3">
        <v>7874000000</v>
      </c>
      <c r="R114" s="3">
        <v>8449000000</v>
      </c>
      <c r="S114" s="3">
        <v>8427000000</v>
      </c>
    </row>
    <row r="115" spans="1:19" ht="16" x14ac:dyDescent="0.2">
      <c r="A115" s="2" t="s">
        <v>121</v>
      </c>
      <c r="B115" s="3">
        <v>23096000000</v>
      </c>
      <c r="C115" s="3">
        <v>23770000000</v>
      </c>
      <c r="D115" s="3">
        <v>25185000000</v>
      </c>
      <c r="E115" s="3">
        <v>28804000000</v>
      </c>
      <c r="F115" s="3">
        <v>29088000000</v>
      </c>
      <c r="G115" s="3">
        <v>37303000000</v>
      </c>
      <c r="H115" s="3">
        <v>37518000000</v>
      </c>
      <c r="I115" s="3">
        <v>41725000000</v>
      </c>
      <c r="J115" s="3">
        <v>35376000000</v>
      </c>
      <c r="K115" s="3">
        <v>38310000000</v>
      </c>
      <c r="L115" s="3">
        <v>51411000000</v>
      </c>
      <c r="M115" s="3">
        <v>49544000000</v>
      </c>
      <c r="N115" s="3">
        <v>47213000000</v>
      </c>
      <c r="O115" s="4">
        <v>45336000000</v>
      </c>
      <c r="P115" s="3">
        <v>47213000000</v>
      </c>
      <c r="Q115" s="3">
        <v>47179000000</v>
      </c>
      <c r="R115" s="3">
        <v>46789000000</v>
      </c>
      <c r="S115" s="3">
        <v>45336000000</v>
      </c>
    </row>
    <row r="116" spans="1:19" ht="16" x14ac:dyDescent="0.2">
      <c r="A116" s="2" t="s">
        <v>122</v>
      </c>
      <c r="B116" s="3">
        <v>41604000000</v>
      </c>
      <c r="C116" s="3">
        <v>48053000000</v>
      </c>
      <c r="D116" s="3">
        <v>53006000000</v>
      </c>
      <c r="E116" s="3">
        <v>56615000000</v>
      </c>
      <c r="F116" s="3">
        <v>61462000000</v>
      </c>
      <c r="G116" s="3">
        <v>64232000000</v>
      </c>
      <c r="H116" s="3">
        <v>64050000000</v>
      </c>
      <c r="I116" s="3">
        <v>68919000000</v>
      </c>
      <c r="J116" s="3">
        <v>64158000000</v>
      </c>
      <c r="K116" s="3">
        <v>65283000000</v>
      </c>
      <c r="L116" s="3">
        <v>66012000000</v>
      </c>
      <c r="M116" s="3">
        <v>69494000000</v>
      </c>
      <c r="N116" s="3">
        <v>66937000000</v>
      </c>
      <c r="O116" s="4">
        <v>69745000000</v>
      </c>
      <c r="P116" s="3">
        <v>66937000000</v>
      </c>
      <c r="Q116" s="3">
        <v>70536000000</v>
      </c>
      <c r="R116" s="3">
        <v>70904000000</v>
      </c>
      <c r="S116" s="3">
        <v>69745000000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10937000000</v>
      </c>
      <c r="C118" s="3">
        <v>12092000000</v>
      </c>
      <c r="D118" s="3">
        <v>13139000000</v>
      </c>
      <c r="E118" s="3">
        <v>14036000000</v>
      </c>
      <c r="F118" s="3">
        <v>14914000000</v>
      </c>
      <c r="G118" s="3">
        <v>15776000000</v>
      </c>
      <c r="H118" s="3">
        <v>16753000000</v>
      </c>
      <c r="I118" s="3">
        <v>17624000000</v>
      </c>
      <c r="J118" s="3">
        <v>18280000000</v>
      </c>
      <c r="K118" s="3">
        <v>18914000000</v>
      </c>
      <c r="L118" s="3">
        <v>19361000000</v>
      </c>
      <c r="M118" s="3">
        <v>19876000000</v>
      </c>
      <c r="N118" s="3">
        <v>20582000000</v>
      </c>
      <c r="O118" s="4">
        <v>20841000000</v>
      </c>
      <c r="P118" s="3">
        <v>20582000000</v>
      </c>
      <c r="Q118" s="3">
        <v>20649000000</v>
      </c>
      <c r="R118" s="3">
        <v>20753000000</v>
      </c>
      <c r="S118" s="3">
        <v>20841000000</v>
      </c>
    </row>
    <row r="119" spans="1:19" ht="16" x14ac:dyDescent="0.2">
      <c r="A119" s="2" t="s">
        <v>125</v>
      </c>
      <c r="B119" s="3">
        <v>880000000</v>
      </c>
      <c r="C119" s="3">
        <v>880000000</v>
      </c>
      <c r="D119" s="3">
        <v>1760000000</v>
      </c>
      <c r="E119" s="3">
        <v>1760000000</v>
      </c>
      <c r="F119" s="3">
        <v>1760000000</v>
      </c>
      <c r="G119" s="3">
        <v>1760000000</v>
      </c>
      <c r="H119" s="3">
        <v>1760000000</v>
      </c>
      <c r="I119" s="3">
        <v>1760000000</v>
      </c>
      <c r="J119" s="3">
        <v>1760000000</v>
      </c>
      <c r="K119" s="3">
        <v>1760000000</v>
      </c>
      <c r="L119" s="3">
        <v>1760000000</v>
      </c>
      <c r="M119" s="3">
        <v>1760000000</v>
      </c>
      <c r="N119" s="3">
        <v>1760000000</v>
      </c>
      <c r="O119" s="4">
        <v>1760000000</v>
      </c>
      <c r="P119" s="3">
        <v>1760000000</v>
      </c>
      <c r="Q119" s="3">
        <v>1760000000</v>
      </c>
      <c r="R119" s="3">
        <v>1760000000</v>
      </c>
      <c r="S119" s="3">
        <v>1760000000</v>
      </c>
    </row>
    <row r="120" spans="1:19" ht="16" x14ac:dyDescent="0.2">
      <c r="A120" s="2" t="s">
        <v>126</v>
      </c>
      <c r="B120" s="3">
        <v>10057000000</v>
      </c>
      <c r="C120" s="3">
        <v>11212000000</v>
      </c>
      <c r="D120" s="3">
        <v>11379000000</v>
      </c>
      <c r="E120" s="3">
        <v>12276000000</v>
      </c>
      <c r="F120" s="3">
        <v>13154000000</v>
      </c>
      <c r="G120" s="3">
        <v>14016000000</v>
      </c>
      <c r="H120" s="3">
        <v>14993000000</v>
      </c>
      <c r="I120" s="3">
        <v>15864000000</v>
      </c>
      <c r="J120" s="3">
        <v>16520000000</v>
      </c>
      <c r="K120" s="3">
        <v>17154000000</v>
      </c>
      <c r="L120" s="3">
        <v>17601000000</v>
      </c>
      <c r="M120" s="3">
        <v>18116000000</v>
      </c>
      <c r="N120" s="3">
        <v>18822000000</v>
      </c>
      <c r="O120" s="4">
        <v>19081000000</v>
      </c>
      <c r="P120" s="3">
        <v>18822000000</v>
      </c>
      <c r="Q120" s="3">
        <v>18889000000</v>
      </c>
      <c r="R120" s="3">
        <v>18993000000</v>
      </c>
      <c r="S120" s="3">
        <v>19081000000</v>
      </c>
    </row>
    <row r="121" spans="1:19" ht="16" x14ac:dyDescent="0.2">
      <c r="A121" s="2" t="s">
        <v>127</v>
      </c>
      <c r="B121" s="3">
        <v>27762000000</v>
      </c>
      <c r="C121" s="3">
        <v>31304000000</v>
      </c>
      <c r="D121" s="3">
        <v>35009000000</v>
      </c>
      <c r="E121" s="3">
        <v>39091000000</v>
      </c>
      <c r="F121" s="3">
        <v>42225000000</v>
      </c>
      <c r="G121" s="3">
        <v>45066000000</v>
      </c>
      <c r="H121" s="3">
        <v>47988000000</v>
      </c>
      <c r="I121" s="3">
        <v>50677000000</v>
      </c>
      <c r="J121" s="3">
        <v>51719000000</v>
      </c>
      <c r="K121" s="3">
        <v>52244000000</v>
      </c>
      <c r="L121" s="3">
        <v>52016000000</v>
      </c>
      <c r="M121" s="3">
        <v>51641000000</v>
      </c>
      <c r="N121" s="3">
        <v>52601000000</v>
      </c>
      <c r="O121" s="4">
        <v>53494000000</v>
      </c>
      <c r="P121" s="3">
        <v>52601000000</v>
      </c>
      <c r="Q121" s="3">
        <v>53247000000</v>
      </c>
      <c r="R121" s="3">
        <v>53418000000</v>
      </c>
      <c r="S121" s="3">
        <v>53494000000</v>
      </c>
    </row>
    <row r="122" spans="1:19" ht="16" x14ac:dyDescent="0.2">
      <c r="A122" s="2" t="s">
        <v>128</v>
      </c>
      <c r="B122" s="3">
        <v>49278000000</v>
      </c>
      <c r="C122" s="3">
        <v>53550000000</v>
      </c>
      <c r="D122" s="3">
        <v>58045000000</v>
      </c>
      <c r="E122" s="3">
        <v>61660000000</v>
      </c>
      <c r="F122" s="3">
        <v>63408000000</v>
      </c>
      <c r="G122" s="3">
        <v>65018000000</v>
      </c>
      <c r="H122" s="3">
        <v>65502000000</v>
      </c>
      <c r="I122" s="3">
        <v>60430000000</v>
      </c>
      <c r="J122" s="3">
        <v>63234000000</v>
      </c>
      <c r="K122" s="3">
        <v>65810000000</v>
      </c>
      <c r="L122" s="3">
        <v>66555000000</v>
      </c>
      <c r="M122" s="3">
        <v>69094000000</v>
      </c>
      <c r="N122" s="3">
        <v>71019000000</v>
      </c>
      <c r="O122" s="4">
        <v>73793000000</v>
      </c>
      <c r="P122" s="3">
        <v>71019000000</v>
      </c>
      <c r="Q122" s="3">
        <v>72137000000</v>
      </c>
      <c r="R122" s="3">
        <v>72695000000</v>
      </c>
      <c r="S122" s="3">
        <v>73793000000</v>
      </c>
    </row>
    <row r="123" spans="1:19" ht="16" x14ac:dyDescent="0.2">
      <c r="A123" s="2" t="s">
        <v>129</v>
      </c>
      <c r="B123" s="3">
        <v>-1450000000</v>
      </c>
      <c r="C123" s="3">
        <v>-2703000000</v>
      </c>
      <c r="D123" s="3">
        <v>-3385000000</v>
      </c>
      <c r="E123" s="3">
        <v>-3432000000</v>
      </c>
      <c r="F123" s="3">
        <v>-5777000000</v>
      </c>
      <c r="G123" s="3">
        <v>-10174000000</v>
      </c>
      <c r="H123" s="3">
        <v>-11205000000</v>
      </c>
      <c r="I123" s="3">
        <v>-10305000000</v>
      </c>
      <c r="J123" s="3">
        <v>-12814000000</v>
      </c>
      <c r="K123" s="3">
        <v>-13499000000</v>
      </c>
      <c r="L123" s="3">
        <v>-14601000000</v>
      </c>
      <c r="M123" s="3">
        <v>-14330000000</v>
      </c>
      <c r="N123" s="3">
        <v>-14895000000</v>
      </c>
      <c r="O123" s="4">
        <v>-14815000000</v>
      </c>
      <c r="P123" s="3">
        <v>-14895000000</v>
      </c>
      <c r="Q123" s="3">
        <v>-14322000000</v>
      </c>
      <c r="R123" s="3">
        <v>-14017000000</v>
      </c>
      <c r="S123" s="3">
        <v>-14815000000</v>
      </c>
    </row>
    <row r="124" spans="1:19" ht="16" x14ac:dyDescent="0.2">
      <c r="A124" s="2" t="s">
        <v>130</v>
      </c>
      <c r="B124" s="3">
        <v>31003000000</v>
      </c>
      <c r="C124" s="3">
        <v>31635000000</v>
      </c>
      <c r="D124" s="3">
        <v>32790000000</v>
      </c>
      <c r="E124" s="3">
        <v>33173000000</v>
      </c>
      <c r="F124" s="3">
        <v>30320000000</v>
      </c>
      <c r="G124" s="3">
        <v>25554000000</v>
      </c>
      <c r="H124" s="3">
        <v>23062000000</v>
      </c>
      <c r="I124" s="3">
        <v>17072000000</v>
      </c>
      <c r="J124" s="3">
        <v>16981000000</v>
      </c>
      <c r="K124" s="3">
        <v>18981000000</v>
      </c>
      <c r="L124" s="3">
        <v>19299000000</v>
      </c>
      <c r="M124" s="3">
        <v>22999000000</v>
      </c>
      <c r="N124" s="3">
        <v>24105000000</v>
      </c>
      <c r="O124" s="4">
        <v>26325000000</v>
      </c>
      <c r="P124" s="3">
        <v>24105000000</v>
      </c>
      <c r="Q124" s="3">
        <v>25217000000</v>
      </c>
      <c r="R124" s="3">
        <v>26013000000</v>
      </c>
      <c r="S124" s="3">
        <v>26325000000</v>
      </c>
    </row>
    <row r="125" spans="1:19" ht="16" x14ac:dyDescent="0.2">
      <c r="A125" s="2" t="s">
        <v>131</v>
      </c>
      <c r="B125" s="3">
        <v>314000000</v>
      </c>
      <c r="C125" s="3">
        <v>286000000</v>
      </c>
      <c r="D125" s="3">
        <v>378000000</v>
      </c>
      <c r="E125" s="3">
        <v>267000000</v>
      </c>
      <c r="F125" s="3">
        <v>241000000</v>
      </c>
      <c r="G125" s="3">
        <v>210000000</v>
      </c>
      <c r="H125" s="3">
        <v>158000000</v>
      </c>
      <c r="I125" s="3">
        <v>1905000000</v>
      </c>
      <c r="J125" s="3">
        <v>2077000000</v>
      </c>
      <c r="K125" s="3">
        <v>2117000000</v>
      </c>
      <c r="L125" s="3">
        <v>1985000000</v>
      </c>
      <c r="M125" s="3">
        <v>1861000000</v>
      </c>
      <c r="N125" s="3">
        <v>1721000000</v>
      </c>
      <c r="O125" s="4">
        <v>1508000000</v>
      </c>
      <c r="P125" s="3">
        <v>1721000000</v>
      </c>
      <c r="Q125" s="3">
        <v>1651000000</v>
      </c>
      <c r="R125" s="3">
        <v>1539000000</v>
      </c>
      <c r="S125" s="3">
        <v>1508000000</v>
      </c>
    </row>
    <row r="126" spans="1:19" ht="16" x14ac:dyDescent="0.2">
      <c r="A126" s="2" t="s">
        <v>132</v>
      </c>
      <c r="B126" s="3">
        <v>31317000000</v>
      </c>
      <c r="C126" s="3">
        <v>31921000000</v>
      </c>
      <c r="D126" s="3">
        <v>33168000000</v>
      </c>
      <c r="E126" s="3">
        <v>33440000000</v>
      </c>
      <c r="F126" s="3">
        <v>30561000000</v>
      </c>
      <c r="G126" s="3">
        <v>25764000000</v>
      </c>
      <c r="H126" s="3">
        <v>23220000000</v>
      </c>
      <c r="I126" s="3">
        <v>18977000000</v>
      </c>
      <c r="J126" s="3">
        <v>19058000000</v>
      </c>
      <c r="K126" s="3">
        <v>21098000000</v>
      </c>
      <c r="L126" s="3">
        <v>21284000000</v>
      </c>
      <c r="M126" s="3">
        <v>24860000000</v>
      </c>
      <c r="N126" s="3">
        <v>25826000000</v>
      </c>
      <c r="O126" s="4">
        <v>27833000000</v>
      </c>
      <c r="P126" s="3">
        <v>25826000000</v>
      </c>
      <c r="Q126" s="3">
        <v>26868000000</v>
      </c>
      <c r="R126" s="3">
        <v>27552000000</v>
      </c>
      <c r="S126" s="3">
        <v>27833000000</v>
      </c>
    </row>
    <row r="127" spans="1:19" ht="16" x14ac:dyDescent="0.2">
      <c r="A127" s="2" t="s">
        <v>133</v>
      </c>
      <c r="B127" s="3">
        <v>72921000000</v>
      </c>
      <c r="C127" s="3">
        <v>79974000000</v>
      </c>
      <c r="D127" s="3">
        <v>86174000000</v>
      </c>
      <c r="E127" s="3">
        <v>90055000000</v>
      </c>
      <c r="F127" s="3">
        <v>92023000000</v>
      </c>
      <c r="G127" s="3">
        <v>89996000000</v>
      </c>
      <c r="H127" s="3">
        <v>87270000000</v>
      </c>
      <c r="I127" s="3">
        <v>87896000000</v>
      </c>
      <c r="J127" s="3">
        <v>83216000000</v>
      </c>
      <c r="K127" s="3">
        <v>86381000000</v>
      </c>
      <c r="L127" s="3">
        <v>87296000000</v>
      </c>
      <c r="M127" s="3">
        <v>94354000000</v>
      </c>
      <c r="N127" s="3">
        <v>92763000000</v>
      </c>
      <c r="O127" s="4">
        <v>97578000000</v>
      </c>
      <c r="P127" s="3">
        <v>92763000000</v>
      </c>
      <c r="Q127" s="3">
        <v>97404000000</v>
      </c>
      <c r="R127" s="3">
        <v>98456000000</v>
      </c>
      <c r="S127" s="3">
        <v>97578000000</v>
      </c>
    </row>
    <row r="128" spans="1:19" ht="16" x14ac:dyDescent="0.2">
      <c r="A128" s="31" t="s">
        <v>134</v>
      </c>
      <c r="B128" s="27">
        <v>4584000000</v>
      </c>
      <c r="C128" s="27">
        <v>4526000000</v>
      </c>
      <c r="D128" s="27">
        <v>4469000000</v>
      </c>
      <c r="E128" s="27">
        <v>4402000000</v>
      </c>
      <c r="F128" s="27">
        <v>4366000000</v>
      </c>
      <c r="G128" s="27">
        <v>4324000000</v>
      </c>
      <c r="H128" s="27">
        <v>4288000000</v>
      </c>
      <c r="I128" s="27">
        <v>4259000000</v>
      </c>
      <c r="J128" s="27">
        <v>4268129000</v>
      </c>
      <c r="K128" s="27">
        <v>4280129000</v>
      </c>
      <c r="L128" s="27">
        <v>4302129000</v>
      </c>
      <c r="M128" s="27">
        <v>4325129000</v>
      </c>
      <c r="N128" s="27">
        <v>4328000000</v>
      </c>
      <c r="O128" s="28">
        <v>4324000000</v>
      </c>
      <c r="P128" s="27">
        <v>4328000000</v>
      </c>
      <c r="Q128" s="27">
        <v>4325000000</v>
      </c>
      <c r="R128" s="27">
        <v>4324000000</v>
      </c>
      <c r="S128" s="27">
        <v>4324000000</v>
      </c>
    </row>
    <row r="129" spans="1:19" ht="16" x14ac:dyDescent="0.2">
      <c r="A129" s="15" t="s">
        <v>197</v>
      </c>
      <c r="B129" s="10"/>
      <c r="C129" s="20">
        <f>(C128/B128)-1</f>
        <v>-1.265270506108207E-2</v>
      </c>
      <c r="D129" s="20">
        <f>(D128/C128)-1</f>
        <v>-1.2593901900132543E-2</v>
      </c>
      <c r="E129" s="20">
        <f>(E128/D128)-1</f>
        <v>-1.4992168270306583E-2</v>
      </c>
      <c r="F129" s="20">
        <f t="shared" ref="F129:S129" si="9">(F128/E128)-1</f>
        <v>-8.1781008632439978E-3</v>
      </c>
      <c r="G129" s="20">
        <f t="shared" si="9"/>
        <v>-9.6197892808062013E-3</v>
      </c>
      <c r="H129" s="20">
        <f t="shared" si="9"/>
        <v>-8.3256244218316011E-3</v>
      </c>
      <c r="I129" s="20">
        <f t="shared" si="9"/>
        <v>-6.7630597014924909E-3</v>
      </c>
      <c r="J129" s="20">
        <f t="shared" si="9"/>
        <v>2.1434609063160082E-3</v>
      </c>
      <c r="K129" s="20">
        <f t="shared" si="9"/>
        <v>2.8115363898326695E-3</v>
      </c>
      <c r="L129" s="20">
        <f t="shared" si="9"/>
        <v>5.1400319943628592E-3</v>
      </c>
      <c r="M129" s="20">
        <f t="shared" si="9"/>
        <v>5.346190223491698E-3</v>
      </c>
      <c r="N129" s="20">
        <f t="shared" si="9"/>
        <v>6.6379523015380748E-4</v>
      </c>
      <c r="O129" s="20">
        <f t="shared" si="9"/>
        <v>-9.2421441774492852E-4</v>
      </c>
      <c r="P129" s="20">
        <f t="shared" si="9"/>
        <v>9.2506938020342488E-4</v>
      </c>
      <c r="Q129" s="20">
        <f t="shared" si="9"/>
        <v>-6.9316081330872414E-4</v>
      </c>
      <c r="R129" s="20">
        <f t="shared" si="9"/>
        <v>-2.3121387283242534E-4</v>
      </c>
      <c r="S129" s="20">
        <f t="shared" si="9"/>
        <v>0</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19" ht="16" x14ac:dyDescent="0.2">
      <c r="A131" s="2" t="s">
        <v>136</v>
      </c>
      <c r="B131" s="3">
        <v>14900000000</v>
      </c>
      <c r="C131" s="3">
        <v>15765000000</v>
      </c>
      <c r="D131" s="3">
        <v>24168000000</v>
      </c>
      <c r="E131" s="3">
        <v>26665000000</v>
      </c>
      <c r="F131" s="3">
        <v>32787000000</v>
      </c>
      <c r="G131" s="3">
        <v>36807000000</v>
      </c>
      <c r="H131" s="3">
        <v>37154000000</v>
      </c>
      <c r="I131" s="3">
        <v>41679000000</v>
      </c>
      <c r="J131" s="3">
        <v>35137000000</v>
      </c>
      <c r="K131" s="3">
        <v>36283000000</v>
      </c>
      <c r="L131" s="3">
        <v>35998000000</v>
      </c>
      <c r="M131" s="3">
        <v>33077000000</v>
      </c>
      <c r="N131" s="3">
        <v>29630000000</v>
      </c>
      <c r="O131" s="4">
        <v>28288000000</v>
      </c>
      <c r="P131" s="3">
        <v>29630000000</v>
      </c>
      <c r="Q131" s="3">
        <v>30396000000</v>
      </c>
      <c r="R131" s="3">
        <v>29061000000</v>
      </c>
      <c r="S131" s="3">
        <v>28288000000</v>
      </c>
    </row>
    <row r="132" spans="1:19" ht="16" x14ac:dyDescent="0.2">
      <c r="A132" s="2" t="s">
        <v>137</v>
      </c>
      <c r="B132" s="5">
        <v>47.58</v>
      </c>
      <c r="C132" s="5">
        <v>49.39</v>
      </c>
      <c r="D132" s="5">
        <v>72.87</v>
      </c>
      <c r="E132" s="5">
        <v>79.739999999999995</v>
      </c>
      <c r="F132" s="5">
        <v>107.28</v>
      </c>
      <c r="G132" s="5">
        <v>142.86000000000001</v>
      </c>
      <c r="H132" s="5">
        <v>160.01</v>
      </c>
      <c r="I132" s="5">
        <v>219.63</v>
      </c>
      <c r="J132" s="5">
        <v>184.37</v>
      </c>
      <c r="K132" s="5">
        <v>171.97</v>
      </c>
      <c r="L132" s="5">
        <v>169.13</v>
      </c>
      <c r="M132" s="5">
        <v>133.05000000000001</v>
      </c>
      <c r="N132" s="5">
        <v>114.73</v>
      </c>
      <c r="O132" s="6">
        <v>101.63</v>
      </c>
      <c r="P132" s="5">
        <v>114.73</v>
      </c>
      <c r="Q132" s="5">
        <v>113.13</v>
      </c>
      <c r="R132" s="5">
        <v>105.48</v>
      </c>
      <c r="S132" s="5">
        <v>101.63</v>
      </c>
    </row>
    <row r="133" spans="1:19" ht="16" x14ac:dyDescent="0.2">
      <c r="A133" s="2" t="s">
        <v>138</v>
      </c>
      <c r="B133" s="5">
        <v>22.27</v>
      </c>
      <c r="C133" s="5">
        <v>8.1300000000000008</v>
      </c>
      <c r="D133" s="5">
        <v>9.91</v>
      </c>
      <c r="E133" s="5">
        <v>9.33</v>
      </c>
      <c r="F133" s="5">
        <v>6.38</v>
      </c>
      <c r="G133" s="5">
        <v>2.48</v>
      </c>
      <c r="H133" s="5">
        <v>3.16</v>
      </c>
      <c r="I133" s="5">
        <v>3.29</v>
      </c>
      <c r="J133" s="5">
        <v>-4.0999999999999996</v>
      </c>
      <c r="K133" s="5">
        <v>-9.51</v>
      </c>
      <c r="L133" s="5">
        <v>-12.37</v>
      </c>
      <c r="M133" s="5">
        <v>-16.329999999999998</v>
      </c>
      <c r="N133" s="5">
        <v>-13.2</v>
      </c>
      <c r="O133" s="6">
        <v>-7.81</v>
      </c>
      <c r="P133" s="5">
        <v>-13.2</v>
      </c>
      <c r="Q133" s="5">
        <v>-10.51</v>
      </c>
      <c r="R133" s="5">
        <v>-9.1300000000000008</v>
      </c>
      <c r="S133" s="5">
        <v>-7.81</v>
      </c>
    </row>
    <row r="134" spans="1:19" ht="16" x14ac:dyDescent="0.2">
      <c r="A134" s="2" t="s">
        <v>139</v>
      </c>
      <c r="B134" s="5">
        <v>1.17</v>
      </c>
      <c r="C134" s="5">
        <v>1.05</v>
      </c>
      <c r="D134" s="5">
        <v>1.0900000000000001</v>
      </c>
      <c r="E134" s="5">
        <v>1.1299999999999999</v>
      </c>
      <c r="F134" s="5">
        <v>1.02</v>
      </c>
      <c r="G134" s="5">
        <v>1.24</v>
      </c>
      <c r="H134" s="5">
        <v>1.28</v>
      </c>
      <c r="I134" s="5">
        <v>1.34</v>
      </c>
      <c r="J134" s="5">
        <v>0.87</v>
      </c>
      <c r="K134" s="5">
        <v>0.76</v>
      </c>
      <c r="L134" s="5">
        <v>1.32</v>
      </c>
      <c r="M134" s="5">
        <v>1.1299999999999999</v>
      </c>
      <c r="N134" s="5">
        <v>1.1499999999999999</v>
      </c>
      <c r="O134" s="6">
        <v>1.1399999999999999</v>
      </c>
      <c r="P134" s="5">
        <v>1.1499999999999999</v>
      </c>
      <c r="Q134" s="5">
        <v>1.1499999999999999</v>
      </c>
      <c r="R134" s="5">
        <v>1.1399999999999999</v>
      </c>
      <c r="S134" s="5">
        <v>1.1399999999999999</v>
      </c>
    </row>
    <row r="135" spans="1:19" ht="16" x14ac:dyDescent="0.2">
      <c r="A135" s="2" t="s">
        <v>140</v>
      </c>
      <c r="B135" s="5">
        <v>-103.51</v>
      </c>
      <c r="C135" s="5">
        <v>-80.58</v>
      </c>
      <c r="D135" s="5">
        <v>-70.25</v>
      </c>
      <c r="E135" s="5">
        <v>-78.430000000000007</v>
      </c>
      <c r="F135" s="5">
        <v>-91.71</v>
      </c>
      <c r="G135" s="5">
        <v>-29.72</v>
      </c>
      <c r="H135" s="5">
        <v>-42.27</v>
      </c>
      <c r="I135" s="5">
        <v>-139.32</v>
      </c>
      <c r="J135" s="5">
        <v>-36.119999999999997</v>
      </c>
      <c r="K135" s="5">
        <v>-53.53</v>
      </c>
      <c r="L135" s="5">
        <v>-178.08</v>
      </c>
      <c r="M135" s="5">
        <v>-192.44</v>
      </c>
      <c r="N135" s="5">
        <v>-187.26</v>
      </c>
      <c r="O135" s="6">
        <v>-208.04</v>
      </c>
      <c r="P135" s="5">
        <v>-187.26</v>
      </c>
      <c r="Q135" s="5">
        <v>-150.63</v>
      </c>
      <c r="R135" s="5">
        <v>-172.36</v>
      </c>
      <c r="S135" s="5">
        <v>-208.04</v>
      </c>
    </row>
    <row r="136" spans="1:19" ht="16" x14ac:dyDescent="0.2">
      <c r="A136" s="2" t="s">
        <v>141</v>
      </c>
      <c r="B136" s="3">
        <v>139600</v>
      </c>
      <c r="C136" s="3">
        <v>146200</v>
      </c>
      <c r="D136" s="3">
        <v>150900</v>
      </c>
      <c r="E136" s="3">
        <v>130600</v>
      </c>
      <c r="F136" s="3">
        <v>129200</v>
      </c>
      <c r="G136" s="3">
        <v>123200</v>
      </c>
      <c r="H136" s="3">
        <v>100300</v>
      </c>
      <c r="I136" s="3">
        <v>61800</v>
      </c>
      <c r="J136" s="3">
        <v>62600</v>
      </c>
      <c r="K136" s="3">
        <v>86200</v>
      </c>
      <c r="L136" s="3">
        <v>80300</v>
      </c>
      <c r="M136" s="3">
        <v>79000</v>
      </c>
      <c r="N136" s="3">
        <v>82500</v>
      </c>
      <c r="O136" s="4">
        <v>82500</v>
      </c>
      <c r="P136" s="3">
        <v>82500</v>
      </c>
      <c r="Q136" s="3">
        <v>82500</v>
      </c>
      <c r="R136" s="3">
        <v>82500</v>
      </c>
      <c r="S136" s="3">
        <v>82500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11859000000</v>
      </c>
      <c r="C139" s="3">
        <v>8634000000</v>
      </c>
      <c r="D139" s="3">
        <v>9086000000</v>
      </c>
      <c r="E139" s="3">
        <v>8626000000</v>
      </c>
      <c r="F139" s="3">
        <v>7124000000</v>
      </c>
      <c r="G139" s="3">
        <v>7366000000</v>
      </c>
      <c r="H139" s="3">
        <v>6550000000</v>
      </c>
      <c r="I139" s="3">
        <v>1182000000</v>
      </c>
      <c r="J139" s="3">
        <v>6476000000</v>
      </c>
      <c r="K139" s="3">
        <v>8985000000</v>
      </c>
      <c r="L139" s="3">
        <v>7768000000</v>
      </c>
      <c r="M139" s="3">
        <v>9804000000</v>
      </c>
      <c r="N139" s="3">
        <v>9571000000</v>
      </c>
      <c r="O139" s="4">
        <v>10773000000</v>
      </c>
      <c r="P139" s="3">
        <v>2056000000</v>
      </c>
      <c r="Q139" s="3">
        <v>3113000000</v>
      </c>
      <c r="R139" s="3">
        <v>2521000000</v>
      </c>
      <c r="S139" s="3">
        <v>3083000000</v>
      </c>
    </row>
    <row r="140" spans="1:19" ht="16" x14ac:dyDescent="0.2">
      <c r="A140" s="2" t="s">
        <v>143</v>
      </c>
      <c r="B140" s="3">
        <v>1443000000</v>
      </c>
      <c r="C140" s="3">
        <v>1954000000</v>
      </c>
      <c r="D140" s="3">
        <v>1982000000</v>
      </c>
      <c r="E140" s="3">
        <v>1977000000</v>
      </c>
      <c r="F140" s="3">
        <v>1976000000</v>
      </c>
      <c r="G140" s="3">
        <v>1970000000</v>
      </c>
      <c r="H140" s="3">
        <v>1787000000</v>
      </c>
      <c r="I140" s="3">
        <v>1260000000</v>
      </c>
      <c r="J140" s="3">
        <v>1086000000</v>
      </c>
      <c r="K140" s="3">
        <v>1365000000</v>
      </c>
      <c r="L140" s="3">
        <v>1536000000</v>
      </c>
      <c r="M140" s="3">
        <v>1452000000</v>
      </c>
      <c r="N140" s="3">
        <v>1260000000</v>
      </c>
      <c r="O140" s="4">
        <v>1164000000</v>
      </c>
      <c r="P140" s="3">
        <v>307000000</v>
      </c>
      <c r="Q140" s="3">
        <v>286000000</v>
      </c>
      <c r="R140" s="3">
        <v>281000000</v>
      </c>
      <c r="S140" s="3">
        <v>290000000</v>
      </c>
    </row>
    <row r="141" spans="1:19" ht="16" x14ac:dyDescent="0.2">
      <c r="A141" s="2" t="s">
        <v>144</v>
      </c>
      <c r="B141" s="3">
        <v>-4140000000</v>
      </c>
      <c r="C141" s="3">
        <v>779000000</v>
      </c>
      <c r="D141" s="3">
        <v>657000000</v>
      </c>
      <c r="E141" s="3">
        <v>871000000</v>
      </c>
      <c r="F141" s="3">
        <v>1954000000</v>
      </c>
      <c r="G141" s="3">
        <v>1349000000</v>
      </c>
      <c r="H141" s="3">
        <v>680000000</v>
      </c>
      <c r="I141" s="3">
        <v>1024000000</v>
      </c>
      <c r="J141" s="3">
        <v>998000000</v>
      </c>
      <c r="K141" s="3">
        <v>-245000000</v>
      </c>
      <c r="L141" s="3">
        <v>-150000000</v>
      </c>
      <c r="M141" s="3">
        <v>44000000</v>
      </c>
      <c r="N141" s="3">
        <v>792000000</v>
      </c>
      <c r="O141" s="4">
        <v>157000000</v>
      </c>
      <c r="P141" s="3">
        <v>-67000000</v>
      </c>
      <c r="Q141" s="3">
        <v>-362000000</v>
      </c>
      <c r="R141" s="3">
        <v>546000000</v>
      </c>
      <c r="S141" s="3">
        <v>40000000</v>
      </c>
    </row>
    <row r="142" spans="1:19" ht="16" x14ac:dyDescent="0.2">
      <c r="A142" s="31" t="s">
        <v>145</v>
      </c>
      <c r="B142" s="27">
        <v>380000000</v>
      </c>
      <c r="C142" s="27">
        <v>354000000</v>
      </c>
      <c r="D142" s="27">
        <v>259000000</v>
      </c>
      <c r="E142" s="27">
        <v>227000000</v>
      </c>
      <c r="F142" s="27">
        <v>209000000</v>
      </c>
      <c r="G142" s="27">
        <v>236000000</v>
      </c>
      <c r="H142" s="27">
        <v>258000000</v>
      </c>
      <c r="I142" s="27">
        <v>219000000</v>
      </c>
      <c r="J142" s="27">
        <v>225000000</v>
      </c>
      <c r="K142" s="27">
        <v>201000000</v>
      </c>
      <c r="L142" s="27">
        <v>126000000</v>
      </c>
      <c r="M142" s="27">
        <v>337000000</v>
      </c>
      <c r="N142" s="27">
        <v>356000000</v>
      </c>
      <c r="O142" s="28">
        <v>260000000</v>
      </c>
      <c r="P142" s="27">
        <v>83000000</v>
      </c>
      <c r="Q142" s="27">
        <v>58000000</v>
      </c>
      <c r="R142" s="27">
        <v>62000000</v>
      </c>
      <c r="S142" s="27">
        <v>57000000</v>
      </c>
    </row>
    <row r="143" spans="1:19" ht="16" x14ac:dyDescent="0.2">
      <c r="A143" s="12" t="s">
        <v>198</v>
      </c>
      <c r="B143" s="20">
        <f t="shared" ref="B143:S143" si="10">B142/B2</f>
        <v>1.082035365471682E-2</v>
      </c>
      <c r="C143" s="20">
        <f t="shared" si="10"/>
        <v>7.6060332602810362E-3</v>
      </c>
      <c r="D143" s="20">
        <f t="shared" si="10"/>
        <v>5.3939229856092633E-3</v>
      </c>
      <c r="E143" s="20">
        <f t="shared" si="10"/>
        <v>4.844837153711529E-3</v>
      </c>
      <c r="F143" s="20">
        <f t="shared" si="10"/>
        <v>4.5436758119918258E-3</v>
      </c>
      <c r="G143" s="20">
        <f t="shared" si="10"/>
        <v>5.3280353998284196E-3</v>
      </c>
      <c r="H143" s="20">
        <f t="shared" si="10"/>
        <v>6.1629601318586823E-3</v>
      </c>
      <c r="I143" s="20">
        <f t="shared" si="10"/>
        <v>6.1846935893815303E-3</v>
      </c>
      <c r="J143" s="20">
        <f t="shared" si="10"/>
        <v>6.5597667638483967E-3</v>
      </c>
      <c r="K143" s="20">
        <f t="shared" si="10"/>
        <v>5.3936564160360651E-3</v>
      </c>
      <c r="L143" s="20">
        <f t="shared" si="10"/>
        <v>3.8165626703822622E-3</v>
      </c>
      <c r="M143" s="20">
        <f t="shared" si="10"/>
        <v>8.7181477169835722E-3</v>
      </c>
      <c r="N143" s="20">
        <f t="shared" si="10"/>
        <v>8.2782996930518098E-3</v>
      </c>
      <c r="O143" s="20">
        <f t="shared" si="10"/>
        <v>5.773928492116367E-3</v>
      </c>
      <c r="P143" s="20">
        <f t="shared" si="10"/>
        <v>8.197530864197531E-3</v>
      </c>
      <c r="Q143" s="20">
        <f t="shared" si="10"/>
        <v>5.282331511839709E-3</v>
      </c>
      <c r="R143" s="20">
        <f t="shared" si="10"/>
        <v>5.1787504176411623E-3</v>
      </c>
      <c r="S143" s="20">
        <f t="shared" si="10"/>
        <v>4.76867731950138E-3</v>
      </c>
    </row>
    <row r="144" spans="1:19" ht="16" x14ac:dyDescent="0.2">
      <c r="A144" s="2" t="s">
        <v>146</v>
      </c>
      <c r="B144" s="3">
        <v>617000000</v>
      </c>
      <c r="C144" s="3">
        <v>1028000000</v>
      </c>
      <c r="D144" s="3">
        <v>632000000</v>
      </c>
      <c r="E144" s="3">
        <v>648000000</v>
      </c>
      <c r="F144" s="3">
        <v>-40000000</v>
      </c>
      <c r="G144" s="3">
        <v>73000000</v>
      </c>
      <c r="H144" s="3">
        <v>-856000000</v>
      </c>
      <c r="I144" s="3">
        <v>-1256000000</v>
      </c>
      <c r="J144" s="3">
        <v>-413000000</v>
      </c>
      <c r="K144" s="3">
        <v>-280000000</v>
      </c>
      <c r="L144" s="3">
        <v>-18000000</v>
      </c>
      <c r="M144" s="3">
        <v>894000000</v>
      </c>
      <c r="N144" s="3">
        <v>-122000000</v>
      </c>
      <c r="O144" s="4">
        <v>-141000000</v>
      </c>
      <c r="P144" s="3">
        <v>13000000</v>
      </c>
      <c r="Q144" s="3">
        <v>260000000</v>
      </c>
      <c r="R144" s="3">
        <v>-471000000</v>
      </c>
      <c r="S144" s="3">
        <v>57000000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-5137000000</v>
      </c>
      <c r="C146" s="3">
        <v>-603000000</v>
      </c>
      <c r="D146" s="3">
        <v>-234000000</v>
      </c>
      <c r="E146" s="3">
        <v>-4000000</v>
      </c>
      <c r="F146" s="3">
        <v>1785000000</v>
      </c>
      <c r="G146" s="3">
        <v>1040000000</v>
      </c>
      <c r="H146" s="3">
        <v>1278000000</v>
      </c>
      <c r="I146" s="3">
        <v>2061000000</v>
      </c>
      <c r="J146" s="3">
        <v>1186000000</v>
      </c>
      <c r="K146" s="3">
        <v>-166000000</v>
      </c>
      <c r="L146" s="3">
        <v>-258000000</v>
      </c>
      <c r="M146" s="3">
        <v>-1187000000</v>
      </c>
      <c r="N146" s="3">
        <v>558000000</v>
      </c>
      <c r="O146" s="4">
        <v>38000000</v>
      </c>
      <c r="P146" s="3">
        <v>-163000000</v>
      </c>
      <c r="Q146" s="3">
        <v>-680000000</v>
      </c>
      <c r="R146" s="3">
        <v>955000000</v>
      </c>
      <c r="S146" s="3">
        <v>-74000000</v>
      </c>
    </row>
    <row r="147" spans="1:19" ht="16" x14ac:dyDescent="0.2">
      <c r="A147" s="2" t="s">
        <v>149</v>
      </c>
      <c r="B147" s="3">
        <v>370000000</v>
      </c>
      <c r="C147" s="3">
        <v>-1893000000</v>
      </c>
      <c r="D147" s="3">
        <v>-1080000000</v>
      </c>
      <c r="E147" s="3">
        <v>-932000000</v>
      </c>
      <c r="F147" s="3">
        <v>-439000000</v>
      </c>
      <c r="G147" s="3">
        <v>-157000000</v>
      </c>
      <c r="H147" s="3">
        <v>-221000000</v>
      </c>
      <c r="I147" s="3">
        <v>3529000000</v>
      </c>
      <c r="J147" s="3">
        <v>-1240000000</v>
      </c>
      <c r="K147" s="3">
        <v>366000000</v>
      </c>
      <c r="L147" s="3">
        <v>690000000</v>
      </c>
      <c r="M147" s="3">
        <v>1325000000</v>
      </c>
      <c r="N147" s="3">
        <v>-605000000</v>
      </c>
      <c r="O147" s="4">
        <v>-215000000</v>
      </c>
      <c r="P147" s="3">
        <v>654000000</v>
      </c>
      <c r="Q147" s="3">
        <v>-2877000000</v>
      </c>
      <c r="R147" s="3">
        <v>1121000000</v>
      </c>
      <c r="S147" s="3">
        <v>887000000</v>
      </c>
    </row>
    <row r="148" spans="1:19" ht="16" x14ac:dyDescent="0.2">
      <c r="A148" s="2" t="s">
        <v>150</v>
      </c>
      <c r="B148" s="3">
        <v>-41000000</v>
      </c>
      <c r="C148" s="3">
        <v>-562000000</v>
      </c>
      <c r="D148" s="3">
        <v>-33000000</v>
      </c>
      <c r="E148" s="3">
        <v>28000000</v>
      </c>
      <c r="F148" s="3">
        <v>-253000000</v>
      </c>
      <c r="G148" s="3">
        <v>-212000000</v>
      </c>
      <c r="H148" s="3">
        <v>-28000000</v>
      </c>
      <c r="I148" s="3">
        <v>-141000000</v>
      </c>
      <c r="J148" s="3">
        <v>27000000</v>
      </c>
      <c r="K148" s="3">
        <v>-158000000</v>
      </c>
      <c r="L148" s="3">
        <v>882000000</v>
      </c>
      <c r="M148" s="3">
        <v>-225000000</v>
      </c>
      <c r="N148" s="3">
        <v>-69000000</v>
      </c>
      <c r="O148" s="4" t="s">
        <v>24</v>
      </c>
      <c r="P148" s="3" t="s">
        <v>24</v>
      </c>
      <c r="Q148" s="3" t="s">
        <v>24</v>
      </c>
      <c r="R148" s="3" t="s">
        <v>24</v>
      </c>
      <c r="S148" s="3" t="s">
        <v>24</v>
      </c>
    </row>
    <row r="149" spans="1:19" ht="16" x14ac:dyDescent="0.2">
      <c r="A149" s="2" t="s">
        <v>151</v>
      </c>
      <c r="B149" s="3">
        <v>182000000</v>
      </c>
      <c r="C149" s="3">
        <v>-447000000</v>
      </c>
      <c r="D149" s="3">
        <v>-286000000</v>
      </c>
      <c r="E149" s="3">
        <v>-105000000</v>
      </c>
      <c r="F149" s="3">
        <v>35000000</v>
      </c>
      <c r="G149" s="3">
        <v>-250000000</v>
      </c>
      <c r="H149" s="3">
        <v>-142000000</v>
      </c>
      <c r="I149" s="3">
        <v>-355000000</v>
      </c>
      <c r="J149" s="3">
        <v>-203000000</v>
      </c>
      <c r="K149" s="3">
        <v>-183000000</v>
      </c>
      <c r="L149" s="3">
        <v>99000000</v>
      </c>
      <c r="M149" s="3">
        <v>-135000000</v>
      </c>
      <c r="N149" s="3">
        <v>-960000000</v>
      </c>
      <c r="O149" s="4" t="s">
        <v>24</v>
      </c>
      <c r="P149" s="3" t="s">
        <v>24</v>
      </c>
      <c r="Q149" s="3" t="s">
        <v>24</v>
      </c>
      <c r="R149" s="3" t="s">
        <v>24</v>
      </c>
      <c r="S149" s="3" t="s">
        <v>24</v>
      </c>
    </row>
    <row r="150" spans="1:19" ht="16" x14ac:dyDescent="0.2">
      <c r="A150" s="2" t="s">
        <v>152</v>
      </c>
      <c r="B150" s="3">
        <v>-148000000</v>
      </c>
      <c r="C150" s="3">
        <v>-350000000</v>
      </c>
      <c r="D150" s="3">
        <v>-29000000</v>
      </c>
      <c r="E150" s="3">
        <v>-163000000</v>
      </c>
      <c r="F150" s="3">
        <v>194000000</v>
      </c>
      <c r="G150" s="3">
        <v>123000000</v>
      </c>
      <c r="H150" s="3">
        <v>283000000</v>
      </c>
      <c r="I150" s="3">
        <v>571000000</v>
      </c>
      <c r="J150" s="3">
        <v>-221000000</v>
      </c>
      <c r="K150" s="3">
        <v>-87000000</v>
      </c>
      <c r="L150" s="3">
        <v>78000000</v>
      </c>
      <c r="M150" s="3">
        <v>-241000000</v>
      </c>
      <c r="N150" s="3">
        <v>225000000</v>
      </c>
      <c r="O150" s="4" t="s">
        <v>24</v>
      </c>
      <c r="P150" s="3" t="s">
        <v>24</v>
      </c>
      <c r="Q150" s="3" t="s">
        <v>24</v>
      </c>
      <c r="R150" s="3" t="s">
        <v>24</v>
      </c>
      <c r="S150" s="3" t="s">
        <v>24</v>
      </c>
    </row>
    <row r="151" spans="1:19" ht="16" x14ac:dyDescent="0.2">
      <c r="A151" s="2" t="s">
        <v>153</v>
      </c>
      <c r="B151" s="3">
        <v>390000000</v>
      </c>
      <c r="C151" s="3">
        <v>-69000000</v>
      </c>
      <c r="D151" s="3">
        <v>214000000</v>
      </c>
      <c r="E151" s="3">
        <v>-136000000</v>
      </c>
      <c r="F151" s="3">
        <v>-99000000</v>
      </c>
      <c r="G151" s="3">
        <v>698000000</v>
      </c>
      <c r="H151" s="3">
        <v>210000000</v>
      </c>
      <c r="I151" s="3">
        <v>-598000000</v>
      </c>
      <c r="J151" s="3">
        <v>-268000000</v>
      </c>
      <c r="K151" s="3">
        <v>1414000000</v>
      </c>
      <c r="L151" s="3">
        <v>-876000000</v>
      </c>
      <c r="M151" s="3">
        <v>2277000000</v>
      </c>
      <c r="N151" s="3">
        <v>399000000</v>
      </c>
      <c r="O151" s="4" t="s">
        <v>24</v>
      </c>
      <c r="P151" s="3" t="s">
        <v>24</v>
      </c>
      <c r="Q151" s="3" t="s">
        <v>24</v>
      </c>
      <c r="R151" s="3" t="s">
        <v>24</v>
      </c>
      <c r="S151" s="3" t="s">
        <v>24</v>
      </c>
    </row>
    <row r="152" spans="1:19" ht="16" x14ac:dyDescent="0.2">
      <c r="A152" s="2" t="s">
        <v>154</v>
      </c>
      <c r="B152" s="3">
        <v>-13000000</v>
      </c>
      <c r="C152" s="3">
        <v>-465000000</v>
      </c>
      <c r="D152" s="3">
        <v>-946000000</v>
      </c>
      <c r="E152" s="3">
        <v>-556000000</v>
      </c>
      <c r="F152" s="3">
        <v>-316000000</v>
      </c>
      <c r="G152" s="3">
        <v>-516000000</v>
      </c>
      <c r="H152" s="3">
        <v>-544000000</v>
      </c>
      <c r="I152" s="3">
        <v>4052000000</v>
      </c>
      <c r="J152" s="3">
        <v>-575000000</v>
      </c>
      <c r="K152" s="3">
        <v>-620000000</v>
      </c>
      <c r="L152" s="3">
        <v>507000000</v>
      </c>
      <c r="M152" s="3">
        <v>-351000000</v>
      </c>
      <c r="N152" s="3">
        <v>-200000000</v>
      </c>
      <c r="O152" s="4">
        <v>-215000000</v>
      </c>
      <c r="P152" s="3">
        <v>654000000</v>
      </c>
      <c r="Q152" s="3">
        <v>-2877000000</v>
      </c>
      <c r="R152" s="3">
        <v>1121000000</v>
      </c>
      <c r="S152" s="3">
        <v>887000000</v>
      </c>
    </row>
    <row r="153" spans="1:19" ht="16" x14ac:dyDescent="0.2">
      <c r="A153" s="2" t="s">
        <v>155</v>
      </c>
      <c r="B153" s="3" t="s">
        <v>24</v>
      </c>
      <c r="C153" s="3" t="s">
        <v>24</v>
      </c>
      <c r="D153" s="3" t="s">
        <v>24</v>
      </c>
      <c r="E153" s="3" t="s">
        <v>24</v>
      </c>
      <c r="F153" s="3" t="s">
        <v>24</v>
      </c>
      <c r="G153" s="3" t="s">
        <v>24</v>
      </c>
      <c r="H153" s="3" t="s">
        <v>24</v>
      </c>
      <c r="I153" s="3">
        <v>111000000</v>
      </c>
      <c r="J153" s="3">
        <v>307000000</v>
      </c>
      <c r="K153" s="3" t="s">
        <v>24</v>
      </c>
      <c r="L153" s="3" t="s">
        <v>24</v>
      </c>
      <c r="M153" s="3" t="s">
        <v>24</v>
      </c>
      <c r="N153" s="3" t="s">
        <v>24</v>
      </c>
      <c r="O153" s="4" t="s">
        <v>24</v>
      </c>
      <c r="P153" s="3" t="s">
        <v>24</v>
      </c>
      <c r="Q153" s="3" t="s">
        <v>24</v>
      </c>
      <c r="R153" s="3" t="s">
        <v>24</v>
      </c>
      <c r="S153" s="3" t="s">
        <v>24</v>
      </c>
    </row>
    <row r="154" spans="1:19" ht="16" x14ac:dyDescent="0.2">
      <c r="A154" s="2" t="s">
        <v>156</v>
      </c>
      <c r="B154" s="3">
        <v>9532000000</v>
      </c>
      <c r="C154" s="3">
        <v>9474000000</v>
      </c>
      <c r="D154" s="3">
        <v>10645000000</v>
      </c>
      <c r="E154" s="3">
        <v>10542000000</v>
      </c>
      <c r="F154" s="3">
        <v>10615000000</v>
      </c>
      <c r="G154" s="3">
        <v>10528000000</v>
      </c>
      <c r="H154" s="3">
        <v>8796000000</v>
      </c>
      <c r="I154" s="3">
        <v>7106000000</v>
      </c>
      <c r="J154" s="3">
        <v>7627000000</v>
      </c>
      <c r="K154" s="3">
        <v>10471000000</v>
      </c>
      <c r="L154" s="3">
        <v>9844000000</v>
      </c>
      <c r="M154" s="3">
        <v>12625000000</v>
      </c>
      <c r="N154" s="3">
        <v>11018000000</v>
      </c>
      <c r="O154" s="4">
        <v>11879000000</v>
      </c>
      <c r="P154" s="3">
        <v>2950000000</v>
      </c>
      <c r="Q154" s="3">
        <v>160000000</v>
      </c>
      <c r="R154" s="3">
        <v>4469000000</v>
      </c>
      <c r="S154" s="3">
        <v>4300000000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134000000</v>
      </c>
      <c r="C156" s="3">
        <v>101000000</v>
      </c>
      <c r="D156" s="3">
        <v>143000000</v>
      </c>
      <c r="E156" s="3">
        <v>111000000</v>
      </c>
      <c r="F156" s="3">
        <v>223000000</v>
      </c>
      <c r="G156" s="3">
        <v>85000000</v>
      </c>
      <c r="H156" s="3">
        <v>150000000</v>
      </c>
      <c r="I156" s="3">
        <v>104000000</v>
      </c>
      <c r="J156" s="3">
        <v>248000000</v>
      </c>
      <c r="K156" s="3">
        <v>978000000</v>
      </c>
      <c r="L156" s="3">
        <v>189000000</v>
      </c>
      <c r="M156" s="3">
        <v>108000000</v>
      </c>
      <c r="N156" s="3">
        <v>75000000</v>
      </c>
      <c r="O156" s="4">
        <v>75000000</v>
      </c>
      <c r="P156" s="3">
        <v>29000000</v>
      </c>
      <c r="Q156" s="3">
        <v>21000000</v>
      </c>
      <c r="R156" s="3">
        <v>17000000</v>
      </c>
      <c r="S156" s="3">
        <v>8000000</v>
      </c>
    </row>
    <row r="157" spans="1:19" ht="16" x14ac:dyDescent="0.2">
      <c r="A157" s="2" t="s">
        <v>159</v>
      </c>
      <c r="B157" s="3">
        <v>134000000</v>
      </c>
      <c r="C157" s="3">
        <v>101000000</v>
      </c>
      <c r="D157" s="3">
        <v>143000000</v>
      </c>
      <c r="E157" s="3">
        <v>111000000</v>
      </c>
      <c r="F157" s="3">
        <v>223000000</v>
      </c>
      <c r="G157" s="3">
        <v>85000000</v>
      </c>
      <c r="H157" s="3">
        <v>150000000</v>
      </c>
      <c r="I157" s="3">
        <v>104000000</v>
      </c>
      <c r="J157" s="3">
        <v>248000000</v>
      </c>
      <c r="K157" s="3">
        <v>978000000</v>
      </c>
      <c r="L157" s="3">
        <v>189000000</v>
      </c>
      <c r="M157" s="3">
        <v>108000000</v>
      </c>
      <c r="N157" s="3">
        <v>75000000</v>
      </c>
      <c r="O157" s="4">
        <v>75000000</v>
      </c>
      <c r="P157" s="3">
        <v>29000000</v>
      </c>
      <c r="Q157" s="3">
        <v>21000000</v>
      </c>
      <c r="R157" s="3">
        <v>17000000</v>
      </c>
      <c r="S157" s="3">
        <v>8000000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-2215000000</v>
      </c>
      <c r="C159" s="3">
        <v>-2920000000</v>
      </c>
      <c r="D159" s="3">
        <v>-2780000000</v>
      </c>
      <c r="E159" s="3">
        <v>-2550000000</v>
      </c>
      <c r="F159" s="3">
        <v>-2406000000</v>
      </c>
      <c r="G159" s="3">
        <v>-2553000000</v>
      </c>
      <c r="H159" s="3">
        <v>-2262000000</v>
      </c>
      <c r="I159" s="3">
        <v>-1675000000</v>
      </c>
      <c r="J159" s="3">
        <v>-1548000000</v>
      </c>
      <c r="K159" s="3">
        <v>-2054000000</v>
      </c>
      <c r="L159" s="3">
        <v>-1177000000</v>
      </c>
      <c r="M159" s="3">
        <v>-1367000000</v>
      </c>
      <c r="N159" s="3">
        <v>-1484000000</v>
      </c>
      <c r="O159" s="4">
        <v>-1709000000</v>
      </c>
      <c r="P159" s="3">
        <v>-708000000</v>
      </c>
      <c r="Q159" s="3">
        <v>-276000000</v>
      </c>
      <c r="R159" s="3">
        <v>-339000000</v>
      </c>
      <c r="S159" s="3">
        <v>-386000000</v>
      </c>
    </row>
    <row r="160" spans="1:19" ht="16" x14ac:dyDescent="0.2">
      <c r="A160" s="2" t="s">
        <v>162</v>
      </c>
      <c r="B160" s="3">
        <v>-2215000000</v>
      </c>
      <c r="C160" s="3">
        <v>-2920000000</v>
      </c>
      <c r="D160" s="3">
        <v>-2780000000</v>
      </c>
      <c r="E160" s="3">
        <v>-2550000000</v>
      </c>
      <c r="F160" s="3">
        <v>-2406000000</v>
      </c>
      <c r="G160" s="3">
        <v>-2553000000</v>
      </c>
      <c r="H160" s="3">
        <v>-2262000000</v>
      </c>
      <c r="I160" s="3">
        <v>-1675000000</v>
      </c>
      <c r="J160" s="3">
        <v>-1548000000</v>
      </c>
      <c r="K160" s="3">
        <v>-2054000000</v>
      </c>
      <c r="L160" s="3">
        <v>-1177000000</v>
      </c>
      <c r="M160" s="3">
        <v>-1367000000</v>
      </c>
      <c r="N160" s="3">
        <v>-1484000000</v>
      </c>
      <c r="O160" s="4">
        <v>-1709000000</v>
      </c>
      <c r="P160" s="3">
        <v>-708000000</v>
      </c>
      <c r="Q160" s="3">
        <v>-276000000</v>
      </c>
      <c r="R160" s="3">
        <v>-339000000</v>
      </c>
      <c r="S160" s="3">
        <v>-386000000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-785000000</v>
      </c>
      <c r="C162" s="3">
        <v>803000000</v>
      </c>
      <c r="D162" s="3">
        <v>-9234000000</v>
      </c>
      <c r="E162" s="3">
        <v>-1991000000</v>
      </c>
      <c r="F162" s="3">
        <v>-4814000000</v>
      </c>
      <c r="G162" s="3">
        <v>-1752000000</v>
      </c>
      <c r="H162" s="3">
        <v>1125000000</v>
      </c>
      <c r="I162" s="3">
        <v>-609000000</v>
      </c>
      <c r="J162" s="3">
        <v>7188000000</v>
      </c>
      <c r="K162" s="3">
        <v>2269000000</v>
      </c>
      <c r="L162" s="3">
        <v>252000000</v>
      </c>
      <c r="M162" s="3">
        <v>1029000000</v>
      </c>
      <c r="N162" s="3">
        <v>1020000000</v>
      </c>
      <c r="O162" s="4">
        <v>-556000000</v>
      </c>
      <c r="P162" s="3">
        <v>1140000000</v>
      </c>
      <c r="Q162" s="3">
        <v>76000000</v>
      </c>
      <c r="R162" s="3">
        <v>-571000000</v>
      </c>
      <c r="S162" s="3">
        <v>-1201000000</v>
      </c>
    </row>
    <row r="163" spans="1:19" ht="16" x14ac:dyDescent="0.2">
      <c r="A163" s="2" t="s">
        <v>165</v>
      </c>
      <c r="B163" s="3">
        <v>4032000000</v>
      </c>
      <c r="C163" s="3">
        <v>5647000000</v>
      </c>
      <c r="D163" s="3">
        <v>5622000000</v>
      </c>
      <c r="E163" s="3">
        <v>12791000000</v>
      </c>
      <c r="F163" s="3">
        <v>12986000000</v>
      </c>
      <c r="G163" s="3">
        <v>14079000000</v>
      </c>
      <c r="H163" s="3">
        <v>16624000000</v>
      </c>
      <c r="I163" s="3">
        <v>15911000000</v>
      </c>
      <c r="J163" s="3">
        <v>14977000000</v>
      </c>
      <c r="K163" s="3">
        <v>6973000000</v>
      </c>
      <c r="L163" s="3">
        <v>13835000000</v>
      </c>
      <c r="M163" s="3">
        <v>7059000000</v>
      </c>
      <c r="N163" s="3">
        <v>4771000000</v>
      </c>
      <c r="O163" s="4">
        <v>4614000000</v>
      </c>
      <c r="P163" s="3">
        <v>1722000000</v>
      </c>
      <c r="Q163" s="3">
        <v>815000000</v>
      </c>
      <c r="R163" s="3">
        <v>793000000</v>
      </c>
      <c r="S163" s="3">
        <v>1284000000</v>
      </c>
    </row>
    <row r="164" spans="1:19" ht="16" x14ac:dyDescent="0.2">
      <c r="A164" s="2" t="s">
        <v>166</v>
      </c>
      <c r="B164" s="3">
        <v>-4817000000</v>
      </c>
      <c r="C164" s="3">
        <v>-4844000000</v>
      </c>
      <c r="D164" s="3">
        <v>-14856000000</v>
      </c>
      <c r="E164" s="3">
        <v>-14782000000</v>
      </c>
      <c r="F164" s="3">
        <v>-17800000000</v>
      </c>
      <c r="G164" s="3">
        <v>-15831000000</v>
      </c>
      <c r="H164" s="3">
        <v>-15499000000</v>
      </c>
      <c r="I164" s="3">
        <v>-16520000000</v>
      </c>
      <c r="J164" s="3">
        <v>-7789000000</v>
      </c>
      <c r="K164" s="3">
        <v>-4704000000</v>
      </c>
      <c r="L164" s="3">
        <v>-13583000000</v>
      </c>
      <c r="M164" s="3">
        <v>-6030000000</v>
      </c>
      <c r="N164" s="3">
        <v>-3751000000</v>
      </c>
      <c r="O164" s="4">
        <v>-5170000000</v>
      </c>
      <c r="P164" s="3">
        <v>-582000000</v>
      </c>
      <c r="Q164" s="3">
        <v>-739000000</v>
      </c>
      <c r="R164" s="3">
        <v>-1364000000</v>
      </c>
      <c r="S164" s="3">
        <v>-2485000000</v>
      </c>
    </row>
    <row r="165" spans="1:19" ht="16" x14ac:dyDescent="0.2">
      <c r="A165" s="2" t="s">
        <v>167</v>
      </c>
      <c r="B165" s="3">
        <v>-1539000000</v>
      </c>
      <c r="C165" s="3">
        <v>-409000000</v>
      </c>
      <c r="D165" s="3">
        <v>654000000</v>
      </c>
      <c r="E165" s="3">
        <v>519000000</v>
      </c>
      <c r="F165" s="3">
        <v>-241000000</v>
      </c>
      <c r="G165" s="3">
        <v>-1926000000</v>
      </c>
      <c r="H165" s="3">
        <v>197000000</v>
      </c>
      <c r="I165" s="3">
        <v>-79000000</v>
      </c>
      <c r="J165" s="3">
        <v>99000000</v>
      </c>
      <c r="K165" s="3">
        <v>-5113000000</v>
      </c>
      <c r="L165" s="3">
        <v>-863000000</v>
      </c>
      <c r="M165" s="3">
        <v>-2586000000</v>
      </c>
      <c r="N165" s="3">
        <v>385000000</v>
      </c>
      <c r="O165" s="4">
        <v>478000000</v>
      </c>
      <c r="P165" s="3">
        <v>196000000</v>
      </c>
      <c r="Q165" s="3">
        <v>299000000</v>
      </c>
      <c r="R165" s="3">
        <v>-22000000</v>
      </c>
      <c r="S165" s="3">
        <v>5000000</v>
      </c>
    </row>
    <row r="166" spans="1:19" ht="16" x14ac:dyDescent="0.2">
      <c r="A166" s="2" t="s">
        <v>168</v>
      </c>
      <c r="B166" s="3">
        <v>972000000</v>
      </c>
      <c r="C166" s="3">
        <v>562000000</v>
      </c>
      <c r="D166" s="3">
        <v>2189000000</v>
      </c>
      <c r="E166" s="3">
        <v>872000000</v>
      </c>
      <c r="F166" s="3">
        <v>148000000</v>
      </c>
      <c r="G166" s="3">
        <v>565000000</v>
      </c>
      <c r="H166" s="3">
        <v>1035000000</v>
      </c>
      <c r="I166" s="3">
        <v>3821000000</v>
      </c>
      <c r="J166" s="3">
        <v>1362000000</v>
      </c>
      <c r="K166" s="3">
        <v>429000000</v>
      </c>
      <c r="L166" s="3">
        <v>189000000</v>
      </c>
      <c r="M166" s="3">
        <v>2180000000</v>
      </c>
      <c r="N166" s="3">
        <v>458000000</v>
      </c>
      <c r="O166" s="4">
        <v>556000000</v>
      </c>
      <c r="P166" s="3">
        <v>229000000</v>
      </c>
      <c r="Q166" s="3">
        <v>319000000</v>
      </c>
      <c r="R166" s="3">
        <v>1000000</v>
      </c>
      <c r="S166" s="3">
        <v>7000000</v>
      </c>
    </row>
    <row r="167" spans="1:19" ht="16" x14ac:dyDescent="0.2">
      <c r="A167" s="2" t="s">
        <v>169</v>
      </c>
      <c r="B167" s="3">
        <v>-2511000000</v>
      </c>
      <c r="C167" s="3">
        <v>-971000000</v>
      </c>
      <c r="D167" s="3">
        <v>-1535000000</v>
      </c>
      <c r="E167" s="3">
        <v>-353000000</v>
      </c>
      <c r="F167" s="3">
        <v>-389000000</v>
      </c>
      <c r="G167" s="3">
        <v>-2491000000</v>
      </c>
      <c r="H167" s="3">
        <v>-838000000</v>
      </c>
      <c r="I167" s="3">
        <v>-3900000000</v>
      </c>
      <c r="J167" s="3">
        <v>-1263000000</v>
      </c>
      <c r="K167" s="3">
        <v>-5542000000</v>
      </c>
      <c r="L167" s="3">
        <v>-1052000000</v>
      </c>
      <c r="M167" s="3">
        <v>-4766000000</v>
      </c>
      <c r="N167" s="3">
        <v>-73000000</v>
      </c>
      <c r="O167" s="4">
        <v>-78000000</v>
      </c>
      <c r="P167" s="3">
        <v>-33000000</v>
      </c>
      <c r="Q167" s="3">
        <v>-20000000</v>
      </c>
      <c r="R167" s="3">
        <v>-23000000</v>
      </c>
      <c r="S167" s="3">
        <v>-2000000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-99000000</v>
      </c>
      <c r="D169" s="3">
        <v>-187000000</v>
      </c>
      <c r="E169" s="3">
        <v>-303000000</v>
      </c>
      <c r="F169" s="3">
        <v>-268000000</v>
      </c>
      <c r="G169" s="3">
        <v>-40000000</v>
      </c>
      <c r="H169" s="3">
        <v>-209000000</v>
      </c>
      <c r="I169" s="3">
        <v>-191000000</v>
      </c>
      <c r="J169" s="3">
        <v>-60000000</v>
      </c>
      <c r="K169" s="3">
        <v>-56000000</v>
      </c>
      <c r="L169" s="3">
        <v>122000000</v>
      </c>
      <c r="M169" s="3">
        <v>51000000</v>
      </c>
      <c r="N169" s="3">
        <v>-759000000</v>
      </c>
      <c r="O169" s="4">
        <v>715000000</v>
      </c>
      <c r="P169" s="3">
        <v>769000000</v>
      </c>
      <c r="Q169" s="3">
        <v>-3000000</v>
      </c>
      <c r="R169" s="3">
        <v>32000000</v>
      </c>
      <c r="S169" s="3">
        <v>-83000000</v>
      </c>
    </row>
    <row r="170" spans="1:19" ht="16" x14ac:dyDescent="0.2">
      <c r="A170" s="2" t="s">
        <v>155</v>
      </c>
      <c r="B170" s="3" t="s">
        <v>24</v>
      </c>
      <c r="C170" s="3" t="s">
        <v>24</v>
      </c>
      <c r="D170" s="3" t="s">
        <v>24</v>
      </c>
      <c r="E170" s="3" t="s">
        <v>24</v>
      </c>
      <c r="F170" s="3" t="s">
        <v>24</v>
      </c>
      <c r="G170" s="3" t="s">
        <v>24</v>
      </c>
      <c r="H170" s="3" t="s">
        <v>24</v>
      </c>
      <c r="I170" s="3">
        <v>-65000000</v>
      </c>
      <c r="J170" s="3">
        <v>-421000000</v>
      </c>
      <c r="K170" s="3" t="s">
        <v>24</v>
      </c>
      <c r="L170" s="3" t="s">
        <v>24</v>
      </c>
      <c r="M170" s="3" t="s">
        <v>24</v>
      </c>
      <c r="N170" s="3" t="s">
        <v>24</v>
      </c>
      <c r="O170" s="4" t="s">
        <v>24</v>
      </c>
      <c r="P170" s="3" t="s">
        <v>24</v>
      </c>
      <c r="Q170" s="3" t="s">
        <v>24</v>
      </c>
      <c r="R170" s="3" t="s">
        <v>24</v>
      </c>
      <c r="S170" s="3" t="s">
        <v>24</v>
      </c>
    </row>
    <row r="171" spans="1:19" ht="16" x14ac:dyDescent="0.2">
      <c r="A171" s="2" t="s">
        <v>172</v>
      </c>
      <c r="B171" s="3">
        <v>-4405000000</v>
      </c>
      <c r="C171" s="3">
        <v>-2524000000</v>
      </c>
      <c r="D171" s="3">
        <v>-11404000000</v>
      </c>
      <c r="E171" s="3">
        <v>-4214000000</v>
      </c>
      <c r="F171" s="3">
        <v>-7506000000</v>
      </c>
      <c r="G171" s="3">
        <v>-6186000000</v>
      </c>
      <c r="H171" s="3">
        <v>-999000000</v>
      </c>
      <c r="I171" s="3">
        <v>-2450000000</v>
      </c>
      <c r="J171" s="3">
        <v>5927000000</v>
      </c>
      <c r="K171" s="3">
        <v>-3976000000</v>
      </c>
      <c r="L171" s="3">
        <v>-1477000000</v>
      </c>
      <c r="M171" s="3">
        <v>-2765000000</v>
      </c>
      <c r="N171" s="3">
        <v>-763000000</v>
      </c>
      <c r="O171" s="4">
        <v>-997000000</v>
      </c>
      <c r="P171" s="3">
        <v>1426000000</v>
      </c>
      <c r="Q171" s="3">
        <v>117000000</v>
      </c>
      <c r="R171" s="3">
        <v>-883000000</v>
      </c>
      <c r="S171" s="3">
        <v>-1657000000</v>
      </c>
    </row>
    <row r="172" spans="1:19" ht="16" x14ac:dyDescent="0.2">
      <c r="A172" s="2" t="s">
        <v>173</v>
      </c>
      <c r="B172" s="3">
        <v>-4068000000</v>
      </c>
      <c r="C172" s="3">
        <v>-4300000000</v>
      </c>
      <c r="D172" s="3">
        <v>-4595000000</v>
      </c>
      <c r="E172" s="3">
        <v>-4969000000</v>
      </c>
      <c r="F172" s="3">
        <v>-5350000000</v>
      </c>
      <c r="G172" s="3">
        <v>-5741000000</v>
      </c>
      <c r="H172" s="3">
        <v>-6043000000</v>
      </c>
      <c r="I172" s="3">
        <v>-6320000000</v>
      </c>
      <c r="J172" s="3">
        <v>-6644000000</v>
      </c>
      <c r="K172" s="3">
        <v>-6845000000</v>
      </c>
      <c r="L172" s="3">
        <v>-7047000000</v>
      </c>
      <c r="M172" s="3">
        <v>-7252000000</v>
      </c>
      <c r="N172" s="3">
        <v>-7616000000</v>
      </c>
      <c r="O172" s="4">
        <v>-7784000000</v>
      </c>
      <c r="P172" s="3">
        <v>-3706000000</v>
      </c>
      <c r="Q172" s="3">
        <v>-101000000</v>
      </c>
      <c r="R172" s="3">
        <v>-1988000000</v>
      </c>
      <c r="S172" s="3">
        <v>-1989000000</v>
      </c>
    </row>
    <row r="173" spans="1:19" ht="16" x14ac:dyDescent="0.2">
      <c r="A173" s="2" t="s">
        <v>174</v>
      </c>
      <c r="B173" s="3">
        <v>1848000000</v>
      </c>
      <c r="C173" s="3">
        <v>4965000000</v>
      </c>
      <c r="D173" s="3">
        <v>4218000000</v>
      </c>
      <c r="E173" s="3">
        <v>4711000000</v>
      </c>
      <c r="F173" s="3">
        <v>4712000000</v>
      </c>
      <c r="G173" s="3">
        <v>2696000000</v>
      </c>
      <c r="H173" s="3">
        <v>1666000000</v>
      </c>
      <c r="I173" s="3">
        <v>1089000000</v>
      </c>
      <c r="J173" s="3">
        <v>-2995000000</v>
      </c>
      <c r="K173" s="3">
        <v>-1841000000</v>
      </c>
      <c r="L173" s="3">
        <v>-1862000000</v>
      </c>
      <c r="M173" s="3">
        <v>228000000</v>
      </c>
      <c r="N173" s="3">
        <v>-958000000</v>
      </c>
      <c r="O173" s="4">
        <v>-329000000</v>
      </c>
      <c r="P173" s="3">
        <v>-1548000000</v>
      </c>
      <c r="Q173" s="3">
        <v>2900000000</v>
      </c>
      <c r="R173" s="3">
        <v>-628000000</v>
      </c>
      <c r="S173" s="3">
        <v>-1053000000</v>
      </c>
    </row>
    <row r="174" spans="1:19" ht="16" x14ac:dyDescent="0.2">
      <c r="A174" s="2" t="s">
        <v>175</v>
      </c>
      <c r="B174" s="3">
        <v>15251000000</v>
      </c>
      <c r="C174" s="3">
        <v>27495000000</v>
      </c>
      <c r="D174" s="3">
        <v>42791000000</v>
      </c>
      <c r="E174" s="3">
        <v>43425000000</v>
      </c>
      <c r="F174" s="3">
        <v>41674000000</v>
      </c>
      <c r="G174" s="3">
        <v>40434000000</v>
      </c>
      <c r="H174" s="3">
        <v>27281000000</v>
      </c>
      <c r="I174" s="3">
        <v>29857000000</v>
      </c>
      <c r="J174" s="3">
        <v>27605000000</v>
      </c>
      <c r="K174" s="3">
        <v>23009000000</v>
      </c>
      <c r="L174" s="3">
        <v>26934000000</v>
      </c>
      <c r="M174" s="3">
        <v>13094000000</v>
      </c>
      <c r="N174" s="3">
        <v>3972000000</v>
      </c>
      <c r="O174" s="4">
        <v>5634000000</v>
      </c>
      <c r="P174" s="3">
        <v>-379000000</v>
      </c>
      <c r="Q174" s="3">
        <v>4074000000</v>
      </c>
      <c r="R174" s="3">
        <v>564000000</v>
      </c>
      <c r="S174" s="3">
        <v>1375000000</v>
      </c>
    </row>
    <row r="175" spans="1:19" ht="16" x14ac:dyDescent="0.2">
      <c r="A175" s="2" t="s">
        <v>176</v>
      </c>
      <c r="B175" s="3">
        <v>-13403000000</v>
      </c>
      <c r="C175" s="3">
        <v>-22530000000</v>
      </c>
      <c r="D175" s="3">
        <v>-38573000000</v>
      </c>
      <c r="E175" s="3">
        <v>-38714000000</v>
      </c>
      <c r="F175" s="3">
        <v>-36962000000</v>
      </c>
      <c r="G175" s="3">
        <v>-37738000000</v>
      </c>
      <c r="H175" s="3">
        <v>-25615000000</v>
      </c>
      <c r="I175" s="3">
        <v>-28768000000</v>
      </c>
      <c r="J175" s="3">
        <v>-30600000000</v>
      </c>
      <c r="K175" s="3">
        <v>-24850000000</v>
      </c>
      <c r="L175" s="3">
        <v>-28796000000</v>
      </c>
      <c r="M175" s="3">
        <v>-12866000000</v>
      </c>
      <c r="N175" s="3">
        <v>-4930000000</v>
      </c>
      <c r="O175" s="4">
        <v>-5963000000</v>
      </c>
      <c r="P175" s="3">
        <v>-1169000000</v>
      </c>
      <c r="Q175" s="3">
        <v>-1174000000</v>
      </c>
      <c r="R175" s="3">
        <v>-1192000000</v>
      </c>
      <c r="S175" s="3">
        <v>-2428000000</v>
      </c>
    </row>
    <row r="176" spans="1:19" ht="16" x14ac:dyDescent="0.2">
      <c r="A176" s="2" t="s">
        <v>177</v>
      </c>
      <c r="B176" s="3">
        <v>-1295000000</v>
      </c>
      <c r="C176" s="3">
        <v>-2944000000</v>
      </c>
      <c r="D176" s="3">
        <v>-3070000000</v>
      </c>
      <c r="E176" s="3">
        <v>-3504000000</v>
      </c>
      <c r="F176" s="3">
        <v>-2630000000</v>
      </c>
      <c r="G176" s="3">
        <v>-2319000000</v>
      </c>
      <c r="H176" s="3">
        <v>-2247000000</v>
      </c>
      <c r="I176" s="3">
        <v>-2087000000</v>
      </c>
      <c r="J176" s="3">
        <v>-436000000</v>
      </c>
      <c r="K176" s="3">
        <v>-91000000</v>
      </c>
      <c r="L176" s="3">
        <v>529000000</v>
      </c>
      <c r="M176" s="3">
        <v>591000000</v>
      </c>
      <c r="N176" s="3">
        <v>-581000000</v>
      </c>
      <c r="O176" s="4">
        <v>-645000000</v>
      </c>
      <c r="P176" s="3">
        <v>124000000</v>
      </c>
      <c r="Q176" s="3">
        <v>-619000000</v>
      </c>
      <c r="R176" s="3">
        <v>-106000000</v>
      </c>
      <c r="S176" s="3">
        <v>-44000000</v>
      </c>
    </row>
    <row r="177" spans="1:19" ht="16" x14ac:dyDescent="0.2">
      <c r="A177" s="2" t="s">
        <v>178</v>
      </c>
      <c r="B177" s="3">
        <v>1666000000</v>
      </c>
      <c r="C177" s="3">
        <v>1569000000</v>
      </c>
      <c r="D177" s="3">
        <v>1489000000</v>
      </c>
      <c r="E177" s="3">
        <v>1328000000</v>
      </c>
      <c r="F177" s="3">
        <v>1532000000</v>
      </c>
      <c r="G177" s="3">
        <v>1245000000</v>
      </c>
      <c r="H177" s="3">
        <v>1434000000</v>
      </c>
      <c r="I177" s="3">
        <v>1595000000</v>
      </c>
      <c r="J177" s="3">
        <v>1476000000</v>
      </c>
      <c r="K177" s="3">
        <v>1012000000</v>
      </c>
      <c r="L177" s="3">
        <v>647000000</v>
      </c>
      <c r="M177" s="3">
        <v>702000000</v>
      </c>
      <c r="N177" s="3">
        <v>837000000</v>
      </c>
      <c r="O177" s="4">
        <v>554000000</v>
      </c>
      <c r="P177" s="3">
        <v>130000000</v>
      </c>
      <c r="Q177" s="3">
        <v>229000000</v>
      </c>
      <c r="R177" s="3">
        <v>130000000</v>
      </c>
      <c r="S177" s="3">
        <v>65000000</v>
      </c>
    </row>
    <row r="178" spans="1:19" ht="16" x14ac:dyDescent="0.2">
      <c r="A178" s="2" t="s">
        <v>179</v>
      </c>
      <c r="B178" s="3">
        <v>-2961000000</v>
      </c>
      <c r="C178" s="3">
        <v>-4513000000</v>
      </c>
      <c r="D178" s="3">
        <v>-4559000000</v>
      </c>
      <c r="E178" s="3">
        <v>-4832000000</v>
      </c>
      <c r="F178" s="3">
        <v>-4162000000</v>
      </c>
      <c r="G178" s="3">
        <v>-3564000000</v>
      </c>
      <c r="H178" s="3">
        <v>-3681000000</v>
      </c>
      <c r="I178" s="3">
        <v>-3682000000</v>
      </c>
      <c r="J178" s="3">
        <v>-1912000000</v>
      </c>
      <c r="K178" s="3">
        <v>-1103000000</v>
      </c>
      <c r="L178" s="3">
        <v>-118000000</v>
      </c>
      <c r="M178" s="3">
        <v>-111000000</v>
      </c>
      <c r="N178" s="3">
        <v>-1418000000</v>
      </c>
      <c r="O178" s="4">
        <v>-1199000000</v>
      </c>
      <c r="P178" s="3">
        <v>-6000000</v>
      </c>
      <c r="Q178" s="3">
        <v>-848000000</v>
      </c>
      <c r="R178" s="3">
        <v>-236000000</v>
      </c>
      <c r="S178" s="3">
        <v>-109000000</v>
      </c>
    </row>
    <row r="179" spans="1:19" ht="16" x14ac:dyDescent="0.2">
      <c r="A179" s="2" t="s">
        <v>180</v>
      </c>
      <c r="B179" s="3">
        <v>50000000</v>
      </c>
      <c r="C179" s="3">
        <v>45000000</v>
      </c>
      <c r="D179" s="3">
        <v>100000000</v>
      </c>
      <c r="E179" s="3">
        <v>17000000</v>
      </c>
      <c r="F179" s="3">
        <v>-363000000</v>
      </c>
      <c r="G179" s="3">
        <v>251000000</v>
      </c>
      <c r="H179" s="3">
        <v>79000000</v>
      </c>
      <c r="I179" s="3">
        <v>-129000000</v>
      </c>
      <c r="J179" s="3">
        <v>-272000000</v>
      </c>
      <c r="K179" s="3">
        <v>-227000000</v>
      </c>
      <c r="L179" s="3">
        <v>310000000</v>
      </c>
      <c r="M179" s="3">
        <v>-353000000</v>
      </c>
      <c r="N179" s="3">
        <v>-1095000000</v>
      </c>
      <c r="O179" s="4">
        <v>-499000000</v>
      </c>
      <c r="P179" s="3">
        <v>-42000000</v>
      </c>
      <c r="Q179" s="3">
        <v>-115000000</v>
      </c>
      <c r="R179" s="3">
        <v>-341000000</v>
      </c>
      <c r="S179" s="3">
        <v>-1000000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-3465000000</v>
      </c>
      <c r="C181" s="3">
        <v>-2234000000</v>
      </c>
      <c r="D181" s="3">
        <v>-3347000000</v>
      </c>
      <c r="E181" s="3">
        <v>-3745000000</v>
      </c>
      <c r="F181" s="3">
        <v>-3631000000</v>
      </c>
      <c r="G181" s="3">
        <v>-5113000000</v>
      </c>
      <c r="H181" s="3">
        <v>-6545000000</v>
      </c>
      <c r="I181" s="3">
        <v>-7447000000</v>
      </c>
      <c r="J181" s="3">
        <v>-10347000000</v>
      </c>
      <c r="K181" s="3">
        <v>-9004000000</v>
      </c>
      <c r="L181" s="3">
        <v>-8070000000</v>
      </c>
      <c r="M181" s="3">
        <v>-6786000000</v>
      </c>
      <c r="N181" s="3">
        <v>-10250000000</v>
      </c>
      <c r="O181" s="4">
        <v>-9257000000</v>
      </c>
      <c r="P181" s="3">
        <v>-5172000000</v>
      </c>
      <c r="Q181" s="3">
        <v>2065000000</v>
      </c>
      <c r="R181" s="3">
        <v>-3063000000</v>
      </c>
      <c r="S181" s="3">
        <v>-3087000000</v>
      </c>
    </row>
    <row r="182" spans="1:19" ht="16" x14ac:dyDescent="0.2">
      <c r="A182" s="2" t="s">
        <v>182</v>
      </c>
      <c r="B182" s="3">
        <v>-166000000</v>
      </c>
      <c r="C182" s="3">
        <v>-430000000</v>
      </c>
      <c r="D182" s="3">
        <v>-255000000</v>
      </c>
      <c r="E182" s="3">
        <v>-611000000</v>
      </c>
      <c r="F182" s="3">
        <v>-934000000</v>
      </c>
      <c r="G182" s="3">
        <v>-878000000</v>
      </c>
      <c r="H182" s="3">
        <v>-6000000</v>
      </c>
      <c r="I182" s="3">
        <v>242000000</v>
      </c>
      <c r="J182" s="3">
        <v>-262000000</v>
      </c>
      <c r="K182" s="3">
        <v>-72000000</v>
      </c>
      <c r="L182" s="3">
        <v>76000000</v>
      </c>
      <c r="M182" s="3">
        <v>-159000000</v>
      </c>
      <c r="N182" s="3">
        <v>-205000000</v>
      </c>
      <c r="O182" s="4">
        <v>151000000</v>
      </c>
      <c r="P182" s="3">
        <v>187000000</v>
      </c>
      <c r="Q182" s="3">
        <v>113000000</v>
      </c>
      <c r="R182" s="3">
        <v>49000000</v>
      </c>
      <c r="S182" s="3">
        <v>-198000000</v>
      </c>
    </row>
    <row r="183" spans="1:19" ht="16" x14ac:dyDescent="0.2">
      <c r="A183" s="2" t="s">
        <v>183</v>
      </c>
      <c r="B183" s="3">
        <v>1662000000</v>
      </c>
      <c r="C183" s="3">
        <v>4716000000</v>
      </c>
      <c r="D183" s="3">
        <v>-4106000000</v>
      </c>
      <c r="E183" s="3">
        <v>2583000000</v>
      </c>
      <c r="F183" s="3">
        <v>-522000000</v>
      </c>
      <c r="G183" s="3">
        <v>-771000000</v>
      </c>
      <c r="H183" s="3">
        <v>1252000000</v>
      </c>
      <c r="I183" s="3">
        <v>-2791000000</v>
      </c>
      <c r="J183" s="3">
        <v>3207000000</v>
      </c>
      <c r="K183" s="3">
        <v>-2509000000</v>
      </c>
      <c r="L183" s="3">
        <v>297000000</v>
      </c>
      <c r="M183" s="3">
        <v>3074000000</v>
      </c>
      <c r="N183" s="3">
        <v>5000000</v>
      </c>
      <c r="O183" s="4">
        <v>1625000000</v>
      </c>
      <c r="P183" s="3">
        <v>-796000000</v>
      </c>
      <c r="Q183" s="3">
        <v>2342000000</v>
      </c>
      <c r="R183" s="3">
        <v>523000000</v>
      </c>
      <c r="S183" s="3">
        <v>-444000000</v>
      </c>
    </row>
    <row r="184" spans="1:19" ht="16" x14ac:dyDescent="0.2">
      <c r="A184" s="2" t="s">
        <v>54</v>
      </c>
      <c r="B184" s="3">
        <v>9892000000</v>
      </c>
      <c r="C184" s="3">
        <v>12108000000</v>
      </c>
      <c r="D184" s="3">
        <v>12761000000</v>
      </c>
      <c r="E184" s="3">
        <v>12205000000</v>
      </c>
      <c r="F184" s="3">
        <v>11684000000</v>
      </c>
      <c r="G184" s="3">
        <v>10698000000</v>
      </c>
      <c r="H184" s="3">
        <v>10413000000</v>
      </c>
      <c r="I184" s="3">
        <v>8761000000</v>
      </c>
      <c r="J184" s="3">
        <v>10238000000</v>
      </c>
      <c r="K184" s="3">
        <v>11451000000</v>
      </c>
      <c r="L184" s="3">
        <v>10533000000</v>
      </c>
      <c r="M184" s="3">
        <v>11760000000</v>
      </c>
      <c r="N184" s="3">
        <v>12169000000</v>
      </c>
      <c r="O184" s="4">
        <v>12277000000</v>
      </c>
      <c r="P184" s="3">
        <v>2382000000</v>
      </c>
      <c r="Q184" s="3">
        <v>3653000000</v>
      </c>
      <c r="R184" s="3">
        <v>2682000000</v>
      </c>
      <c r="S184" s="3">
        <v>3560000000</v>
      </c>
    </row>
    <row r="185" spans="1:19" ht="16" x14ac:dyDescent="0.2">
      <c r="A185" s="2" t="s">
        <v>55</v>
      </c>
      <c r="B185" s="5">
        <v>28.17</v>
      </c>
      <c r="C185" s="5">
        <v>26.02</v>
      </c>
      <c r="D185" s="5">
        <v>26.58</v>
      </c>
      <c r="E185" s="5">
        <v>26.05</v>
      </c>
      <c r="F185" s="5">
        <v>25.4</v>
      </c>
      <c r="G185" s="5">
        <v>24.15</v>
      </c>
      <c r="H185" s="5">
        <v>24.87</v>
      </c>
      <c r="I185" s="5">
        <v>24.74</v>
      </c>
      <c r="J185" s="5">
        <v>29.85</v>
      </c>
      <c r="K185" s="5">
        <v>30.73</v>
      </c>
      <c r="L185" s="5">
        <v>31.9</v>
      </c>
      <c r="M185" s="5">
        <v>30.42</v>
      </c>
      <c r="N185" s="5">
        <v>28.3</v>
      </c>
      <c r="O185" s="6">
        <v>27.26</v>
      </c>
      <c r="P185" s="5">
        <v>28.3</v>
      </c>
      <c r="Q185" s="5">
        <v>27.8</v>
      </c>
      <c r="R185" s="5">
        <v>27.44</v>
      </c>
      <c r="S185" s="5">
        <v>27.26</v>
      </c>
    </row>
    <row r="186" spans="1:19" ht="16" x14ac:dyDescent="0.2">
      <c r="A186" s="2" t="s">
        <v>184</v>
      </c>
      <c r="B186" s="3">
        <v>1539000000</v>
      </c>
      <c r="C186" s="3">
        <v>409000000</v>
      </c>
      <c r="D186" s="3">
        <v>-654000000</v>
      </c>
      <c r="E186" s="3">
        <v>-519000000</v>
      </c>
      <c r="F186" s="3">
        <v>241000000</v>
      </c>
      <c r="G186" s="3">
        <v>1926000000</v>
      </c>
      <c r="H186" s="3">
        <v>-197000000</v>
      </c>
      <c r="I186" s="3">
        <v>79000000</v>
      </c>
      <c r="J186" s="3">
        <v>-99000000</v>
      </c>
      <c r="K186" s="3">
        <v>5113000000</v>
      </c>
      <c r="L186" s="3">
        <v>863000000</v>
      </c>
      <c r="M186" s="3">
        <v>2586000000</v>
      </c>
      <c r="N186" s="3">
        <v>-385000000</v>
      </c>
      <c r="O186" s="4">
        <v>-478000000</v>
      </c>
      <c r="P186" s="3">
        <v>-196000000</v>
      </c>
      <c r="Q186" s="3">
        <v>-299000000</v>
      </c>
      <c r="R186" s="3">
        <v>22000000</v>
      </c>
      <c r="S186" s="3">
        <v>-5000000</v>
      </c>
    </row>
    <row r="187" spans="1:19" ht="16" x14ac:dyDescent="0.2">
      <c r="A187" s="2" t="s">
        <v>185</v>
      </c>
      <c r="B187" s="3">
        <v>7317000000</v>
      </c>
      <c r="C187" s="3">
        <v>6554000000</v>
      </c>
      <c r="D187" s="3">
        <v>7865000000</v>
      </c>
      <c r="E187" s="3">
        <v>7992000000</v>
      </c>
      <c r="F187" s="3">
        <v>8209000000</v>
      </c>
      <c r="G187" s="3">
        <v>7975000000</v>
      </c>
      <c r="H187" s="3">
        <v>6534000000</v>
      </c>
      <c r="I187" s="3">
        <v>5431000000</v>
      </c>
      <c r="J187" s="3">
        <v>6079000000</v>
      </c>
      <c r="K187" s="3">
        <v>8417000000</v>
      </c>
      <c r="L187" s="3">
        <v>8667000000</v>
      </c>
      <c r="M187" s="3">
        <v>11258000000</v>
      </c>
      <c r="N187" s="3">
        <v>9534000000</v>
      </c>
      <c r="O187" s="4">
        <v>10170000000</v>
      </c>
      <c r="P187" s="3">
        <v>2242000000</v>
      </c>
      <c r="Q187" s="3">
        <v>-116000000</v>
      </c>
      <c r="R187" s="3">
        <v>4130000000</v>
      </c>
      <c r="S187" s="3">
        <v>3914000000</v>
      </c>
    </row>
    <row r="188" spans="1:19" ht="16" x14ac:dyDescent="0.2">
      <c r="A188" s="31" t="s">
        <v>186</v>
      </c>
      <c r="B188" s="27">
        <v>7927310117</v>
      </c>
      <c r="C188" s="27">
        <v>6868745869</v>
      </c>
      <c r="D188" s="27">
        <v>8170457024</v>
      </c>
      <c r="E188" s="27">
        <v>8339986233</v>
      </c>
      <c r="F188" s="27">
        <v>8577996461</v>
      </c>
      <c r="G188" s="27">
        <v>8631459761</v>
      </c>
      <c r="H188" s="27">
        <v>7124111849</v>
      </c>
      <c r="I188" s="27">
        <v>5578443192</v>
      </c>
      <c r="J188" s="27">
        <v>6826987842</v>
      </c>
      <c r="K188" s="27">
        <v>9205040979</v>
      </c>
      <c r="L188" s="27">
        <v>9812001128</v>
      </c>
      <c r="M188" s="27">
        <v>12518119759</v>
      </c>
      <c r="N188" s="27">
        <v>10256370529</v>
      </c>
      <c r="O188" s="28">
        <v>11347803701</v>
      </c>
      <c r="P188" s="27">
        <v>2492009600</v>
      </c>
      <c r="Q188" s="27">
        <v>169723168</v>
      </c>
      <c r="R188" s="27">
        <v>4457379861</v>
      </c>
      <c r="S188" s="27">
        <v>4234764490</v>
      </c>
    </row>
    <row r="189" spans="1:19" ht="16" x14ac:dyDescent="0.2">
      <c r="A189" s="21" t="s">
        <v>199</v>
      </c>
      <c r="B189" s="22"/>
      <c r="C189" s="23">
        <f>(C188/B188)-1</f>
        <v>-0.13353385100072279</v>
      </c>
      <c r="D189" s="23">
        <f>(D188/C188)-1</f>
        <v>0.18951220205640129</v>
      </c>
      <c r="E189" s="23">
        <f>(E188/D188)-1</f>
        <v>2.0749048492883837E-2</v>
      </c>
      <c r="F189" s="23">
        <f t="shared" ref="F189:O189" si="11">(F188/E188)-1</f>
        <v>2.8538443751649378E-2</v>
      </c>
      <c r="G189" s="23">
        <f t="shared" si="11"/>
        <v>6.2326092395901256E-3</v>
      </c>
      <c r="H189" s="23">
        <f t="shared" si="11"/>
        <v>-0.1746341816723439</v>
      </c>
      <c r="I189" s="23">
        <f t="shared" si="11"/>
        <v>-0.21696299689861875</v>
      </c>
      <c r="J189" s="23">
        <f t="shared" si="11"/>
        <v>0.22381596567847595</v>
      </c>
      <c r="K189" s="23">
        <f t="shared" si="11"/>
        <v>0.34833123949190115</v>
      </c>
      <c r="L189" s="23">
        <f t="shared" si="11"/>
        <v>6.5937799775654948E-2</v>
      </c>
      <c r="M189" s="23">
        <f t="shared" si="11"/>
        <v>0.2757968120567873</v>
      </c>
      <c r="N189" s="23">
        <f t="shared" si="11"/>
        <v>-0.1806780310097208</v>
      </c>
      <c r="O189" s="23">
        <f t="shared" si="11"/>
        <v>0.10641514646082273</v>
      </c>
      <c r="P189" s="23"/>
      <c r="Q189" s="23">
        <f t="shared" ref="Q189:S189" si="12">(Q188/P188)-1</f>
        <v>-0.93189305209739159</v>
      </c>
      <c r="R189" s="23">
        <f t="shared" si="12"/>
        <v>25.26264824964851</v>
      </c>
      <c r="S189" s="23">
        <f t="shared" si="12"/>
        <v>-4.9943100642550364E-2</v>
      </c>
    </row>
    <row r="190" spans="1:19" ht="16" x14ac:dyDescent="0.2">
      <c r="A190" s="24" t="s">
        <v>200</v>
      </c>
      <c r="B190" s="25">
        <f t="shared" ref="B190:S190" si="13">B188/B2</f>
        <v>0.22572710262251203</v>
      </c>
      <c r="C190" s="25">
        <f t="shared" si="13"/>
        <v>0.14758166535602252</v>
      </c>
      <c r="D190" s="25">
        <f t="shared" si="13"/>
        <v>0.17015759052002416</v>
      </c>
      <c r="E190" s="25">
        <f t="shared" si="13"/>
        <v>0.17799945005762582</v>
      </c>
      <c r="F190" s="25">
        <f t="shared" si="13"/>
        <v>0.18648629203443629</v>
      </c>
      <c r="G190" s="25">
        <f t="shared" si="13"/>
        <v>0.19486747101187521</v>
      </c>
      <c r="H190" s="25">
        <f t="shared" si="13"/>
        <v>0.17017681124143039</v>
      </c>
      <c r="I190" s="25">
        <f t="shared" si="13"/>
        <v>0.15753863857667325</v>
      </c>
      <c r="J190" s="25">
        <f t="shared" si="13"/>
        <v>0.19903754641399418</v>
      </c>
      <c r="K190" s="25">
        <f t="shared" si="13"/>
        <v>0.2470090962002898</v>
      </c>
      <c r="L190" s="25">
        <f t="shared" si="13"/>
        <v>0.29720727957836068</v>
      </c>
      <c r="M190" s="25">
        <f t="shared" si="13"/>
        <v>0.32384218753072047</v>
      </c>
      <c r="N190" s="25">
        <f t="shared" si="13"/>
        <v>0.23849805899451215</v>
      </c>
      <c r="O190" s="25">
        <f t="shared" si="13"/>
        <v>0.25200541196979792</v>
      </c>
      <c r="P190" s="25">
        <f t="shared" si="13"/>
        <v>0.24612440493827162</v>
      </c>
      <c r="Q190" s="25">
        <f t="shared" si="13"/>
        <v>1.5457483424408015E-2</v>
      </c>
      <c r="R190" s="25">
        <f t="shared" si="13"/>
        <v>0.37231706156030736</v>
      </c>
      <c r="S190" s="25">
        <f t="shared" si="13"/>
        <v>0.35428465573496193</v>
      </c>
    </row>
    <row r="191" spans="1:19" ht="16" x14ac:dyDescent="0.2">
      <c r="A191" s="2" t="s">
        <v>187</v>
      </c>
      <c r="B191" s="3">
        <v>9299000000</v>
      </c>
      <c r="C191" s="3">
        <v>11620000000</v>
      </c>
      <c r="D191" s="3">
        <v>12226000000</v>
      </c>
      <c r="E191" s="3">
        <v>12814000000</v>
      </c>
      <c r="F191" s="3">
        <v>13144000000</v>
      </c>
      <c r="G191" s="3">
        <v>10756000000</v>
      </c>
      <c r="H191" s="3">
        <v>8350000000</v>
      </c>
      <c r="I191" s="3">
        <v>6624000000</v>
      </c>
      <c r="J191" s="3">
        <v>3332000000</v>
      </c>
      <c r="K191" s="3">
        <v>7554000000</v>
      </c>
      <c r="L191" s="3">
        <v>6994000000</v>
      </c>
      <c r="M191" s="3">
        <v>11594000000</v>
      </c>
      <c r="N191" s="3">
        <v>8651000000</v>
      </c>
      <c r="O191" s="4">
        <v>9916000000</v>
      </c>
      <c r="P191" s="3">
        <v>723000000</v>
      </c>
      <c r="Q191" s="3">
        <v>2805000000</v>
      </c>
      <c r="R191" s="3">
        <v>3519000000</v>
      </c>
      <c r="S191" s="3">
        <v>2869000000</v>
      </c>
    </row>
    <row r="192" spans="1:19" ht="16" x14ac:dyDescent="0.2">
      <c r="A192" s="2" t="s">
        <v>188</v>
      </c>
      <c r="B192" s="5">
        <v>1.59</v>
      </c>
      <c r="C192" s="5">
        <v>1.43</v>
      </c>
      <c r="D192" s="5">
        <v>1.75</v>
      </c>
      <c r="E192" s="5">
        <v>1.8</v>
      </c>
      <c r="F192" s="5">
        <v>1.87</v>
      </c>
      <c r="G192" s="5">
        <v>1.83</v>
      </c>
      <c r="H192" s="5">
        <v>1.51</v>
      </c>
      <c r="I192" s="5">
        <v>1.27</v>
      </c>
      <c r="J192" s="5">
        <v>1.43</v>
      </c>
      <c r="K192" s="5">
        <v>1.97</v>
      </c>
      <c r="L192" s="5">
        <v>2.02</v>
      </c>
      <c r="M192" s="5">
        <v>2.61</v>
      </c>
      <c r="N192" s="5">
        <v>2.2000000000000002</v>
      </c>
      <c r="O192" s="6">
        <v>2.35</v>
      </c>
      <c r="P192" s="5">
        <v>0.52</v>
      </c>
      <c r="Q192" s="5">
        <v>-0.03</v>
      </c>
      <c r="R192" s="5">
        <v>0.95</v>
      </c>
      <c r="S192" s="5">
        <v>0.91</v>
      </c>
    </row>
    <row r="193" spans="1:19" ht="16" x14ac:dyDescent="0.2">
      <c r="A193" s="2" t="s">
        <v>189</v>
      </c>
      <c r="B193" s="5">
        <v>13.06</v>
      </c>
      <c r="C193" s="5">
        <v>13.11</v>
      </c>
      <c r="D193" s="5">
        <v>12.38</v>
      </c>
      <c r="E193" s="5">
        <v>14.23</v>
      </c>
      <c r="F193" s="5">
        <v>14.43</v>
      </c>
      <c r="G193" s="5">
        <v>14.47</v>
      </c>
      <c r="H193" s="5">
        <v>16.37</v>
      </c>
      <c r="I193" s="5">
        <v>22.59</v>
      </c>
      <c r="J193" s="5">
        <v>22.19</v>
      </c>
      <c r="K193" s="5">
        <v>19.059999999999999</v>
      </c>
      <c r="L193" s="5">
        <v>21.51</v>
      </c>
      <c r="M193" s="5">
        <v>18.37</v>
      </c>
      <c r="N193" s="5">
        <v>22.13</v>
      </c>
      <c r="O193" s="6">
        <v>17.89</v>
      </c>
      <c r="P193" s="5">
        <v>22.52</v>
      </c>
      <c r="Q193" s="5">
        <v>22.8</v>
      </c>
      <c r="R193" s="5">
        <v>21.06</v>
      </c>
      <c r="S193" s="5">
        <v>18.87</v>
      </c>
    </row>
    <row r="194" spans="1:19" ht="16" x14ac:dyDescent="0.2">
      <c r="A194" s="2" t="s">
        <v>190</v>
      </c>
      <c r="B194" s="5">
        <v>0.81</v>
      </c>
      <c r="C194" s="5">
        <v>1.1100000000000001</v>
      </c>
      <c r="D194" s="5">
        <v>1.18</v>
      </c>
      <c r="E194" s="5">
        <v>1.23</v>
      </c>
      <c r="F194" s="5">
        <v>1.5</v>
      </c>
      <c r="G194" s="5">
        <v>1.43</v>
      </c>
      <c r="H194" s="5">
        <v>1.35</v>
      </c>
      <c r="I194" s="5">
        <v>5.69</v>
      </c>
      <c r="J194" s="5">
        <v>1.19</v>
      </c>
      <c r="K194" s="5">
        <v>1.17</v>
      </c>
      <c r="L194" s="5">
        <v>1.27</v>
      </c>
      <c r="M194" s="5">
        <v>1.29</v>
      </c>
      <c r="N194" s="5">
        <v>1.1499999999999999</v>
      </c>
      <c r="O194" s="6">
        <v>1.1000000000000001</v>
      </c>
      <c r="P194" s="5">
        <v>1.45</v>
      </c>
      <c r="Q194" s="5">
        <v>0.05</v>
      </c>
      <c r="R194" s="5">
        <v>1.75</v>
      </c>
      <c r="S194" s="5">
        <v>1.39</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0228-F745-6847-9366-943197EBD742}">
  <dimension ref="A1:R110"/>
  <sheetViews>
    <sheetView tabSelected="1" workbookViewId="0">
      <selection activeCell="G23" sqref="G23"/>
    </sheetView>
  </sheetViews>
  <sheetFormatPr baseColWidth="10" defaultRowHeight="15" x14ac:dyDescent="0.2"/>
  <cols>
    <col min="1" max="18" width="18.83203125" customWidth="1"/>
  </cols>
  <sheetData>
    <row r="1" spans="1:18" s="111" customFormat="1" ht="22" customHeight="1" x14ac:dyDescent="0.2">
      <c r="A1" s="110" t="e" vm="1">
        <v>#VALUE!</v>
      </c>
      <c r="B1" s="110"/>
      <c r="C1" s="110"/>
      <c r="D1" s="110"/>
      <c r="E1" s="110"/>
      <c r="F1" s="110"/>
      <c r="G1" s="110"/>
      <c r="H1" s="110"/>
      <c r="I1" s="110"/>
      <c r="J1" s="110"/>
      <c r="K1" s="110"/>
      <c r="L1" s="110"/>
      <c r="M1" s="110"/>
      <c r="N1" s="110"/>
      <c r="O1" s="110"/>
      <c r="P1" s="110"/>
      <c r="Q1" s="110"/>
      <c r="R1" s="110"/>
    </row>
    <row r="2" spans="1:18" s="111" customFormat="1" ht="22" customHeight="1" thickBot="1" x14ac:dyDescent="0.25">
      <c r="A2" s="110"/>
      <c r="B2" s="110"/>
      <c r="C2" s="110"/>
      <c r="D2" s="110"/>
      <c r="E2" s="110"/>
      <c r="F2" s="110"/>
      <c r="G2" s="110"/>
      <c r="H2" s="110"/>
      <c r="I2" s="110"/>
      <c r="J2" s="110"/>
      <c r="K2" s="110"/>
      <c r="L2" s="110"/>
      <c r="M2" s="110"/>
      <c r="N2" s="110"/>
      <c r="O2" s="110"/>
      <c r="P2" s="110"/>
      <c r="Q2" s="110"/>
      <c r="R2" s="110"/>
    </row>
    <row r="3" spans="1:18" ht="22" customHeight="1" x14ac:dyDescent="0.2">
      <c r="A3" s="32" cm="1">
        <f t="array" ref="A3">_FV(A1,"Market cap",TRUE)</f>
        <v>253654699380</v>
      </c>
      <c r="B3" s="33" t="s">
        <v>201</v>
      </c>
      <c r="C3" s="34">
        <f>Financials!O8*0.01</f>
        <v>0.59140000000000004</v>
      </c>
      <c r="D3" s="33" t="s">
        <v>202</v>
      </c>
      <c r="E3" s="34">
        <f>SUM(C11:E11)/3</f>
        <v>5.6425449030416498E-2</v>
      </c>
      <c r="F3" s="35" t="s">
        <v>203</v>
      </c>
      <c r="G3" s="36">
        <f>AVERAGE(Financials!K129:O129)</f>
        <v>2.6074678840192211E-3</v>
      </c>
      <c r="H3" s="35" t="s">
        <v>204</v>
      </c>
      <c r="I3" s="37">
        <f>J15*(1+I7)/(I6-I7)</f>
        <v>230997186872.45407</v>
      </c>
      <c r="J3" s="38" t="s">
        <v>205</v>
      </c>
      <c r="K3" s="39">
        <f>Financials!O172*-1/Model!A3</f>
        <v>3.0687387298663025E-2</v>
      </c>
      <c r="L3" s="40" t="s">
        <v>206</v>
      </c>
      <c r="M3" s="41"/>
      <c r="N3" s="112" t="s">
        <v>207</v>
      </c>
      <c r="O3" s="113"/>
      <c r="P3" s="41"/>
      <c r="Q3" s="41"/>
      <c r="R3" s="41"/>
    </row>
    <row r="4" spans="1:18" ht="22" customHeight="1" x14ac:dyDescent="0.2">
      <c r="A4" s="42">
        <f>Financials!O56-Financials!O96-Financials!O105</f>
        <v>-24736000000</v>
      </c>
      <c r="B4" s="43" t="s">
        <v>208</v>
      </c>
      <c r="C4" s="44">
        <f>Financials!O17*0.01</f>
        <v>5.7530864197530866E-3</v>
      </c>
      <c r="D4" s="43" t="s">
        <v>209</v>
      </c>
      <c r="E4" s="44">
        <f>SUM(C13:E13)/3</f>
        <v>3.5441160523882798E-2</v>
      </c>
      <c r="F4" s="45" t="s">
        <v>210</v>
      </c>
      <c r="G4" s="46">
        <f>A5*(1+(5*G3))</f>
        <v>4379779815.771596</v>
      </c>
      <c r="H4" s="45" t="s">
        <v>211</v>
      </c>
      <c r="I4" s="47">
        <f>NPV(I6,F15,G15,H15,I15,(J15+I3))</f>
        <v>199629570991.9296</v>
      </c>
      <c r="J4" s="45" t="s">
        <v>212</v>
      </c>
      <c r="K4" s="48" cm="1">
        <f t="array" ref="K4">_FV(A1,"Change (%)",TRUE)</f>
        <v>3.5920000000000001E-3</v>
      </c>
      <c r="L4" s="49" t="s">
        <v>213</v>
      </c>
      <c r="M4" s="41"/>
      <c r="N4" s="114" t="s">
        <v>214</v>
      </c>
      <c r="O4" s="115"/>
      <c r="P4" s="41"/>
      <c r="Q4" s="41"/>
      <c r="R4" s="41"/>
    </row>
    <row r="5" spans="1:18" ht="22" customHeight="1" x14ac:dyDescent="0.2">
      <c r="A5" s="42" cm="1">
        <f t="array" ref="A5">_FV(A1,"Shares outstanding",TRUE)</f>
        <v>4323414000</v>
      </c>
      <c r="B5" s="43" t="s">
        <v>215</v>
      </c>
      <c r="C5" s="44">
        <f>F14</f>
        <v>0.25570806387752409</v>
      </c>
      <c r="D5" s="50" t="s">
        <v>216</v>
      </c>
      <c r="E5" s="44">
        <f>SUM(C16:E16)/3</f>
        <v>5.3685526940907148E-2</v>
      </c>
      <c r="F5" s="45" t="s">
        <v>217</v>
      </c>
      <c r="G5" s="46">
        <f>Financials!O56</f>
        <v>15435000000</v>
      </c>
      <c r="H5" s="45" t="s">
        <v>218</v>
      </c>
      <c r="I5" s="47">
        <f>I4+G5-G6</f>
        <v>174893570991.9296</v>
      </c>
      <c r="J5" s="45" t="s">
        <v>219</v>
      </c>
      <c r="K5" s="51" cm="1">
        <f t="array" ref="K5">_FV(A1,"Price")</f>
        <v>58.67</v>
      </c>
      <c r="L5" s="52" t="s">
        <v>220</v>
      </c>
      <c r="M5" s="41"/>
      <c r="N5" s="53" t="s">
        <v>221</v>
      </c>
      <c r="O5" s="100">
        <f>Financials!O20</f>
        <v>635000000</v>
      </c>
      <c r="P5" s="41"/>
      <c r="Q5" s="41"/>
      <c r="R5" s="41"/>
    </row>
    <row r="6" spans="1:18" ht="22" customHeight="1" x14ac:dyDescent="0.2">
      <c r="A6" s="54">
        <f>O20/F10</f>
        <v>5.5794883502705552</v>
      </c>
      <c r="B6" s="43" t="s">
        <v>222</v>
      </c>
      <c r="C6" s="44">
        <f>F17</f>
        <v>0.2297083278342352</v>
      </c>
      <c r="D6" s="50" t="s">
        <v>200</v>
      </c>
      <c r="E6" s="44">
        <f>Financials!O33/Financials!O126</f>
        <v>0.38702259907304282</v>
      </c>
      <c r="F6" s="43" t="s">
        <v>223</v>
      </c>
      <c r="G6" s="46">
        <f>Financials!O96+Financials!O105</f>
        <v>40171000000</v>
      </c>
      <c r="H6" s="45" t="s">
        <v>224</v>
      </c>
      <c r="I6" s="48">
        <f>N25</f>
        <v>8.5466861909068617E-2</v>
      </c>
      <c r="J6" s="45" t="s">
        <v>225</v>
      </c>
      <c r="K6" s="55">
        <f>I5/G4</f>
        <v>39.932046438073783</v>
      </c>
      <c r="L6" s="56" t="s">
        <v>226</v>
      </c>
      <c r="M6" s="41"/>
      <c r="N6" s="53" t="s">
        <v>227</v>
      </c>
      <c r="O6" s="100">
        <f>Financials!O96</f>
        <v>5995000000</v>
      </c>
      <c r="P6" s="41"/>
      <c r="Q6" s="41"/>
      <c r="R6" s="41"/>
    </row>
    <row r="7" spans="1:18" ht="22" customHeight="1" thickBot="1" x14ac:dyDescent="0.25">
      <c r="A7" s="57">
        <f>O20/F12</f>
        <v>21.819759086451612</v>
      </c>
      <c r="B7" s="58" t="s">
        <v>228</v>
      </c>
      <c r="C7" s="59">
        <f>F15/A3</f>
        <v>4.1170142029796762E-2</v>
      </c>
      <c r="D7" s="58" t="s">
        <v>229</v>
      </c>
      <c r="E7" s="60">
        <f>(Financials!O16*(1-0.25))/(Financials!O126+Financials!O105+Financials!O96)</f>
        <v>0.12256264337391919</v>
      </c>
      <c r="F7" s="58" t="s">
        <v>196</v>
      </c>
      <c r="G7" s="61">
        <f>(Financials!O96+Financials!O105)/Financials!O126</f>
        <v>1.4432867459490533</v>
      </c>
      <c r="H7" s="62" t="s">
        <v>230</v>
      </c>
      <c r="I7" s="63">
        <v>2.5000000000000001E-2</v>
      </c>
      <c r="J7" s="64" t="s">
        <v>231</v>
      </c>
      <c r="K7" s="65">
        <f>K6/K5-1</f>
        <v>-0.31937878919253826</v>
      </c>
      <c r="L7" s="66" t="s">
        <v>232</v>
      </c>
      <c r="M7" s="41"/>
      <c r="N7" s="53" t="s">
        <v>233</v>
      </c>
      <c r="O7" s="100">
        <f>Financials!O105</f>
        <v>34176000000</v>
      </c>
      <c r="P7" s="41"/>
      <c r="Q7" s="41"/>
      <c r="R7" s="41"/>
    </row>
    <row r="8" spans="1:18" ht="22" customHeight="1" x14ac:dyDescent="0.2">
      <c r="A8" s="67"/>
      <c r="B8" s="41"/>
      <c r="C8" s="41"/>
      <c r="D8" s="41"/>
      <c r="E8" s="41"/>
      <c r="F8" s="41"/>
      <c r="G8" s="41"/>
      <c r="H8" s="41"/>
      <c r="I8" s="41"/>
      <c r="J8" s="68"/>
      <c r="K8" s="68"/>
      <c r="L8" s="68"/>
      <c r="M8" s="41"/>
      <c r="N8" s="69" t="s">
        <v>214</v>
      </c>
      <c r="O8" s="102">
        <f>O5/(O6+O7)</f>
        <v>1.5807423265539817E-2</v>
      </c>
      <c r="P8" s="41"/>
      <c r="Q8" s="41"/>
      <c r="R8" s="41"/>
    </row>
    <row r="9" spans="1:18" ht="22" customHeight="1" x14ac:dyDescent="0.2">
      <c r="A9" s="70"/>
      <c r="B9" s="71">
        <v>2019</v>
      </c>
      <c r="C9" s="71">
        <v>2020</v>
      </c>
      <c r="D9" s="71">
        <v>2021</v>
      </c>
      <c r="E9" s="72">
        <v>2022</v>
      </c>
      <c r="F9" s="73">
        <v>2023</v>
      </c>
      <c r="G9" s="74">
        <v>2024</v>
      </c>
      <c r="H9" s="74">
        <v>2025</v>
      </c>
      <c r="I9" s="74">
        <v>2026</v>
      </c>
      <c r="J9" s="75">
        <v>2027</v>
      </c>
      <c r="K9" s="68"/>
      <c r="L9" s="68"/>
      <c r="M9" s="68"/>
      <c r="N9" s="53" t="s">
        <v>234</v>
      </c>
      <c r="O9" s="100">
        <f>Financials!O25</f>
        <v>2197000000</v>
      </c>
      <c r="P9" s="41"/>
      <c r="Q9" s="41"/>
      <c r="R9" s="41"/>
    </row>
    <row r="10" spans="1:18" ht="22" customHeight="1" x14ac:dyDescent="0.2">
      <c r="A10" s="76" t="s">
        <v>235</v>
      </c>
      <c r="B10" s="77">
        <v>37266000000</v>
      </c>
      <c r="C10" s="77">
        <v>33014000000</v>
      </c>
      <c r="D10" s="77">
        <v>38655000000</v>
      </c>
      <c r="E10" s="78">
        <v>43004000000</v>
      </c>
      <c r="F10" s="77">
        <v>45462000000</v>
      </c>
      <c r="G10" s="77">
        <v>47000000000</v>
      </c>
      <c r="H10" s="77">
        <v>49400000000</v>
      </c>
      <c r="I10" s="77">
        <v>51636000000</v>
      </c>
      <c r="J10" s="78">
        <v>55000000000</v>
      </c>
      <c r="K10" s="79" t="s">
        <v>236</v>
      </c>
      <c r="L10" s="68"/>
      <c r="N10" s="53" t="s">
        <v>237</v>
      </c>
      <c r="O10" s="100">
        <f>Financials!O24</f>
        <v>12970000000</v>
      </c>
      <c r="P10" s="41"/>
      <c r="Q10" s="41"/>
      <c r="R10" s="41"/>
    </row>
    <row r="11" spans="1:18" ht="22" customHeight="1" x14ac:dyDescent="0.2">
      <c r="A11" s="80"/>
      <c r="B11" s="81"/>
      <c r="C11" s="81">
        <f t="shared" ref="C11:J11" si="0">(C10/B10)-1</f>
        <v>-0.11409864219395693</v>
      </c>
      <c r="D11" s="81">
        <f t="shared" si="0"/>
        <v>0.17086690494941537</v>
      </c>
      <c r="E11" s="81">
        <f t="shared" si="0"/>
        <v>0.11250808433579107</v>
      </c>
      <c r="F11" s="82">
        <f t="shared" si="0"/>
        <v>5.7157473723374652E-2</v>
      </c>
      <c r="G11" s="81">
        <f t="shared" si="0"/>
        <v>3.3830451805903827E-2</v>
      </c>
      <c r="H11" s="81">
        <f t="shared" si="0"/>
        <v>5.1063829787234116E-2</v>
      </c>
      <c r="I11" s="81">
        <f t="shared" si="0"/>
        <v>4.5263157894736894E-2</v>
      </c>
      <c r="J11" s="83">
        <f t="shared" si="0"/>
        <v>6.5148346115113442E-2</v>
      </c>
      <c r="K11" s="83">
        <f>AVERAGE(F11:J11)</f>
        <v>5.0492651865272589E-2</v>
      </c>
      <c r="L11" s="68"/>
      <c r="M11" s="68"/>
      <c r="N11" s="53" t="s">
        <v>238</v>
      </c>
      <c r="O11" s="104">
        <f>O9/O10</f>
        <v>0.16939090208172705</v>
      </c>
      <c r="P11" s="41"/>
      <c r="Q11" s="41"/>
      <c r="R11" s="41"/>
    </row>
    <row r="12" spans="1:18" ht="22" customHeight="1" x14ac:dyDescent="0.2">
      <c r="A12" s="76" t="s">
        <v>142</v>
      </c>
      <c r="B12" s="77">
        <v>8920000000</v>
      </c>
      <c r="C12" s="77">
        <v>7747000000</v>
      </c>
      <c r="D12" s="77">
        <v>9771000000</v>
      </c>
      <c r="E12" s="77">
        <v>9542000000</v>
      </c>
      <c r="F12" s="85">
        <v>11625000000</v>
      </c>
      <c r="G12" s="77">
        <v>12125000000</v>
      </c>
      <c r="H12" s="77">
        <v>13016000000</v>
      </c>
      <c r="I12" s="77">
        <v>13451000000</v>
      </c>
      <c r="J12" s="78">
        <v>14900000000</v>
      </c>
      <c r="K12" s="86" t="s">
        <v>239</v>
      </c>
      <c r="L12" s="68"/>
      <c r="M12" s="68"/>
      <c r="N12" s="53" t="s">
        <v>240</v>
      </c>
      <c r="O12" s="104">
        <f>O8*(1-O11)</f>
        <v>1.3129789579002349E-2</v>
      </c>
      <c r="P12" s="41"/>
      <c r="Q12" s="41"/>
      <c r="R12" s="41"/>
    </row>
    <row r="13" spans="1:18" ht="22" customHeight="1" x14ac:dyDescent="0.2">
      <c r="A13" s="80"/>
      <c r="B13" s="81"/>
      <c r="C13" s="81">
        <f t="shared" ref="C13:J13" si="1">(C12/B12)-1</f>
        <v>-0.13150224215246642</v>
      </c>
      <c r="D13" s="81">
        <f t="shared" si="1"/>
        <v>0.26126242416419254</v>
      </c>
      <c r="E13" s="81">
        <f t="shared" si="1"/>
        <v>-2.3436700440077729E-2</v>
      </c>
      <c r="F13" s="82">
        <f t="shared" si="1"/>
        <v>0.21829805072311892</v>
      </c>
      <c r="G13" s="81">
        <f t="shared" si="1"/>
        <v>4.3010752688172005E-2</v>
      </c>
      <c r="H13" s="81">
        <f t="shared" si="1"/>
        <v>7.3484536082474294E-2</v>
      </c>
      <c r="I13" s="81">
        <f t="shared" si="1"/>
        <v>3.3420405654579044E-2</v>
      </c>
      <c r="J13" s="83">
        <f t="shared" si="1"/>
        <v>0.10772433276336324</v>
      </c>
      <c r="K13" s="83">
        <f>AVERAGE(F13:J13)</f>
        <v>9.5187615582341498E-2</v>
      </c>
      <c r="L13" s="68"/>
      <c r="M13" s="68"/>
      <c r="N13" s="114" t="s">
        <v>241</v>
      </c>
      <c r="O13" s="115"/>
      <c r="P13" s="41"/>
      <c r="Q13" s="41"/>
      <c r="R13" s="41"/>
    </row>
    <row r="14" spans="1:18" ht="22" customHeight="1" x14ac:dyDescent="0.2">
      <c r="A14" s="87" t="s">
        <v>242</v>
      </c>
      <c r="B14" s="88">
        <f>B12/B10</f>
        <v>0.23936027478130198</v>
      </c>
      <c r="C14" s="88">
        <f t="shared" ref="C14:J14" si="2">C12/C10</f>
        <v>0.23465802386866177</v>
      </c>
      <c r="D14" s="88">
        <f t="shared" si="2"/>
        <v>0.25277454404346139</v>
      </c>
      <c r="E14" s="88">
        <f t="shared" si="2"/>
        <v>0.22188633615477629</v>
      </c>
      <c r="F14" s="89">
        <f t="shared" si="2"/>
        <v>0.25570806387752409</v>
      </c>
      <c r="G14" s="88">
        <f t="shared" si="2"/>
        <v>0.25797872340425532</v>
      </c>
      <c r="H14" s="88">
        <f t="shared" si="2"/>
        <v>0.26348178137651823</v>
      </c>
      <c r="I14" s="88">
        <f t="shared" si="2"/>
        <v>0.26049655279262529</v>
      </c>
      <c r="J14" s="90">
        <f t="shared" si="2"/>
        <v>0.27090909090909093</v>
      </c>
      <c r="K14" s="90"/>
      <c r="L14" s="68"/>
      <c r="M14" s="68"/>
      <c r="N14" s="53" t="s">
        <v>243</v>
      </c>
      <c r="O14" s="84">
        <f>'[1]US Treasury Bonds'!$C$8</f>
        <v>4.4839999999999998E-2</v>
      </c>
      <c r="P14" s="41"/>
      <c r="Q14" s="41"/>
      <c r="R14" s="41"/>
    </row>
    <row r="15" spans="1:18" ht="22" customHeight="1" x14ac:dyDescent="0.2">
      <c r="A15" s="76" t="s">
        <v>185</v>
      </c>
      <c r="B15" s="77">
        <v>9205040979</v>
      </c>
      <c r="C15" s="77">
        <v>9812001128</v>
      </c>
      <c r="D15" s="77">
        <v>12518119759</v>
      </c>
      <c r="E15" s="77">
        <v>10256370529</v>
      </c>
      <c r="F15" s="85">
        <v>10443000000</v>
      </c>
      <c r="G15" s="77">
        <v>10841000000</v>
      </c>
      <c r="H15" s="77">
        <v>11800000000</v>
      </c>
      <c r="I15" s="77">
        <v>12834000000</v>
      </c>
      <c r="J15" s="78">
        <v>13627000000</v>
      </c>
      <c r="K15" s="86" t="s">
        <v>244</v>
      </c>
      <c r="L15" s="68"/>
      <c r="M15" s="68"/>
      <c r="N15" s="53" t="s">
        <v>245</v>
      </c>
      <c r="O15" s="91">
        <f>1.33</f>
        <v>1.33</v>
      </c>
      <c r="P15" s="41"/>
      <c r="Q15" s="41"/>
      <c r="R15" s="41"/>
    </row>
    <row r="16" spans="1:18" ht="22" customHeight="1" x14ac:dyDescent="0.2">
      <c r="A16" s="92"/>
      <c r="B16" s="81"/>
      <c r="C16" s="81">
        <f t="shared" ref="C16:J16" si="3">(C15/B15)-1</f>
        <v>6.5937799775654948E-2</v>
      </c>
      <c r="D16" s="81">
        <f t="shared" si="3"/>
        <v>0.2757968120567873</v>
      </c>
      <c r="E16" s="81">
        <f t="shared" si="3"/>
        <v>-0.1806780310097208</v>
      </c>
      <c r="F16" s="82">
        <f t="shared" si="3"/>
        <v>1.8196443905015292E-2</v>
      </c>
      <c r="G16" s="81">
        <f t="shared" si="3"/>
        <v>3.8111653739346885E-2</v>
      </c>
      <c r="H16" s="81">
        <f t="shared" si="3"/>
        <v>8.8460474126003108E-2</v>
      </c>
      <c r="I16" s="81">
        <f t="shared" si="3"/>
        <v>8.7627118644067803E-2</v>
      </c>
      <c r="J16" s="83">
        <f t="shared" si="3"/>
        <v>6.1788997974131288E-2</v>
      </c>
      <c r="K16" s="83">
        <f>AVERAGE(F16:J16)</f>
        <v>5.8836937677712878E-2</v>
      </c>
      <c r="L16" s="68"/>
      <c r="M16" s="68"/>
      <c r="N16" s="53" t="s">
        <v>246</v>
      </c>
      <c r="O16" s="84">
        <v>8.4000000000000005E-2</v>
      </c>
      <c r="P16" s="41"/>
      <c r="Q16" s="41"/>
      <c r="R16" s="41"/>
    </row>
    <row r="17" spans="1:18" ht="22" customHeight="1" x14ac:dyDescent="0.2">
      <c r="A17" s="87" t="s">
        <v>200</v>
      </c>
      <c r="B17" s="88">
        <f>B15/B10</f>
        <v>0.2470090962002898</v>
      </c>
      <c r="C17" s="88">
        <f t="shared" ref="C17:J17" si="4">C15/C10</f>
        <v>0.29720727957836068</v>
      </c>
      <c r="D17" s="88">
        <f t="shared" si="4"/>
        <v>0.32384218753072047</v>
      </c>
      <c r="E17" s="90">
        <f t="shared" si="4"/>
        <v>0.23849805899451215</v>
      </c>
      <c r="F17" s="88">
        <f t="shared" si="4"/>
        <v>0.2297083278342352</v>
      </c>
      <c r="G17" s="88">
        <f t="shared" si="4"/>
        <v>0.2306595744680851</v>
      </c>
      <c r="H17" s="88">
        <f t="shared" si="4"/>
        <v>0.23886639676113361</v>
      </c>
      <c r="I17" s="88">
        <f t="shared" si="4"/>
        <v>0.24854752498257029</v>
      </c>
      <c r="J17" s="90">
        <f t="shared" si="4"/>
        <v>0.24776363636363635</v>
      </c>
      <c r="K17" s="90"/>
      <c r="L17" s="68"/>
      <c r="M17" s="68"/>
      <c r="N17" s="93" t="s">
        <v>241</v>
      </c>
      <c r="O17" s="94">
        <f>(O14)+((O15)*(O16-O14))</f>
        <v>9.6922800000000003E-2</v>
      </c>
      <c r="P17" s="41"/>
      <c r="Q17" s="41"/>
      <c r="R17" s="41"/>
    </row>
    <row r="18" spans="1:18" ht="22" customHeight="1" x14ac:dyDescent="0.2">
      <c r="A18" s="95" t="s">
        <v>196</v>
      </c>
      <c r="B18" s="96">
        <v>0.11845257668999859</v>
      </c>
      <c r="C18" s="96">
        <v>0.10530689639028044</v>
      </c>
      <c r="D18" s="96">
        <v>0.1143283891098919</v>
      </c>
      <c r="E18" s="96">
        <v>0.12592150827241247</v>
      </c>
      <c r="F18" s="97"/>
      <c r="G18" s="96"/>
      <c r="H18" s="96"/>
      <c r="I18" s="96"/>
      <c r="J18" s="98"/>
      <c r="K18" s="99"/>
      <c r="L18" s="68"/>
      <c r="M18" s="68"/>
      <c r="N18" s="114" t="s">
        <v>247</v>
      </c>
      <c r="O18" s="115"/>
      <c r="P18" s="41"/>
      <c r="Q18" s="41"/>
      <c r="R18" s="41"/>
    </row>
    <row r="19" spans="1:18" ht="22" customHeight="1" x14ac:dyDescent="0.2">
      <c r="A19" s="68"/>
      <c r="B19" s="68"/>
      <c r="C19" s="68"/>
      <c r="D19" s="68"/>
      <c r="E19" s="68"/>
      <c r="F19" s="68" t="s">
        <v>248</v>
      </c>
      <c r="G19" s="68"/>
      <c r="H19" s="68"/>
      <c r="I19" s="68"/>
      <c r="J19" s="68"/>
      <c r="K19" s="68"/>
      <c r="L19" s="68"/>
      <c r="M19" s="68"/>
      <c r="N19" s="53" t="s">
        <v>224</v>
      </c>
      <c r="O19" s="100">
        <f>O6+O7</f>
        <v>40171000000</v>
      </c>
      <c r="P19" s="41"/>
      <c r="Q19" s="41"/>
      <c r="R19" s="41"/>
    </row>
    <row r="20" spans="1:18" ht="22" customHeight="1" x14ac:dyDescent="0.2">
      <c r="B20" s="101"/>
      <c r="C20" s="101"/>
      <c r="D20" s="101"/>
      <c r="E20" s="101"/>
      <c r="F20" s="68"/>
      <c r="G20" s="68"/>
      <c r="H20" s="68"/>
      <c r="I20" s="68"/>
      <c r="J20" s="68"/>
      <c r="K20" s="68"/>
      <c r="L20" s="68"/>
      <c r="M20" s="68"/>
      <c r="N20" s="53" t="s">
        <v>201</v>
      </c>
      <c r="O20" s="100">
        <f>A3</f>
        <v>253654699380</v>
      </c>
      <c r="P20" s="41"/>
      <c r="Q20" s="41"/>
      <c r="R20" s="41"/>
    </row>
    <row r="21" spans="1:18" ht="22" customHeight="1" x14ac:dyDescent="0.2">
      <c r="A21" s="105" t="str" cm="1">
        <f t="array" ref="A21">_FV(A1,"Industry")</f>
        <v>Beverages</v>
      </c>
      <c r="B21" s="105"/>
      <c r="C21" s="116" cm="1">
        <f t="array" ref="C21">_FV(A1,"Year incorporated",TRUE)</f>
        <v>1919</v>
      </c>
      <c r="D21" s="116"/>
      <c r="E21" s="116"/>
      <c r="F21" s="68"/>
      <c r="G21" s="68"/>
      <c r="H21" s="68"/>
      <c r="I21" s="68"/>
      <c r="J21" s="68"/>
      <c r="K21" s="68"/>
      <c r="M21" s="68"/>
      <c r="N21" s="53" t="s">
        <v>249</v>
      </c>
      <c r="O21" s="100">
        <f>O19+O20</f>
        <v>293825699380</v>
      </c>
      <c r="P21" s="41"/>
      <c r="Q21" s="41"/>
      <c r="R21" s="41"/>
    </row>
    <row r="22" spans="1:18" ht="22" customHeight="1" x14ac:dyDescent="0.2">
      <c r="A22" s="105" t="str" cm="1">
        <f t="array" ref="A22">_FV(A1,"Description")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B22" s="105"/>
      <c r="C22" s="105"/>
      <c r="D22" s="105"/>
      <c r="E22" s="105"/>
      <c r="F22" s="68"/>
      <c r="G22" s="68"/>
      <c r="H22" s="68"/>
      <c r="I22" s="68"/>
      <c r="J22" s="68"/>
      <c r="K22" s="68"/>
      <c r="L22" s="68"/>
      <c r="M22" s="68"/>
      <c r="N22" s="69" t="s">
        <v>250</v>
      </c>
      <c r="O22" s="102">
        <f>(O19/O21)</f>
        <v>0.13671710842436385</v>
      </c>
      <c r="P22" s="41"/>
      <c r="Q22" s="41"/>
      <c r="R22" s="41"/>
    </row>
    <row r="23" spans="1:18" ht="22" customHeight="1" x14ac:dyDescent="0.2">
      <c r="A23" s="105"/>
      <c r="B23" s="105"/>
      <c r="C23" s="105"/>
      <c r="D23" s="105"/>
      <c r="E23" s="105"/>
      <c r="F23" s="68"/>
      <c r="G23" s="68"/>
      <c r="H23" s="68"/>
      <c r="I23" s="68"/>
      <c r="J23" s="68"/>
      <c r="K23" s="68"/>
      <c r="L23" s="68"/>
      <c r="M23" s="68"/>
      <c r="N23" s="93" t="s">
        <v>251</v>
      </c>
      <c r="O23" s="103">
        <f>O20/O21</f>
        <v>0.86328289157563609</v>
      </c>
      <c r="P23" s="41"/>
      <c r="Q23" s="41"/>
      <c r="R23" s="41"/>
    </row>
    <row r="24" spans="1:18" ht="22" customHeight="1" x14ac:dyDescent="0.2">
      <c r="A24" s="105"/>
      <c r="B24" s="105"/>
      <c r="C24" s="105"/>
      <c r="D24" s="105"/>
      <c r="E24" s="105"/>
      <c r="F24" s="68"/>
      <c r="G24" s="68"/>
      <c r="H24" s="68"/>
      <c r="I24" s="68"/>
      <c r="J24" s="68"/>
      <c r="K24" s="68"/>
      <c r="L24" s="68"/>
      <c r="M24" s="68"/>
      <c r="N24" s="106" t="s">
        <v>252</v>
      </c>
      <c r="O24" s="107"/>
      <c r="P24" s="41"/>
      <c r="Q24" s="41"/>
      <c r="R24" s="41"/>
    </row>
    <row r="25" spans="1:18" ht="22" customHeight="1" x14ac:dyDescent="0.2">
      <c r="A25" s="105"/>
      <c r="B25" s="105"/>
      <c r="C25" s="105"/>
      <c r="D25" s="105"/>
      <c r="E25" s="105"/>
      <c r="F25" s="68"/>
      <c r="G25" s="68"/>
      <c r="H25" s="68"/>
      <c r="I25" s="68"/>
      <c r="J25" s="68"/>
      <c r="K25" s="68"/>
      <c r="L25" s="68"/>
      <c r="M25" s="68"/>
      <c r="N25" s="108">
        <f>(O22*O12)+(O23*O17)</f>
        <v>8.5466861909068617E-2</v>
      </c>
      <c r="O25" s="109"/>
      <c r="P25" s="41"/>
      <c r="Q25" s="41"/>
      <c r="R25" s="41"/>
    </row>
    <row r="26" spans="1:18" ht="22" customHeight="1" x14ac:dyDescent="0.2">
      <c r="A26" s="105"/>
      <c r="B26" s="105"/>
      <c r="C26" s="105"/>
      <c r="D26" s="105"/>
      <c r="E26" s="105"/>
      <c r="F26" s="68"/>
      <c r="G26" s="68"/>
      <c r="H26" s="68"/>
      <c r="I26" s="68"/>
      <c r="J26" s="68"/>
      <c r="K26" s="68"/>
      <c r="L26" s="68"/>
      <c r="M26" s="68"/>
      <c r="N26" s="68"/>
      <c r="O26" s="41"/>
      <c r="P26" s="41"/>
      <c r="Q26" s="41"/>
      <c r="R26" s="41"/>
    </row>
    <row r="27" spans="1:18" ht="22" customHeight="1" x14ac:dyDescent="0.2">
      <c r="A27" s="105"/>
      <c r="B27" s="105"/>
      <c r="C27" s="105"/>
      <c r="D27" s="105"/>
      <c r="E27" s="105"/>
      <c r="F27" s="68"/>
      <c r="G27" s="68"/>
      <c r="H27" s="68"/>
      <c r="I27" s="68"/>
      <c r="J27" s="68"/>
      <c r="K27" s="68"/>
      <c r="L27" s="68"/>
      <c r="M27" s="68"/>
      <c r="N27" s="68"/>
      <c r="O27" s="41"/>
      <c r="P27" s="41"/>
      <c r="Q27" s="41"/>
      <c r="R27" s="41"/>
    </row>
    <row r="28" spans="1:18" ht="22" customHeight="1" x14ac:dyDescent="0.2">
      <c r="A28" s="105"/>
      <c r="B28" s="105"/>
      <c r="C28" s="105"/>
      <c r="D28" s="105"/>
      <c r="E28" s="105"/>
      <c r="F28" s="68"/>
      <c r="G28" s="68"/>
      <c r="H28" s="68"/>
      <c r="I28" s="68"/>
      <c r="J28" s="68"/>
      <c r="K28" s="68"/>
      <c r="L28" s="68"/>
      <c r="M28" s="68"/>
      <c r="N28" s="68"/>
      <c r="O28" s="41"/>
      <c r="P28" s="41"/>
      <c r="Q28" s="41"/>
      <c r="R28" s="41"/>
    </row>
    <row r="29" spans="1:18" ht="22" customHeight="1" x14ac:dyDescent="0.2">
      <c r="A29" s="105"/>
      <c r="B29" s="105"/>
      <c r="C29" s="105"/>
      <c r="D29" s="105"/>
      <c r="E29" s="105"/>
      <c r="F29" s="68"/>
      <c r="G29" s="68"/>
      <c r="H29" s="68"/>
      <c r="I29" s="68"/>
      <c r="J29" s="68"/>
      <c r="K29" s="68"/>
      <c r="L29" s="68"/>
      <c r="M29" s="68"/>
      <c r="N29" s="68"/>
      <c r="O29" s="41"/>
      <c r="P29" s="41"/>
      <c r="Q29" s="41"/>
      <c r="R29" s="41"/>
    </row>
    <row r="30" spans="1:18" ht="22" customHeight="1" x14ac:dyDescent="0.2">
      <c r="A30" s="105"/>
      <c r="B30" s="105"/>
      <c r="C30" s="105"/>
      <c r="D30" s="105"/>
      <c r="E30" s="105"/>
      <c r="F30" s="68"/>
      <c r="G30" s="68"/>
      <c r="H30" s="68"/>
      <c r="I30" s="68"/>
      <c r="J30" s="68"/>
      <c r="K30" s="68"/>
      <c r="L30" s="68"/>
      <c r="M30" s="68"/>
      <c r="N30" s="68"/>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8"/>
      <c r="B33" s="68"/>
      <c r="C33" s="68"/>
      <c r="D33" s="68"/>
      <c r="E33" s="68"/>
      <c r="F33" s="68"/>
      <c r="G33" s="68"/>
      <c r="H33" s="68"/>
      <c r="I33" s="68"/>
      <c r="J33" s="68"/>
      <c r="K33" s="68"/>
      <c r="L33" s="68"/>
      <c r="M33" s="68"/>
      <c r="N33" s="68"/>
      <c r="O33" s="68"/>
      <c r="P33" s="68"/>
      <c r="Q33" s="41"/>
      <c r="R33" s="41"/>
    </row>
    <row r="34" spans="1:18" x14ac:dyDescent="0.2">
      <c r="A34" s="68"/>
      <c r="B34" s="68"/>
      <c r="C34" s="68"/>
      <c r="D34" s="68"/>
      <c r="E34" s="68"/>
      <c r="F34" s="68"/>
      <c r="G34" s="68"/>
      <c r="H34" s="68"/>
      <c r="I34" s="68"/>
      <c r="J34" s="68"/>
      <c r="K34" s="68"/>
      <c r="L34" s="68"/>
      <c r="M34" s="68"/>
      <c r="N34" s="68"/>
      <c r="O34" s="68"/>
      <c r="P34" s="68"/>
      <c r="Q34" s="41"/>
      <c r="R34" s="41"/>
    </row>
    <row r="35" spans="1:18" x14ac:dyDescent="0.2">
      <c r="A35" s="68"/>
      <c r="B35" s="68"/>
      <c r="C35" s="68"/>
      <c r="D35" s="68"/>
      <c r="E35" s="68"/>
      <c r="F35" s="68"/>
      <c r="G35" s="68"/>
      <c r="H35" s="68"/>
      <c r="I35" s="68"/>
      <c r="J35" s="68"/>
      <c r="K35" s="68"/>
      <c r="L35" s="68"/>
      <c r="M35" s="68"/>
      <c r="N35" s="68"/>
      <c r="O35" s="68"/>
      <c r="P35" s="68"/>
      <c r="Q35" s="41"/>
      <c r="R35" s="41"/>
    </row>
    <row r="36" spans="1:18" x14ac:dyDescent="0.2">
      <c r="A36" s="68"/>
      <c r="B36" s="68"/>
      <c r="C36" s="68"/>
      <c r="D36" s="68"/>
      <c r="E36" s="68"/>
      <c r="F36" s="68"/>
      <c r="G36" s="68"/>
      <c r="H36" s="68"/>
      <c r="I36" s="68"/>
      <c r="J36" s="68"/>
      <c r="K36" s="68"/>
      <c r="L36" s="68"/>
      <c r="M36" s="68"/>
      <c r="N36" s="68"/>
      <c r="O36" s="68"/>
      <c r="P36" s="68"/>
      <c r="Q36" s="41"/>
      <c r="R36" s="41"/>
    </row>
    <row r="37" spans="1:18" x14ac:dyDescent="0.2">
      <c r="A37" s="68"/>
      <c r="B37" s="68"/>
      <c r="C37" s="68"/>
      <c r="D37" s="68"/>
      <c r="E37" s="68"/>
      <c r="F37" s="68"/>
      <c r="G37" s="68"/>
      <c r="H37" s="68"/>
      <c r="I37" s="68"/>
      <c r="J37" s="68"/>
      <c r="K37" s="68"/>
      <c r="L37" s="68"/>
      <c r="M37" s="68"/>
      <c r="N37" s="68"/>
      <c r="O37" s="68"/>
      <c r="P37" s="68"/>
      <c r="Q37" s="41"/>
      <c r="R37" s="41"/>
    </row>
    <row r="38" spans="1:18" x14ac:dyDescent="0.2">
      <c r="A38" s="68"/>
      <c r="B38" s="68"/>
      <c r="C38" s="68"/>
      <c r="D38" s="68"/>
      <c r="E38" s="68"/>
      <c r="F38" s="68"/>
      <c r="G38" s="68"/>
      <c r="H38" s="68"/>
      <c r="I38" s="68"/>
      <c r="J38" s="68"/>
      <c r="K38" s="68"/>
      <c r="L38" s="68"/>
      <c r="M38" s="68"/>
      <c r="N38" s="68"/>
      <c r="O38" s="68"/>
      <c r="P38" s="68"/>
      <c r="Q38" s="41"/>
      <c r="R38" s="41"/>
    </row>
    <row r="39" spans="1:18" x14ac:dyDescent="0.2">
      <c r="A39" s="68"/>
      <c r="B39" s="68"/>
      <c r="C39" s="68"/>
      <c r="D39" s="68"/>
      <c r="E39" s="68"/>
      <c r="F39" s="68"/>
      <c r="G39" s="68"/>
      <c r="H39" s="68"/>
      <c r="I39" s="68"/>
      <c r="J39" s="68"/>
      <c r="K39" s="68"/>
      <c r="L39" s="68"/>
      <c r="M39" s="68"/>
      <c r="N39" s="68"/>
      <c r="O39" s="68"/>
      <c r="P39" s="68"/>
      <c r="Q39" s="41"/>
      <c r="R39" s="41"/>
    </row>
    <row r="40" spans="1:18" x14ac:dyDescent="0.2">
      <c r="A40" s="68"/>
      <c r="B40" s="68"/>
      <c r="C40" s="68"/>
      <c r="D40" s="68"/>
      <c r="E40" s="68"/>
      <c r="F40" s="68"/>
      <c r="G40" s="68"/>
      <c r="H40" s="68"/>
      <c r="I40" s="68"/>
      <c r="J40" s="68"/>
      <c r="K40" s="68"/>
      <c r="L40" s="68"/>
      <c r="M40" s="68"/>
      <c r="N40" s="68"/>
      <c r="O40" s="68"/>
      <c r="P40" s="68"/>
      <c r="Q40" s="41"/>
      <c r="R40" s="41"/>
    </row>
    <row r="41" spans="1:18" x14ac:dyDescent="0.2">
      <c r="A41" s="68"/>
      <c r="B41" s="68"/>
      <c r="C41" s="68"/>
      <c r="D41" s="68"/>
      <c r="E41" s="68"/>
      <c r="F41" s="68"/>
      <c r="G41" s="68"/>
      <c r="H41" s="68"/>
      <c r="I41" s="68"/>
      <c r="J41" s="68"/>
      <c r="K41" s="68"/>
      <c r="L41" s="68"/>
      <c r="M41" s="68"/>
      <c r="N41" s="68"/>
      <c r="O41" s="68"/>
      <c r="P41" s="68"/>
      <c r="Q41" s="41"/>
      <c r="R41" s="41"/>
    </row>
    <row r="42" spans="1:18" x14ac:dyDescent="0.2">
      <c r="A42" s="68"/>
      <c r="B42" s="68"/>
      <c r="C42" s="68"/>
      <c r="D42" s="68"/>
      <c r="E42" s="68"/>
      <c r="F42" s="68"/>
      <c r="G42" s="68"/>
      <c r="H42" s="68"/>
      <c r="I42" s="68"/>
      <c r="J42" s="68"/>
      <c r="K42" s="68"/>
      <c r="L42" s="68"/>
      <c r="M42" s="68"/>
      <c r="N42" s="68"/>
      <c r="O42" s="68"/>
      <c r="P42" s="68"/>
      <c r="Q42" s="41"/>
      <c r="R42" s="41"/>
    </row>
    <row r="43" spans="1:18" x14ac:dyDescent="0.2">
      <c r="A43" s="68"/>
      <c r="B43" s="68"/>
      <c r="C43" s="68"/>
      <c r="D43" s="68"/>
      <c r="E43" s="68"/>
      <c r="F43" s="68"/>
      <c r="G43" s="68"/>
      <c r="H43" s="68"/>
      <c r="I43" s="68"/>
      <c r="J43" s="68"/>
      <c r="K43" s="68"/>
      <c r="L43" s="68"/>
      <c r="M43" s="68"/>
      <c r="N43" s="68"/>
      <c r="O43" s="68"/>
      <c r="P43" s="68"/>
      <c r="Q43" s="41"/>
      <c r="R43" s="41"/>
    </row>
    <row r="44" spans="1:18" x14ac:dyDescent="0.2">
      <c r="A44" s="68"/>
      <c r="B44" s="68"/>
      <c r="C44" s="68"/>
      <c r="D44" s="68"/>
      <c r="E44" s="68"/>
      <c r="F44" s="68"/>
      <c r="G44" s="68"/>
      <c r="H44" s="68"/>
      <c r="I44" s="68"/>
      <c r="J44" s="68"/>
      <c r="K44" s="68"/>
      <c r="L44" s="68"/>
      <c r="M44" s="68"/>
      <c r="N44" s="68"/>
      <c r="O44" s="68"/>
      <c r="P44" s="68"/>
      <c r="Q44" s="41"/>
      <c r="R44" s="41"/>
    </row>
    <row r="45" spans="1:18" x14ac:dyDescent="0.2">
      <c r="A45" s="68"/>
      <c r="B45" s="68"/>
      <c r="C45" s="68"/>
      <c r="D45" s="68"/>
      <c r="E45" s="68"/>
      <c r="F45" s="68"/>
      <c r="G45" s="68"/>
      <c r="H45" s="68"/>
      <c r="I45" s="68"/>
      <c r="J45" s="68"/>
      <c r="K45" s="68"/>
      <c r="L45" s="68"/>
      <c r="M45" s="68"/>
      <c r="N45" s="68"/>
      <c r="O45" s="68"/>
      <c r="P45" s="68"/>
      <c r="Q45" s="41"/>
      <c r="R45" s="41"/>
    </row>
    <row r="46" spans="1:18" x14ac:dyDescent="0.2">
      <c r="A46" s="68"/>
      <c r="B46" s="68"/>
      <c r="C46" s="68"/>
      <c r="D46" s="68"/>
      <c r="E46" s="68"/>
      <c r="F46" s="68"/>
      <c r="G46" s="68"/>
      <c r="H46" s="68"/>
      <c r="I46" s="68"/>
      <c r="J46" s="68"/>
      <c r="K46" s="68"/>
      <c r="L46" s="68"/>
      <c r="M46" s="68"/>
      <c r="N46" s="68"/>
      <c r="O46" s="68"/>
      <c r="P46" s="68"/>
      <c r="Q46" s="41"/>
      <c r="R46" s="41"/>
    </row>
    <row r="47" spans="1:18" x14ac:dyDescent="0.2">
      <c r="A47" s="68"/>
      <c r="B47" s="68"/>
      <c r="C47" s="68"/>
      <c r="D47" s="68"/>
      <c r="E47" s="68"/>
      <c r="F47" s="68"/>
      <c r="G47" s="68"/>
      <c r="H47" s="68"/>
      <c r="I47" s="68"/>
      <c r="J47" s="68"/>
      <c r="K47" s="68"/>
      <c r="L47" s="68"/>
      <c r="M47" s="68"/>
      <c r="N47" s="68"/>
      <c r="O47" s="68"/>
      <c r="P47" s="68"/>
      <c r="Q47" s="41"/>
      <c r="R47" s="41"/>
    </row>
    <row r="48" spans="1:18" x14ac:dyDescent="0.2">
      <c r="A48" s="68"/>
      <c r="B48" s="68"/>
      <c r="C48" s="68"/>
      <c r="D48" s="68"/>
      <c r="E48" s="68"/>
      <c r="F48" s="68"/>
      <c r="G48" s="68"/>
      <c r="H48" s="68"/>
      <c r="I48" s="68"/>
      <c r="J48" s="68"/>
      <c r="K48" s="68"/>
      <c r="L48" s="68"/>
      <c r="M48" s="68"/>
      <c r="N48" s="68"/>
      <c r="O48" s="68"/>
      <c r="P48" s="68"/>
      <c r="Q48" s="41"/>
      <c r="R48" s="41"/>
    </row>
    <row r="49" spans="1:18" x14ac:dyDescent="0.2">
      <c r="A49" s="68"/>
      <c r="B49" s="68"/>
      <c r="C49" s="68"/>
      <c r="D49" s="68"/>
      <c r="E49" s="68"/>
      <c r="F49" s="68"/>
      <c r="G49" s="68"/>
      <c r="H49" s="68"/>
      <c r="I49" s="68"/>
      <c r="J49" s="68"/>
      <c r="K49" s="68"/>
      <c r="L49" s="68"/>
      <c r="M49" s="68"/>
      <c r="N49" s="68"/>
      <c r="O49" s="68"/>
      <c r="P49" s="68"/>
      <c r="Q49" s="41"/>
      <c r="R49" s="41"/>
    </row>
    <row r="50" spans="1:18" x14ac:dyDescent="0.2">
      <c r="A50" s="68"/>
      <c r="B50" s="68"/>
      <c r="C50" s="68"/>
      <c r="D50" s="68"/>
      <c r="E50" s="68"/>
      <c r="F50" s="68"/>
      <c r="G50" s="68"/>
      <c r="H50" s="68"/>
      <c r="I50" s="68"/>
      <c r="J50" s="68"/>
      <c r="K50" s="68"/>
      <c r="L50" s="68"/>
      <c r="M50" s="68"/>
      <c r="N50" s="68"/>
      <c r="O50" s="68"/>
      <c r="P50" s="68"/>
      <c r="Q50" s="41"/>
      <c r="R50" s="41"/>
    </row>
    <row r="51" spans="1:18" x14ac:dyDescent="0.2">
      <c r="A51" s="68"/>
      <c r="B51" s="68"/>
      <c r="C51" s="68"/>
      <c r="D51" s="68"/>
      <c r="E51" s="68"/>
      <c r="F51" s="68"/>
      <c r="G51" s="68"/>
      <c r="H51" s="68"/>
      <c r="I51" s="68"/>
      <c r="J51" s="68"/>
      <c r="K51" s="68"/>
      <c r="L51" s="68"/>
      <c r="M51" s="68"/>
      <c r="N51" s="68"/>
      <c r="O51" s="68"/>
      <c r="P51" s="68"/>
      <c r="Q51" s="41"/>
      <c r="R51" s="41"/>
    </row>
    <row r="52" spans="1:18" x14ac:dyDescent="0.2">
      <c r="A52" s="68"/>
      <c r="B52" s="68"/>
      <c r="C52" s="68"/>
      <c r="D52" s="68"/>
      <c r="E52" s="68"/>
      <c r="F52" s="68"/>
      <c r="G52" s="68"/>
      <c r="H52" s="68"/>
      <c r="I52" s="68"/>
      <c r="J52" s="68"/>
      <c r="K52" s="68"/>
      <c r="L52" s="68"/>
      <c r="M52" s="68"/>
      <c r="N52" s="68"/>
      <c r="O52" s="68"/>
      <c r="P52" s="68"/>
      <c r="Q52" s="41"/>
      <c r="R52" s="41"/>
    </row>
    <row r="53" spans="1:18" x14ac:dyDescent="0.2">
      <c r="A53" s="68"/>
      <c r="B53" s="68"/>
      <c r="C53" s="68"/>
      <c r="D53" s="68"/>
      <c r="E53" s="68"/>
      <c r="F53" s="68"/>
      <c r="G53" s="68"/>
      <c r="H53" s="68"/>
      <c r="I53" s="68"/>
      <c r="J53" s="68"/>
      <c r="K53" s="68"/>
      <c r="L53" s="68"/>
      <c r="M53" s="68"/>
      <c r="N53" s="68"/>
      <c r="O53" s="68"/>
      <c r="P53" s="68"/>
      <c r="Q53" s="41"/>
      <c r="R53" s="41"/>
    </row>
    <row r="54" spans="1:18" x14ac:dyDescent="0.2">
      <c r="A54" s="68"/>
      <c r="B54" s="68"/>
      <c r="C54" s="68"/>
      <c r="D54" s="68"/>
      <c r="E54" s="68"/>
      <c r="F54" s="68"/>
      <c r="G54" s="68"/>
      <c r="H54" s="68"/>
      <c r="I54" s="68"/>
      <c r="J54" s="68"/>
      <c r="K54" s="68"/>
      <c r="L54" s="68"/>
      <c r="M54" s="68"/>
      <c r="N54" s="68"/>
      <c r="O54" s="68"/>
      <c r="P54" s="68"/>
      <c r="Q54" s="41"/>
      <c r="R54" s="41"/>
    </row>
    <row r="55" spans="1:18" x14ac:dyDescent="0.2">
      <c r="A55" s="68"/>
      <c r="B55" s="68"/>
      <c r="C55" s="68"/>
      <c r="D55" s="68"/>
      <c r="E55" s="68"/>
      <c r="F55" s="68"/>
      <c r="G55" s="68"/>
      <c r="H55" s="68"/>
      <c r="I55" s="68"/>
      <c r="J55" s="68"/>
      <c r="K55" s="68"/>
      <c r="L55" s="68"/>
      <c r="M55" s="68"/>
      <c r="N55" s="68"/>
      <c r="O55" s="68"/>
      <c r="P55" s="68"/>
      <c r="Q55" s="41"/>
      <c r="R55" s="41"/>
    </row>
    <row r="56" spans="1:18" x14ac:dyDescent="0.2">
      <c r="A56" s="68"/>
      <c r="B56" s="68"/>
      <c r="C56" s="68"/>
      <c r="D56" s="68"/>
      <c r="E56" s="68"/>
      <c r="F56" s="68"/>
      <c r="G56" s="68"/>
      <c r="H56" s="68"/>
      <c r="I56" s="68"/>
      <c r="J56" s="68"/>
      <c r="K56" s="68"/>
      <c r="L56" s="68"/>
      <c r="M56" s="68"/>
      <c r="N56" s="68"/>
      <c r="O56" s="68"/>
      <c r="P56" s="68"/>
      <c r="Q56" s="41"/>
      <c r="R56" s="41"/>
    </row>
    <row r="57" spans="1:18" x14ac:dyDescent="0.2">
      <c r="A57" s="68"/>
      <c r="B57" s="68"/>
      <c r="C57" s="68"/>
      <c r="D57" s="68"/>
      <c r="E57" s="68"/>
      <c r="F57" s="68"/>
      <c r="G57" s="68"/>
      <c r="H57" s="68"/>
      <c r="I57" s="68"/>
      <c r="J57" s="68"/>
      <c r="K57" s="68"/>
      <c r="L57" s="68"/>
      <c r="M57" s="68"/>
      <c r="N57" s="68"/>
      <c r="O57" s="68"/>
      <c r="P57" s="68"/>
      <c r="Q57" s="41"/>
      <c r="R57" s="41"/>
    </row>
    <row r="58" spans="1:18" x14ac:dyDescent="0.2">
      <c r="A58" s="68"/>
      <c r="B58" s="68"/>
      <c r="C58" s="68"/>
      <c r="D58" s="68"/>
      <c r="E58" s="68"/>
      <c r="F58" s="68"/>
      <c r="G58" s="68"/>
      <c r="H58" s="68"/>
      <c r="I58" s="68"/>
      <c r="J58" s="68"/>
      <c r="K58" s="68"/>
      <c r="L58" s="68"/>
      <c r="M58" s="68"/>
      <c r="N58" s="68"/>
      <c r="O58" s="68"/>
      <c r="P58" s="68"/>
      <c r="Q58" s="41"/>
      <c r="R58" s="41"/>
    </row>
    <row r="59" spans="1:18" x14ac:dyDescent="0.2">
      <c r="A59" s="68"/>
      <c r="B59" s="68"/>
      <c r="C59" s="68"/>
      <c r="D59" s="68"/>
      <c r="E59" s="68"/>
      <c r="F59" s="68"/>
      <c r="G59" s="68"/>
      <c r="H59" s="68"/>
      <c r="I59" s="68"/>
      <c r="J59" s="68"/>
      <c r="K59" s="68"/>
      <c r="L59" s="68"/>
      <c r="M59" s="68"/>
      <c r="N59" s="68"/>
      <c r="O59" s="68"/>
      <c r="P59" s="68"/>
      <c r="Q59" s="41"/>
      <c r="R59" s="41"/>
    </row>
    <row r="60" spans="1:18" x14ac:dyDescent="0.2">
      <c r="A60" s="68"/>
      <c r="B60" s="68"/>
      <c r="C60" s="68"/>
      <c r="D60" s="68"/>
      <c r="E60" s="68"/>
      <c r="F60" s="68"/>
      <c r="G60" s="68"/>
      <c r="H60" s="68"/>
      <c r="I60" s="68"/>
      <c r="J60" s="68"/>
      <c r="K60" s="68"/>
      <c r="L60" s="68"/>
      <c r="M60" s="68"/>
      <c r="N60" s="68"/>
      <c r="O60" s="68"/>
      <c r="P60" s="68"/>
      <c r="Q60" s="41"/>
      <c r="R60" s="41"/>
    </row>
    <row r="61" spans="1:18" x14ac:dyDescent="0.2">
      <c r="A61" s="68"/>
      <c r="B61" s="68"/>
      <c r="C61" s="68"/>
      <c r="D61" s="68"/>
      <c r="E61" s="68"/>
      <c r="F61" s="68"/>
      <c r="G61" s="68"/>
      <c r="H61" s="68"/>
      <c r="I61" s="68"/>
      <c r="J61" s="68"/>
      <c r="K61" s="68"/>
      <c r="L61" s="68"/>
      <c r="M61" s="68"/>
      <c r="N61" s="68"/>
      <c r="O61" s="68"/>
      <c r="P61" s="68"/>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KO/explorer/revenue_proj/" xr:uid="{4096B57A-DB9B-5940-A6C3-488E1331E1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2023-11-28T16:20:06Z</dcterms:modified>
</cp:coreProperties>
</file>