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7E82847A-054D-814B-B47B-0EF29E5F9CD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G3" i="2" l="1"/>
  <c r="O10" i="2"/>
  <c r="O9" i="2"/>
  <c r="O7" i="2"/>
  <c r="G7" i="2"/>
  <c r="E7" i="2"/>
  <c r="O6" i="2"/>
  <c r="O19" i="2" s="1"/>
  <c r="G6" i="2"/>
  <c r="E6" i="2"/>
  <c r="C6" i="2"/>
  <c r="O5" i="2"/>
  <c r="G5" i="2"/>
  <c r="C5" i="2"/>
  <c r="C4" i="2"/>
  <c r="A4" i="2"/>
  <c r="C3" i="2"/>
  <c r="O20" i="2" a="1"/>
  <c r="O20" i="2" s="1"/>
  <c r="A22" i="2" a="1"/>
  <c r="A22" i="2" s="1"/>
  <c r="C21" i="2" a="1"/>
  <c r="C21" i="2" s="1"/>
  <c r="A21" i="2" a="1"/>
  <c r="A21" i="2" s="1"/>
  <c r="O15" i="2" a="1"/>
  <c r="O15" i="2" s="1"/>
  <c r="J16" i="2"/>
  <c r="K16" i="2" s="1"/>
  <c r="I16" i="2"/>
  <c r="H16" i="2"/>
  <c r="G16" i="2"/>
  <c r="F16" i="2"/>
  <c r="E16" i="2"/>
  <c r="D16" i="2"/>
  <c r="C16"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E5" i="2" l="1"/>
  <c r="K13" i="2"/>
  <c r="E4" i="2"/>
  <c r="K11" i="2"/>
  <c r="G4" i="2"/>
  <c r="O8" i="2"/>
  <c r="O12" i="2" s="1"/>
  <c r="C7" i="2"/>
  <c r="O21" i="2"/>
  <c r="O22" i="2" s="1"/>
  <c r="A6" i="2"/>
  <c r="A7" i="2"/>
  <c r="O23" i="2" l="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6"/>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<sst xmlns="http://schemas.openxmlformats.org/spreadsheetml/2006/main" count="1238" uniqueCount="252">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</sst>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9" fillId="0" borderId="0" applyFont="0" applyFill="0" applyBorder="0" applyAlignment="0" applyProtection="0"/>
  </cellStyleXfs>
  <cellXfs count="11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10" fontId="3" fillId="5" borderId="2" xfId="1" applyNumberFormat="1" applyFont="1" applyFill="1" applyBorder="1"/>
    <xf numFmtId="3" fontId="4" fillId="0" borderId="2" xfId="0" applyNumberFormat="1" applyFont="1" applyBorder="1"/>
    <xf numFmtId="3" fontId="5" fillId="4" borderId="2" xfId="0" applyNumberFormat="1" applyFont="1" applyFill="1" applyBorder="1"/>
    <xf numFmtId="0" fontId="2" fillId="0" borderId="2" xfId="0" applyFont="1" applyBorder="1"/>
    <xf numFmtId="4" fontId="6" fillId="0" borderId="2" xfId="0" applyNumberFormat="1" applyFont="1" applyBorder="1"/>
    <xf numFmtId="4" fontId="7" fillId="5" borderId="2" xfId="0" applyNumberFormat="1" applyFont="1" applyFill="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0" fontId="9" fillId="11" borderId="0" xfId="0" applyFont="1" applyFill="1"/>
    <xf numFmtId="164" fontId="3" fillId="9" borderId="0" xfId="0" applyNumberFormat="1" applyFont="1" applyFill="1" applyAlignment="1">
      <alignment horizontal="right" vertical="center" indent="1"/>
    </xf>
    <xf numFmtId="9" fontId="3" fillId="9" borderId="0" xfId="1" applyFont="1" applyFill="1" applyBorder="1" applyAlignment="1">
      <alignment horizontal="right" vertical="center" indent="1"/>
    </xf>
    <xf numFmtId="9" fontId="3" fillId="11" borderId="0" xfId="1" applyFont="1" applyFill="1" applyBorder="1" applyAlignment="1">
      <alignment horizontal="left" indent="1"/>
    </xf>
    <xf numFmtId="0" fontId="19" fillId="14" borderId="0" xfId="0" applyFont="1" applyFill="1" applyAlignment="1">
      <alignment horizontal="right" vertical="center" indent="1"/>
    </xf>
    <xf numFmtId="0" fontId="20" fillId="14" borderId="0" xfId="0" applyFont="1" applyFill="1" applyAlignment="1">
      <alignment horizontal="right" vertical="center" indent="1"/>
    </xf>
    <xf numFmtId="0" fontId="9" fillId="11" borderId="0" xfId="0" applyFont="1" applyFill="1" applyAlignment="1">
      <alignment vertical="center"/>
    </xf>
    <xf numFmtId="9" fontId="3" fillId="12" borderId="0" xfId="1" applyFont="1" applyFill="1" applyBorder="1" applyAlignment="1">
      <alignment horizontal="right" vertical="center" indent="1"/>
    </xf>
    <xf numFmtId="9" fontId="3" fillId="12" borderId="4" xfId="1" applyFont="1" applyFill="1" applyBorder="1" applyAlignment="1">
      <alignment horizontal="right" vertical="center" indent="1"/>
    </xf>
    <xf numFmtId="0" fontId="11" fillId="11" borderId="0" xfId="0" applyFont="1" applyFill="1" applyAlignment="1">
      <alignment horizontal="left" vertical="center" indent="1"/>
    </xf>
    <xf numFmtId="0" fontId="11" fillId="12" borderId="5" xfId="0" applyFont="1" applyFill="1" applyBorder="1" applyAlignment="1">
      <alignment horizontal="left" vertical="center" indent="2"/>
    </xf>
    <xf numFmtId="10" fontId="11" fillId="12" borderId="6" xfId="1" applyNumberFormat="1" applyFont="1" applyFill="1" applyBorder="1" applyAlignment="1">
      <alignment horizontal="right" vertical="center" indent="1"/>
    </xf>
    <xf numFmtId="10" fontId="11" fillId="12" borderId="5" xfId="1" applyNumberFormat="1" applyFont="1" applyFill="1" applyBorder="1" applyAlignment="1">
      <alignment horizontal="right" vertical="center" indent="1"/>
    </xf>
    <xf numFmtId="10" fontId="11" fillId="12" borderId="7" xfId="1" applyNumberFormat="1" applyFont="1" applyFill="1" applyBorder="1" applyAlignment="1">
      <alignment horizontal="right" vertical="center" indent="1"/>
    </xf>
    <xf numFmtId="0" fontId="2" fillId="9" borderId="8" xfId="0" applyFont="1" applyFill="1" applyBorder="1" applyAlignment="1">
      <alignment horizontal="right" vertical="center"/>
    </xf>
    <xf numFmtId="0" fontId="18" fillId="9" borderId="9" xfId="0" applyFont="1" applyFill="1" applyBorder="1" applyAlignment="1">
      <alignment horizontal="right" vertical="center" indent="1"/>
    </xf>
    <xf numFmtId="0" fontId="18" fillId="9" borderId="10" xfId="0" applyFont="1" applyFill="1" applyBorder="1" applyAlignment="1">
      <alignment horizontal="right" vertical="center" indent="1"/>
    </xf>
    <xf numFmtId="0" fontId="20" fillId="14" borderId="11" xfId="0" applyFont="1" applyFill="1" applyBorder="1" applyAlignment="1">
      <alignment horizontal="right" vertical="center" indent="1"/>
    </xf>
    <xf numFmtId="9" fontId="18" fillId="10" borderId="5" xfId="1" applyFont="1" applyFill="1" applyBorder="1" applyAlignment="1">
      <alignment horizontal="left" vertical="center" indent="2"/>
    </xf>
    <xf numFmtId="164" fontId="3" fillId="10" borderId="6" xfId="0" applyNumberFormat="1" applyFont="1" applyFill="1" applyBorder="1" applyAlignment="1">
      <alignment horizontal="right" vertical="center" indent="1"/>
    </xf>
    <xf numFmtId="164" fontId="3" fillId="10" borderId="7" xfId="0" applyNumberFormat="1" applyFont="1" applyFill="1" applyBorder="1" applyAlignment="1">
      <alignment horizontal="right" vertical="center" indent="1"/>
    </xf>
    <xf numFmtId="164" fontId="11" fillId="10" borderId="12" xfId="0" applyNumberFormat="1" applyFont="1" applyFill="1" applyBorder="1" applyAlignment="1">
      <alignment horizontal="right" vertical="center"/>
    </xf>
    <xf numFmtId="9" fontId="21" fillId="12" borderId="4" xfId="1" applyFont="1" applyFill="1" applyBorder="1" applyAlignment="1">
      <alignment horizontal="left" vertical="center" indent="2"/>
    </xf>
    <xf numFmtId="9" fontId="3" fillId="12" borderId="11" xfId="1" applyFont="1" applyFill="1" applyBorder="1" applyAlignment="1">
      <alignment horizontal="right" vertical="center" indent="1"/>
    </xf>
    <xf numFmtId="164" fontId="3" fillId="10" borderId="5" xfId="0" applyNumberFormat="1" applyFont="1" applyFill="1" applyBorder="1" applyAlignment="1">
      <alignment horizontal="right" vertical="center" indent="1"/>
    </xf>
    <xf numFmtId="164" fontId="11" fillId="10" borderId="7" xfId="0" applyNumberFormat="1" applyFont="1" applyFill="1" applyBorder="1" applyAlignment="1">
      <alignment horizontal="right" vertical="center"/>
    </xf>
    <xf numFmtId="0" fontId="22" fillId="12" borderId="4" xfId="0" applyFont="1" applyFill="1" applyBorder="1" applyAlignment="1">
      <alignment horizontal="left" vertical="center" indent="1"/>
    </xf>
    <xf numFmtId="9" fontId="18" fillId="10" borderId="13" xfId="1" applyFont="1" applyFill="1" applyBorder="1" applyAlignment="1">
      <alignment horizontal="left" vertical="center" indent="2"/>
    </xf>
    <xf numFmtId="9" fontId="3" fillId="10" borderId="14" xfId="1" applyFont="1" applyFill="1" applyBorder="1" applyAlignment="1">
      <alignment horizontal="right" vertical="center" indent="1"/>
    </xf>
    <xf numFmtId="9" fontId="3" fillId="10" borderId="13" xfId="1" applyFont="1" applyFill="1" applyBorder="1" applyAlignment="1">
      <alignment horizontal="right" vertical="center" indent="1"/>
    </xf>
    <xf numFmtId="9" fontId="3" fillId="10" borderId="15" xfId="1" applyFont="1" applyFill="1" applyBorder="1" applyAlignment="1">
      <alignment horizontal="right" vertical="center" indent="1"/>
    </xf>
    <xf numFmtId="9" fontId="3" fillId="10" borderId="15" xfId="1" applyFont="1" applyFill="1" applyBorder="1" applyAlignment="1">
      <alignment horizontal="right" vertical="center"/>
    </xf>
    <xf numFmtId="164" fontId="3" fillId="9" borderId="16" xfId="0" applyNumberFormat="1" applyFont="1" applyFill="1" applyBorder="1" applyAlignment="1">
      <alignment horizontal="right" vertical="center" indent="1"/>
    </xf>
    <xf numFmtId="9" fontId="11" fillId="10" borderId="17" xfId="1" applyFont="1" applyFill="1" applyBorder="1" applyAlignment="1">
      <alignment horizontal="left" vertical="center" indent="1"/>
    </xf>
    <xf numFmtId="9" fontId="3" fillId="9" borderId="18" xfId="1" applyFont="1" applyFill="1" applyBorder="1" applyAlignment="1">
      <alignment horizontal="right" vertical="center" indent="1"/>
    </xf>
    <xf numFmtId="0" fontId="11" fillId="10" borderId="17" xfId="1" applyNumberFormat="1" applyFont="1" applyFill="1" applyBorder="1" applyAlignment="1">
      <alignment horizontal="left" vertical="center" indent="1"/>
    </xf>
    <xf numFmtId="165" fontId="3" fillId="9" borderId="17" xfId="1" applyNumberFormat="1" applyFont="1" applyFill="1" applyBorder="1" applyAlignment="1">
      <alignment horizontal="right" vertical="center" indent="1"/>
    </xf>
    <xf numFmtId="164" fontId="3" fillId="9" borderId="18" xfId="0" applyNumberFormat="1" applyFont="1" applyFill="1" applyBorder="1" applyAlignment="1">
      <alignment horizontal="right" vertical="center" indent="1"/>
    </xf>
    <xf numFmtId="9" fontId="11" fillId="10" borderId="18" xfId="1" applyFont="1" applyFill="1" applyBorder="1" applyAlignment="1">
      <alignment horizontal="left" vertical="center" indent="1"/>
    </xf>
    <xf numFmtId="10" fontId="3" fillId="9" borderId="19" xfId="1" applyNumberFormat="1" applyFont="1" applyFill="1" applyBorder="1" applyAlignment="1">
      <alignment horizontal="right" vertical="center" indent="1"/>
    </xf>
    <xf numFmtId="0" fontId="11" fillId="10" borderId="20" xfId="1" applyNumberFormat="1" applyFont="1" applyFill="1" applyBorder="1" applyAlignment="1">
      <alignment horizontal="left" vertical="center" indent="1"/>
    </xf>
    <xf numFmtId="164" fontId="3" fillId="9" borderId="21" xfId="0" applyNumberFormat="1" applyFont="1" applyFill="1" applyBorder="1" applyAlignment="1">
      <alignment horizontal="right" vertical="center" indent="1"/>
    </xf>
    <xf numFmtId="9" fontId="11" fillId="10" borderId="11" xfId="1" applyFont="1" applyFill="1" applyBorder="1" applyAlignment="1">
      <alignment horizontal="left" vertical="center" indent="1"/>
    </xf>
    <xf numFmtId="0" fontId="11" fillId="10" borderId="11" xfId="1" applyNumberFormat="1" applyFont="1" applyFill="1" applyBorder="1" applyAlignment="1">
      <alignment horizontal="left" vertical="center" indent="1"/>
    </xf>
    <xf numFmtId="164" fontId="3" fillId="9" borderId="11" xfId="0" applyNumberFormat="1" applyFont="1" applyFill="1" applyBorder="1" applyAlignment="1">
      <alignment horizontal="right" vertical="center" indent="1"/>
    </xf>
    <xf numFmtId="165" fontId="3" fillId="9" borderId="0" xfId="1" applyNumberFormat="1" applyFont="1" applyFill="1" applyBorder="1" applyAlignment="1">
      <alignment horizontal="right" vertical="center" indent="1"/>
    </xf>
    <xf numFmtId="0" fontId="11" fillId="10" borderId="22" xfId="1" applyNumberFormat="1" applyFont="1" applyFill="1" applyBorder="1" applyAlignment="1">
      <alignment horizontal="left" vertical="center" indent="1"/>
    </xf>
    <xf numFmtId="9" fontId="24" fillId="10" borderId="11"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22" xfId="1" applyFont="1" applyFill="1" applyBorder="1" applyAlignment="1">
      <alignment horizontal="left" vertical="center" indent="1"/>
    </xf>
    <xf numFmtId="167" fontId="3" fillId="9" borderId="21"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4" fillId="10" borderId="22" xfId="1" applyFont="1" applyFill="1" applyBorder="1" applyAlignment="1">
      <alignment horizontal="left" vertical="center" indent="1"/>
    </xf>
    <xf numFmtId="167" fontId="3" fillId="9" borderId="23" xfId="0" applyNumberFormat="1" applyFont="1" applyFill="1" applyBorder="1" applyAlignment="1">
      <alignment horizontal="right" vertical="center" indent="1"/>
    </xf>
    <xf numFmtId="9" fontId="11" fillId="10" borderId="24" xfId="1" applyFont="1" applyFill="1" applyBorder="1" applyAlignment="1">
      <alignment horizontal="left" vertical="center" indent="1"/>
    </xf>
    <xf numFmtId="165" fontId="3" fillId="9" borderId="25" xfId="1" applyNumberFormat="1" applyFont="1" applyFill="1" applyBorder="1" applyAlignment="1">
      <alignment horizontal="right" vertical="center" indent="1"/>
    </xf>
    <xf numFmtId="9" fontId="3" fillId="9" borderId="25" xfId="1" applyFont="1" applyFill="1" applyBorder="1" applyAlignment="1">
      <alignment horizontal="right" vertical="center" indent="1"/>
    </xf>
    <xf numFmtId="2" fontId="3" fillId="9" borderId="24" xfId="0" applyNumberFormat="1" applyFont="1" applyFill="1" applyBorder="1" applyAlignment="1">
      <alignment horizontal="right" vertical="center" indent="1"/>
    </xf>
    <xf numFmtId="0" fontId="11" fillId="10" borderId="24" xfId="1" applyNumberFormat="1" applyFont="1" applyFill="1" applyBorder="1" applyAlignment="1">
      <alignment horizontal="left" vertical="center" indent="1"/>
    </xf>
    <xf numFmtId="165" fontId="3" fillId="14" borderId="25" xfId="1" applyNumberFormat="1" applyFont="1" applyFill="1" applyBorder="1" applyAlignment="1">
      <alignment horizontal="right" vertical="center" indent="1"/>
    </xf>
    <xf numFmtId="9" fontId="15" fillId="10" borderId="24" xfId="1" applyFont="1" applyFill="1" applyBorder="1" applyAlignment="1">
      <alignment horizontal="left" vertical="center" indent="1"/>
    </xf>
    <xf numFmtId="9" fontId="2" fillId="13" borderId="25" xfId="1" applyFont="1" applyFill="1" applyBorder="1" applyAlignment="1">
      <alignment horizontal="right" vertical="center" indent="1"/>
    </xf>
    <xf numFmtId="9" fontId="14" fillId="10" borderId="26" xfId="1" applyFont="1" applyFill="1" applyBorder="1" applyAlignment="1">
      <alignment horizontal="left" vertical="center" indent="1"/>
    </xf>
    <xf numFmtId="0" fontId="12" fillId="12" borderId="4" xfId="0" applyFont="1" applyFill="1" applyBorder="1" applyAlignment="1">
      <alignment horizontal="left" vertical="center" wrapText="1"/>
    </xf>
    <xf numFmtId="164" fontId="13" fillId="12" borderId="11" xfId="0" applyNumberFormat="1" applyFont="1" applyFill="1" applyBorder="1" applyAlignment="1">
      <alignment vertical="center"/>
    </xf>
    <xf numFmtId="0" fontId="16" fillId="12" borderId="4" xfId="0" applyFont="1" applyFill="1" applyBorder="1" applyAlignment="1">
      <alignment horizontal="left" vertical="center" wrapText="1"/>
    </xf>
    <xf numFmtId="10" fontId="17" fillId="12" borderId="11" xfId="0" applyNumberFormat="1" applyFont="1" applyFill="1" applyBorder="1" applyAlignment="1">
      <alignment vertical="center"/>
    </xf>
    <xf numFmtId="10" fontId="13" fillId="12" borderId="11" xfId="0" applyNumberFormat="1" applyFont="1" applyFill="1" applyBorder="1" applyAlignment="1">
      <alignment vertical="center"/>
    </xf>
    <xf numFmtId="2" fontId="13" fillId="12" borderId="11" xfId="0" applyNumberFormat="1" applyFont="1" applyFill="1" applyBorder="1" applyAlignment="1">
      <alignment vertical="center"/>
    </xf>
    <xf numFmtId="0" fontId="16" fillId="12" borderId="13" xfId="0" applyFont="1" applyFill="1" applyBorder="1" applyAlignment="1">
      <alignment horizontal="left" vertical="center" wrapText="1"/>
    </xf>
    <xf numFmtId="10" fontId="17" fillId="12" borderId="15" xfId="0" applyNumberFormat="1" applyFont="1" applyFill="1" applyBorder="1" applyAlignment="1">
      <alignment vertical="center"/>
    </xf>
    <xf numFmtId="164" fontId="13" fillId="12" borderId="11" xfId="0" applyNumberFormat="1" applyFont="1" applyFill="1" applyBorder="1" applyAlignment="1">
      <alignment horizontal="right" vertical="center"/>
    </xf>
    <xf numFmtId="10" fontId="17" fillId="12" borderId="11" xfId="0" applyNumberFormat="1" applyFont="1" applyFill="1" applyBorder="1" applyAlignment="1">
      <alignment horizontal="right" vertical="center"/>
    </xf>
    <xf numFmtId="10" fontId="17" fillId="12" borderId="15" xfId="0" applyNumberFormat="1" applyFont="1" applyFill="1" applyBorder="1" applyAlignment="1">
      <alignment horizontal="right" vertical="center"/>
    </xf>
    <xf numFmtId="9" fontId="3" fillId="10" borderId="13" xfId="1" applyFont="1" applyFill="1" applyBorder="1" applyAlignment="1">
      <alignment horizontal="center" vertical="center"/>
    </xf>
    <xf numFmtId="9" fontId="3" fillId="10" borderId="15" xfId="1" applyFont="1" applyFill="1" applyBorder="1" applyAlignment="1">
      <alignment horizontal="center" vertical="center"/>
    </xf>
    <xf numFmtId="10" fontId="18" fillId="9" borderId="13" xfId="1" applyNumberFormat="1" applyFont="1" applyFill="1" applyBorder="1" applyAlignment="1">
      <alignment horizontal="center" vertical="center"/>
    </xf>
    <xf numFmtId="10" fontId="18" fillId="9" borderId="15" xfId="1" applyNumberFormat="1" applyFont="1" applyFill="1" applyBorder="1" applyAlignment="1">
      <alignment horizontal="center" vertical="center"/>
    </xf>
    <xf numFmtId="0" fontId="23" fillId="0" borderId="0" xfId="0" applyFont="1" applyAlignment="1">
      <alignment horizontal="left" vertical="center" indent="2"/>
    </xf>
    <xf numFmtId="9" fontId="18" fillId="12" borderId="5" xfId="1" applyFont="1" applyFill="1" applyBorder="1" applyAlignment="1">
      <alignment horizontal="center" vertical="center"/>
    </xf>
    <xf numFmtId="9" fontId="18" fillId="12" borderId="7" xfId="1" applyFont="1" applyFill="1" applyBorder="1" applyAlignment="1">
      <alignment horizontal="center" vertical="center"/>
    </xf>
    <xf numFmtId="9" fontId="3" fillId="10" borderId="5" xfId="1" applyFont="1" applyFill="1" applyBorder="1" applyAlignment="1">
      <alignment horizontal="center" vertical="center"/>
    </xf>
    <xf numFmtId="9" fontId="3" fillId="10" borderId="7" xfId="1" applyFont="1" applyFill="1" applyBorder="1" applyAlignment="1">
      <alignment horizontal="center" vertical="center"/>
    </xf>
    <xf numFmtId="0" fontId="11" fillId="11" borderId="0" xfId="0" applyFont="1" applyFill="1" applyAlignment="1">
      <alignment horizontal="left" vertical="center" wrapText="1" indent="3"/>
    </xf>
    <xf numFmtId="0" fontId="11" fillId="11"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http://en.wikipedia.org/wiki/The_Walt_Disney_Company</v>
    <v>Wikipedia</v>
  </rv>
  <rv s="1">
    <v>0</v>
    <v>1</v>
  </rv>
  <rv s="2">
    <v>6</v>
    <v>https://www.bing.com/th?id=AMMS_0aa288ba528f6f45e3de87d97e250136&amp;qlt=95</v>
    <v>2</v>
    <v>0</v>
    <v>https://www.bing.com/images/search?form=xlimg&amp;q=the+walt+disney+company</v>
    <v>Image of THE WALT DISNEY COMPANY</v>
  </rv>
  <rv s="0">
    <v>https://www.bing.com/financeapi/forcetrigger?t=a1r2z2&amp;q=XNYS%3aDIS&amp;form=skydnc</v>
    <v>Learn more on Bing</v>
  </rv>
  <rv s="3">
    <v>0</v>
    <v>THE WALT DISNEY COMPANY (XNYS:DIS)</v>
    <v>3</v>
    <v>4</v>
    <v>Finance</v>
    <v>5</v>
    <v>en-US</v>
    <v>a1r2z2</v>
    <v>268435456</v>
    <v>1</v>
    <v>Powered by Refinitiv</v>
    <v>118.18</v>
    <v>78.730900000000005</v>
    <v>1.3658999999999999</v>
    <v>-0.14000000000000001</v>
    <v>-1.5100000000000001E-3</v>
    <v>0</v>
    <v>0</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225000</v>
    <v>New York Stock Exchange</v>
    <v>XNYS</v>
    <v>XNYS</v>
    <v>500 S Buena Vista St, BURBANK, CA, 91521-0001 US</v>
    <v>92.84</v>
    <v>3</v>
    <v>Media &amp; Publishing</v>
    <v>Stock</v>
    <v>45262.041544247659</v>
    <v>4</v>
    <v>91.77</v>
    <v>169395745800</v>
    <v>THE WALT DISNEY COMPANY</v>
    <v>THE WALT DISNEY COMPANY</v>
    <v>92.74</v>
    <v>72.034800000000004</v>
    <v>92.69</v>
    <v>92.55</v>
    <v>92.58</v>
    <v>1830316000</v>
    <v>DIS</v>
    <v>THE WALT DISNEY COMPANY (XNYS:DIS)</v>
    <v>11898169</v>
    <v>14558955</v>
    <v>2018</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DI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MOG.A/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6" workbookViewId="0">
      <pane xSplit="1" topLeftCell="G1" activePane="topRight" state="frozen"/>
      <selection pane="topRight" activeCell="K36" sqref="K36:N36"/>
    </sheetView>
  </sheetViews>
  <sheetFormatPr baseColWidth="10" defaultRowHeight="15" x14ac:dyDescent="0.2"/>
  <cols>
    <col min="1" max="1" width="40.83203125" customWidth="1"/>
    <col min="2" max="20" width="16.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8" t="s">
        <v>18</v>
      </c>
      <c r="B2" s="26">
        <v>38063000000</v>
      </c>
      <c r="C2" s="26">
        <v>40893000000</v>
      </c>
      <c r="D2" s="26">
        <v>42278000000</v>
      </c>
      <c r="E2" s="26">
        <v>45041000000</v>
      </c>
      <c r="F2" s="26">
        <v>48813000000</v>
      </c>
      <c r="G2" s="26">
        <v>52465000000</v>
      </c>
      <c r="H2" s="26">
        <v>55632000000</v>
      </c>
      <c r="I2" s="26">
        <v>55137000000</v>
      </c>
      <c r="J2" s="26">
        <v>59434000000</v>
      </c>
      <c r="K2" s="26">
        <v>69570000000</v>
      </c>
      <c r="L2" s="26">
        <v>65388000000</v>
      </c>
      <c r="M2" s="26">
        <v>67418000000</v>
      </c>
      <c r="N2" s="26">
        <v>82722000000</v>
      </c>
      <c r="O2" s="27">
        <v>87807000000</v>
      </c>
      <c r="P2" s="26">
        <v>20150000000</v>
      </c>
      <c r="Q2" s="26">
        <v>23512000000</v>
      </c>
      <c r="R2" s="26">
        <v>21815000000</v>
      </c>
      <c r="S2" s="26">
        <v>22330000000</v>
      </c>
    </row>
    <row r="3" spans="1:19" ht="16" x14ac:dyDescent="0.2">
      <c r="A3" s="9" t="s">
        <v>191</v>
      </c>
      <c r="B3" s="10"/>
      <c r="C3" s="11">
        <f t="shared" ref="C3:O3" si="0">(C2/B2)-1</f>
        <v>7.4350419042114479E-2</v>
      </c>
      <c r="D3" s="11">
        <f t="shared" si="0"/>
        <v>3.3868877313965706E-2</v>
      </c>
      <c r="E3" s="11">
        <f t="shared" si="0"/>
        <v>6.5353138748285078E-2</v>
      </c>
      <c r="F3" s="11">
        <f t="shared" si="0"/>
        <v>8.3745920383650363E-2</v>
      </c>
      <c r="G3" s="11">
        <f t="shared" si="0"/>
        <v>7.4816135045991938E-2</v>
      </c>
      <c r="H3" s="11">
        <f t="shared" si="0"/>
        <v>6.0364052225293063E-2</v>
      </c>
      <c r="I3" s="11">
        <f t="shared" si="0"/>
        <v>-8.8977566867989299E-3</v>
      </c>
      <c r="J3" s="11">
        <f t="shared" si="0"/>
        <v>7.7933148339590419E-2</v>
      </c>
      <c r="K3" s="11">
        <f t="shared" si="0"/>
        <v>0.17054211394151486</v>
      </c>
      <c r="L3" s="11">
        <f t="shared" si="0"/>
        <v>-6.0112117291936218E-2</v>
      </c>
      <c r="M3" s="11">
        <f t="shared" si="0"/>
        <v>3.1045451764849741E-2</v>
      </c>
      <c r="N3" s="11">
        <f t="shared" si="0"/>
        <v>0.22700169094307165</v>
      </c>
      <c r="O3" s="11">
        <f t="shared" si="0"/>
        <v>6.147095089577137E-2</v>
      </c>
      <c r="P3" s="11"/>
      <c r="Q3" s="11">
        <f>(Q2/P2)-1</f>
        <v>0.1668486352357319</v>
      </c>
      <c r="R3" s="11">
        <f>(R2/Q2)-1</f>
        <v>-7.2175910173528424E-2</v>
      </c>
      <c r="S3" s="11">
        <f>(S2/R2)-1</f>
        <v>2.3607609443043742E-2</v>
      </c>
    </row>
    <row r="4" spans="1:19" ht="16" x14ac:dyDescent="0.2">
      <c r="A4" s="2" t="s">
        <v>19</v>
      </c>
      <c r="B4" s="3">
        <v>38063000000</v>
      </c>
      <c r="C4" s="3">
        <v>40893000000</v>
      </c>
      <c r="D4" s="3">
        <v>42278000000</v>
      </c>
      <c r="E4" s="3">
        <v>45041000000</v>
      </c>
      <c r="F4" s="3">
        <v>48813000000</v>
      </c>
      <c r="G4" s="3">
        <v>52465000000</v>
      </c>
      <c r="H4" s="3">
        <v>55632000000</v>
      </c>
      <c r="I4" s="3">
        <v>55137000000</v>
      </c>
      <c r="J4" s="3">
        <v>59434000000</v>
      </c>
      <c r="K4" s="3">
        <v>69570000000</v>
      </c>
      <c r="L4" s="3">
        <v>65388000000</v>
      </c>
      <c r="M4" s="3">
        <v>67418000000</v>
      </c>
      <c r="N4" s="3">
        <v>82722000000</v>
      </c>
      <c r="O4" s="4">
        <v>87807000000</v>
      </c>
      <c r="P4" s="3">
        <v>20150000000</v>
      </c>
      <c r="Q4" s="3">
        <v>23512000000</v>
      </c>
      <c r="R4" s="3">
        <v>21815000000</v>
      </c>
      <c r="S4" s="3">
        <v>22330000000</v>
      </c>
    </row>
    <row r="5" spans="1:19" ht="16" x14ac:dyDescent="0.2">
      <c r="A5" s="2" t="s">
        <v>20</v>
      </c>
      <c r="B5" s="3">
        <v>31337000000</v>
      </c>
      <c r="C5" s="3">
        <v>33112000000</v>
      </c>
      <c r="D5" s="3">
        <v>33415000000</v>
      </c>
      <c r="E5" s="3">
        <v>35591000000</v>
      </c>
      <c r="F5" s="3">
        <v>37273000000</v>
      </c>
      <c r="G5" s="3">
        <v>39241000000</v>
      </c>
      <c r="H5" s="3">
        <v>41274000000</v>
      </c>
      <c r="I5" s="3">
        <v>41264000000</v>
      </c>
      <c r="J5" s="3">
        <v>44597000000</v>
      </c>
      <c r="K5" s="3">
        <v>57719000000</v>
      </c>
      <c r="L5" s="3">
        <v>61594000000</v>
      </c>
      <c r="M5" s="3">
        <v>63759000000</v>
      </c>
      <c r="N5" s="3">
        <v>75952000000</v>
      </c>
      <c r="O5" s="4">
        <v>80356000000</v>
      </c>
      <c r="P5" s="3">
        <v>19608000000</v>
      </c>
      <c r="Q5" s="3">
        <v>21519000000</v>
      </c>
      <c r="R5" s="3">
        <v>19540000000</v>
      </c>
      <c r="S5" s="3">
        <v>19689000000</v>
      </c>
    </row>
    <row r="6" spans="1:19" ht="16" x14ac:dyDescent="0.2">
      <c r="A6" s="2" t="s">
        <v>21</v>
      </c>
      <c r="B6" s="3">
        <v>31337000000</v>
      </c>
      <c r="C6" s="3">
        <v>33112000000</v>
      </c>
      <c r="D6" s="3">
        <v>33415000000</v>
      </c>
      <c r="E6" s="3">
        <v>35591000000</v>
      </c>
      <c r="F6" s="3">
        <v>37273000000</v>
      </c>
      <c r="G6" s="3">
        <v>39241000000</v>
      </c>
      <c r="H6" s="3">
        <v>41274000000</v>
      </c>
      <c r="I6" s="3">
        <v>41264000000</v>
      </c>
      <c r="J6" s="3">
        <v>44597000000</v>
      </c>
      <c r="K6" s="3">
        <v>57719000000</v>
      </c>
      <c r="L6" s="3">
        <v>61594000000</v>
      </c>
      <c r="M6" s="3">
        <v>63759000000</v>
      </c>
      <c r="N6" s="3">
        <v>75952000000</v>
      </c>
      <c r="O6" s="4">
        <v>80356000000</v>
      </c>
      <c r="P6" s="3">
        <v>19608000000</v>
      </c>
      <c r="Q6" s="3">
        <v>21519000000</v>
      </c>
      <c r="R6" s="3">
        <v>19540000000</v>
      </c>
      <c r="S6" s="3">
        <v>19689000000</v>
      </c>
    </row>
    <row r="7" spans="1:19" ht="16" x14ac:dyDescent="0.2">
      <c r="A7" s="28" t="s">
        <v>22</v>
      </c>
      <c r="B7" s="26">
        <v>6726000000</v>
      </c>
      <c r="C7" s="26">
        <v>7781000000</v>
      </c>
      <c r="D7" s="26">
        <v>8863000000</v>
      </c>
      <c r="E7" s="26">
        <v>9450000000</v>
      </c>
      <c r="F7" s="26">
        <v>11540000000</v>
      </c>
      <c r="G7" s="26">
        <v>13224000000</v>
      </c>
      <c r="H7" s="26">
        <v>14358000000</v>
      </c>
      <c r="I7" s="26">
        <v>13873000000</v>
      </c>
      <c r="J7" s="26">
        <v>14837000000</v>
      </c>
      <c r="K7" s="26">
        <v>11851000000</v>
      </c>
      <c r="L7" s="26">
        <v>3794000000</v>
      </c>
      <c r="M7" s="26">
        <v>3659000000</v>
      </c>
      <c r="N7" s="26">
        <v>6770000000</v>
      </c>
      <c r="O7" s="27">
        <v>7451000000</v>
      </c>
      <c r="P7" s="26">
        <v>542000000</v>
      </c>
      <c r="Q7" s="26">
        <v>1993000000</v>
      </c>
      <c r="R7" s="26">
        <v>2275000000</v>
      </c>
      <c r="S7" s="26">
        <v>2641000000</v>
      </c>
    </row>
    <row r="8" spans="1:19" ht="16" x14ac:dyDescent="0.2">
      <c r="A8" s="31" t="s">
        <v>58</v>
      </c>
      <c r="B8" s="32">
        <v>17.670000000000002</v>
      </c>
      <c r="C8" s="32">
        <v>19.03</v>
      </c>
      <c r="D8" s="32">
        <v>20.96</v>
      </c>
      <c r="E8" s="32">
        <v>20.98</v>
      </c>
      <c r="F8" s="32">
        <v>23.64</v>
      </c>
      <c r="G8" s="32">
        <v>25.21</v>
      </c>
      <c r="H8" s="32">
        <v>25.81</v>
      </c>
      <c r="I8" s="32">
        <v>25.16</v>
      </c>
      <c r="J8" s="32">
        <v>24.96</v>
      </c>
      <c r="K8" s="32">
        <v>17.03</v>
      </c>
      <c r="L8" s="32">
        <v>5.8</v>
      </c>
      <c r="M8" s="32">
        <v>5.43</v>
      </c>
      <c r="N8" s="32">
        <v>8.18</v>
      </c>
      <c r="O8" s="33">
        <v>8.49</v>
      </c>
      <c r="P8" s="32">
        <v>2.69</v>
      </c>
      <c r="Q8" s="32">
        <v>8.48</v>
      </c>
      <c r="R8" s="32">
        <v>10.43</v>
      </c>
      <c r="S8" s="32">
        <v>11.83</v>
      </c>
    </row>
    <row r="9" spans="1:19" ht="16" x14ac:dyDescent="0.2">
      <c r="A9" s="2" t="s">
        <v>23</v>
      </c>
      <c r="B9" s="3" t="s">
        <v>24</v>
      </c>
      <c r="C9" s="3" t="s">
        <v>24</v>
      </c>
      <c r="D9" s="3">
        <v>-9947000000</v>
      </c>
      <c r="E9" s="3">
        <v>-10557000000</v>
      </c>
      <c r="F9" s="3">
        <v>-10853000000</v>
      </c>
      <c r="G9" s="3">
        <v>-10877000000</v>
      </c>
      <c r="H9" s="3">
        <v>-11281000000</v>
      </c>
      <c r="I9" s="3">
        <v>-10958000000</v>
      </c>
      <c r="J9" s="3">
        <v>-11871000000</v>
      </c>
      <c r="K9" s="3">
        <v>-15701000000</v>
      </c>
      <c r="L9" s="3">
        <v>-17714000000</v>
      </c>
      <c r="M9" s="3">
        <v>-18628000000</v>
      </c>
      <c r="N9" s="3">
        <v>-21551000000</v>
      </c>
      <c r="O9" s="4">
        <v>-21325000000</v>
      </c>
      <c r="P9" s="3">
        <v>-6050000000</v>
      </c>
      <c r="Q9" s="3">
        <v>-5133000000</v>
      </c>
      <c r="R9" s="3">
        <v>-4924000000</v>
      </c>
      <c r="S9" s="3">
        <v>-5218000000</v>
      </c>
    </row>
    <row r="10" spans="1:19" ht="16" x14ac:dyDescent="0.2">
      <c r="A10" s="2" t="s">
        <v>25</v>
      </c>
      <c r="B10" s="3" t="s">
        <v>24</v>
      </c>
      <c r="C10" s="3" t="s">
        <v>24</v>
      </c>
      <c r="D10" s="3">
        <v>9947000000</v>
      </c>
      <c r="E10" s="3">
        <v>10557000000</v>
      </c>
      <c r="F10" s="3">
        <v>10853000000</v>
      </c>
      <c r="G10" s="3">
        <v>10877000000</v>
      </c>
      <c r="H10" s="3">
        <v>11281000000</v>
      </c>
      <c r="I10" s="3">
        <v>10958000000</v>
      </c>
      <c r="J10" s="3">
        <v>11871000000</v>
      </c>
      <c r="K10" s="3">
        <v>15701000000</v>
      </c>
      <c r="L10" s="3">
        <v>17714000000</v>
      </c>
      <c r="M10" s="3">
        <v>18628000000</v>
      </c>
      <c r="N10" s="3">
        <v>21551000000</v>
      </c>
      <c r="O10" s="4">
        <v>21325000000</v>
      </c>
      <c r="P10" s="3">
        <v>6050000000</v>
      </c>
      <c r="Q10" s="3">
        <v>5133000000</v>
      </c>
      <c r="R10" s="3">
        <v>4924000000</v>
      </c>
      <c r="S10" s="3">
        <v>5218000000</v>
      </c>
    </row>
    <row r="11" spans="1:19" ht="16" x14ac:dyDescent="0.2">
      <c r="A11" s="23" t="s">
        <v>26</v>
      </c>
      <c r="B11" s="26" t="s">
        <v>24</v>
      </c>
      <c r="C11" s="26" t="s">
        <v>24</v>
      </c>
      <c r="D11" s="26">
        <v>7960000000</v>
      </c>
      <c r="E11" s="26">
        <v>8365000000</v>
      </c>
      <c r="F11" s="26">
        <v>8565000000</v>
      </c>
      <c r="G11" s="26">
        <v>8523000000</v>
      </c>
      <c r="H11" s="26">
        <v>8754000000</v>
      </c>
      <c r="I11" s="26">
        <v>8176000000</v>
      </c>
      <c r="J11" s="26">
        <v>8860000000</v>
      </c>
      <c r="K11" s="26">
        <v>11541000000</v>
      </c>
      <c r="L11" s="26">
        <v>12369000000</v>
      </c>
      <c r="M11" s="26">
        <v>13517000000</v>
      </c>
      <c r="N11" s="26">
        <v>16388000000</v>
      </c>
      <c r="O11" s="27">
        <v>16048000000</v>
      </c>
      <c r="P11" s="26">
        <v>4733000000</v>
      </c>
      <c r="Q11" s="26">
        <v>3827000000</v>
      </c>
      <c r="R11" s="26">
        <v>3614000000</v>
      </c>
      <c r="S11" s="26">
        <v>3874000000</v>
      </c>
    </row>
    <row r="12" spans="1:19" ht="16" x14ac:dyDescent="0.2">
      <c r="A12" s="12" t="s">
        <v>192</v>
      </c>
      <c r="B12" s="11" t="e">
        <f t="shared" ref="B12:S12" si="1">B11/B2</f>
        <v>#VALUE!</v>
      </c>
      <c r="C12" s="11" t="e">
        <f t="shared" si="1"/>
        <v>#VALUE!</v>
      </c>
      <c r="D12" s="11">
        <f t="shared" si="1"/>
        <v>0.18827759118217513</v>
      </c>
      <c r="E12" s="11">
        <f t="shared" si="1"/>
        <v>0.18571967762705091</v>
      </c>
      <c r="F12" s="11">
        <f t="shared" si="1"/>
        <v>0.1754655522094524</v>
      </c>
      <c r="G12" s="11">
        <f t="shared" si="1"/>
        <v>0.16245115791480033</v>
      </c>
      <c r="H12" s="11">
        <f t="shared" si="1"/>
        <v>0.15735547886108714</v>
      </c>
      <c r="I12" s="11">
        <f t="shared" si="1"/>
        <v>0.14828518055026571</v>
      </c>
      <c r="J12" s="11">
        <f t="shared" si="1"/>
        <v>0.14907292122354207</v>
      </c>
      <c r="K12" s="11">
        <f t="shared" si="1"/>
        <v>0.16589047003018542</v>
      </c>
      <c r="L12" s="11">
        <f t="shared" si="1"/>
        <v>0.18916314920168839</v>
      </c>
      <c r="M12" s="11">
        <f t="shared" si="1"/>
        <v>0.20049541665430598</v>
      </c>
      <c r="N12" s="11">
        <f t="shared" si="1"/>
        <v>0.19810933004521167</v>
      </c>
      <c r="O12" s="11">
        <f t="shared" si="1"/>
        <v>0.18276447208081359</v>
      </c>
      <c r="P12" s="11">
        <f t="shared" si="1"/>
        <v>0.23488833746898263</v>
      </c>
      <c r="Q12" s="11">
        <f t="shared" si="1"/>
        <v>0.16276794828172847</v>
      </c>
      <c r="R12" s="11">
        <f t="shared" si="1"/>
        <v>0.1656658262663305</v>
      </c>
      <c r="S12" s="11">
        <f t="shared" si="1"/>
        <v>0.1734885803851321</v>
      </c>
    </row>
    <row r="13" spans="1:19" ht="16" x14ac:dyDescent="0.2">
      <c r="A13" s="23" t="s">
        <v>27</v>
      </c>
      <c r="B13" s="26">
        <v>0</v>
      </c>
      <c r="C13" s="26">
        <v>0</v>
      </c>
      <c r="D13" s="26">
        <v>0</v>
      </c>
      <c r="E13" s="26">
        <v>0</v>
      </c>
      <c r="F13" s="26">
        <v>0</v>
      </c>
      <c r="G13" s="26">
        <v>0</v>
      </c>
      <c r="H13" s="26">
        <v>0</v>
      </c>
      <c r="I13" s="26">
        <v>0</v>
      </c>
      <c r="J13" s="26">
        <v>0</v>
      </c>
      <c r="K13" s="26">
        <v>0</v>
      </c>
      <c r="L13" s="26">
        <v>0</v>
      </c>
      <c r="M13" s="26">
        <v>0</v>
      </c>
      <c r="N13" s="26">
        <v>0</v>
      </c>
      <c r="O13" s="27">
        <v>0</v>
      </c>
      <c r="P13" s="26">
        <v>0</v>
      </c>
      <c r="Q13" s="26">
        <v>0</v>
      </c>
      <c r="R13" s="26">
        <v>0</v>
      </c>
      <c r="S13" s="26">
        <v>0</v>
      </c>
    </row>
    <row r="14" spans="1:19" ht="16" x14ac:dyDescent="0.2">
      <c r="A14" s="12"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row>
    <row r="15" spans="1:19" ht="16" x14ac:dyDescent="0.2">
      <c r="A15" s="2" t="s">
        <v>28</v>
      </c>
      <c r="B15" s="3" t="s">
        <v>24</v>
      </c>
      <c r="C15" s="3" t="s">
        <v>24</v>
      </c>
      <c r="D15" s="3">
        <v>1987000000</v>
      </c>
      <c r="E15" s="3">
        <v>2192000000</v>
      </c>
      <c r="F15" s="3">
        <v>2288000000</v>
      </c>
      <c r="G15" s="3">
        <v>2354000000</v>
      </c>
      <c r="H15" s="3">
        <v>2527000000</v>
      </c>
      <c r="I15" s="3">
        <v>2782000000</v>
      </c>
      <c r="J15" s="3">
        <v>3011000000</v>
      </c>
      <c r="K15" s="3">
        <v>4160000000</v>
      </c>
      <c r="L15" s="3">
        <v>5345000000</v>
      </c>
      <c r="M15" s="3">
        <v>5111000000</v>
      </c>
      <c r="N15" s="3">
        <v>5163000000</v>
      </c>
      <c r="O15" s="4">
        <v>5277000000</v>
      </c>
      <c r="P15" s="3">
        <v>1317000000</v>
      </c>
      <c r="Q15" s="3">
        <v>1306000000</v>
      </c>
      <c r="R15" s="3">
        <v>1310000000</v>
      </c>
      <c r="S15" s="3">
        <v>1344000000</v>
      </c>
    </row>
    <row r="16" spans="1:19" ht="16" x14ac:dyDescent="0.2">
      <c r="A16" s="28" t="s">
        <v>29</v>
      </c>
      <c r="B16" s="26">
        <v>6726000000</v>
      </c>
      <c r="C16" s="26">
        <v>7781000000</v>
      </c>
      <c r="D16" s="26">
        <v>8863000000</v>
      </c>
      <c r="E16" s="26">
        <v>9450000000</v>
      </c>
      <c r="F16" s="26">
        <v>11540000000</v>
      </c>
      <c r="G16" s="26">
        <v>13224000000</v>
      </c>
      <c r="H16" s="26">
        <v>14358000000</v>
      </c>
      <c r="I16" s="26">
        <v>13873000000</v>
      </c>
      <c r="J16" s="26">
        <v>14837000000</v>
      </c>
      <c r="K16" s="26">
        <v>11851000000</v>
      </c>
      <c r="L16" s="26">
        <v>3794000000</v>
      </c>
      <c r="M16" s="26">
        <v>3659000000</v>
      </c>
      <c r="N16" s="26">
        <v>6770000000</v>
      </c>
      <c r="O16" s="27">
        <v>7451000000</v>
      </c>
      <c r="P16" s="26">
        <v>542000000</v>
      </c>
      <c r="Q16" s="26">
        <v>1993000000</v>
      </c>
      <c r="R16" s="26">
        <v>2275000000</v>
      </c>
      <c r="S16" s="26">
        <v>2641000000</v>
      </c>
    </row>
    <row r="17" spans="1:19" ht="16" x14ac:dyDescent="0.2">
      <c r="A17" s="23" t="s">
        <v>59</v>
      </c>
      <c r="B17" s="29">
        <v>17.670000000000002</v>
      </c>
      <c r="C17" s="29">
        <v>19.03</v>
      </c>
      <c r="D17" s="29">
        <v>20.96</v>
      </c>
      <c r="E17" s="29">
        <v>20.98</v>
      </c>
      <c r="F17" s="29">
        <v>23.64</v>
      </c>
      <c r="G17" s="29">
        <v>25.21</v>
      </c>
      <c r="H17" s="29">
        <v>25.81</v>
      </c>
      <c r="I17" s="29">
        <v>25.16</v>
      </c>
      <c r="J17" s="29">
        <v>24.96</v>
      </c>
      <c r="K17" s="29">
        <v>17.03</v>
      </c>
      <c r="L17" s="29">
        <v>5.8</v>
      </c>
      <c r="M17" s="29">
        <v>5.43</v>
      </c>
      <c r="N17" s="29">
        <v>8.18</v>
      </c>
      <c r="O17" s="30">
        <v>8.49</v>
      </c>
      <c r="P17" s="29">
        <v>2.69</v>
      </c>
      <c r="Q17" s="29">
        <v>8.48</v>
      </c>
      <c r="R17" s="29">
        <v>10.43</v>
      </c>
      <c r="S17" s="29">
        <v>11.83</v>
      </c>
    </row>
    <row r="18" spans="1:19" ht="16" x14ac:dyDescent="0.2">
      <c r="A18" s="13" t="s">
        <v>194</v>
      </c>
      <c r="B18" s="10"/>
      <c r="C18" s="11">
        <f>(C16/B16)-1</f>
        <v>0.15685399940529288</v>
      </c>
      <c r="D18" s="11">
        <f>(D16/C16)-1</f>
        <v>0.13905667651972764</v>
      </c>
      <c r="E18" s="11">
        <f>(E16/D16)-1</f>
        <v>6.6230396028432725E-2</v>
      </c>
      <c r="F18" s="11">
        <f t="shared" ref="F18:N18" si="3">(F16/E16)-1</f>
        <v>0.22116402116402112</v>
      </c>
      <c r="G18" s="11">
        <f t="shared" si="3"/>
        <v>0.14592720970537254</v>
      </c>
      <c r="H18" s="11">
        <f t="shared" si="3"/>
        <v>8.5753176043557255E-2</v>
      </c>
      <c r="I18" s="11">
        <f t="shared" si="3"/>
        <v>-3.3779077865998097E-2</v>
      </c>
      <c r="J18" s="11">
        <f t="shared" si="3"/>
        <v>6.9487493692784508E-2</v>
      </c>
      <c r="K18" s="11">
        <f t="shared" si="3"/>
        <v>-0.20125362270000668</v>
      </c>
      <c r="L18" s="11">
        <f t="shared" si="3"/>
        <v>-0.67985823981098648</v>
      </c>
      <c r="M18" s="11">
        <f t="shared" si="3"/>
        <v>-3.5582498682129704E-2</v>
      </c>
      <c r="N18" s="11">
        <f t="shared" si="3"/>
        <v>0.85023230390817162</v>
      </c>
      <c r="O18" s="11">
        <f>(O16/N16)-1</f>
        <v>0.10059084194977852</v>
      </c>
      <c r="P18" s="11"/>
      <c r="Q18" s="11">
        <f>(Q16/P16)-1</f>
        <v>2.677121771217712</v>
      </c>
      <c r="R18" s="11">
        <f>(R16/Q16)-1</f>
        <v>0.14149523331660818</v>
      </c>
      <c r="S18" s="11">
        <f>(S16/R16)-1</f>
        <v>0.16087912087912093</v>
      </c>
    </row>
    <row r="19" spans="1:19" ht="16" x14ac:dyDescent="0.2">
      <c r="A19" s="2" t="s">
        <v>30</v>
      </c>
      <c r="B19" s="3">
        <v>99000000</v>
      </c>
      <c r="C19" s="3">
        <v>-262000000</v>
      </c>
      <c r="D19" s="3">
        <v>-397000000</v>
      </c>
      <c r="E19" s="3">
        <v>-170000000</v>
      </c>
      <c r="F19" s="3">
        <v>-706000000</v>
      </c>
      <c r="G19" s="3">
        <v>-644000000</v>
      </c>
      <c r="H19" s="3">
        <v>-510000000</v>
      </c>
      <c r="I19" s="3">
        <v>85000000</v>
      </c>
      <c r="J19" s="3">
        <v>108000000</v>
      </c>
      <c r="K19" s="3">
        <v>-2093000000</v>
      </c>
      <c r="L19" s="3">
        <v>5537000000</v>
      </c>
      <c r="M19" s="3">
        <v>1098000000</v>
      </c>
      <c r="N19" s="3">
        <v>1485000000</v>
      </c>
      <c r="O19" s="4">
        <v>3313000000</v>
      </c>
      <c r="P19" s="3">
        <v>166000000</v>
      </c>
      <c r="Q19" s="3">
        <v>220000000</v>
      </c>
      <c r="R19" s="3">
        <v>152000000</v>
      </c>
      <c r="S19" s="3">
        <v>2775000000</v>
      </c>
    </row>
    <row r="20" spans="1:19" ht="16" x14ac:dyDescent="0.2">
      <c r="A20" s="2" t="s">
        <v>31</v>
      </c>
      <c r="B20" s="3">
        <v>362000000</v>
      </c>
      <c r="C20" s="3">
        <v>343000000</v>
      </c>
      <c r="D20" s="3">
        <v>369000000</v>
      </c>
      <c r="E20" s="3">
        <v>235000000</v>
      </c>
      <c r="F20" s="3">
        <v>-340000000</v>
      </c>
      <c r="G20" s="3">
        <v>-31000000</v>
      </c>
      <c r="H20" s="3">
        <v>166000000</v>
      </c>
      <c r="I20" s="3">
        <v>263000000</v>
      </c>
      <c r="J20" s="3">
        <v>466000000</v>
      </c>
      <c r="K20" s="3">
        <v>710000000</v>
      </c>
      <c r="L20" s="3">
        <v>1335000000</v>
      </c>
      <c r="M20" s="3">
        <v>1266000000</v>
      </c>
      <c r="N20" s="3">
        <v>1245000000</v>
      </c>
      <c r="O20" s="4">
        <v>1298000000</v>
      </c>
      <c r="P20" s="3">
        <v>371000000</v>
      </c>
      <c r="Q20" s="3">
        <v>300000000</v>
      </c>
      <c r="R20" s="3">
        <v>322000000</v>
      </c>
      <c r="S20" s="3">
        <v>305000000</v>
      </c>
    </row>
    <row r="21" spans="1:19" ht="16" x14ac:dyDescent="0.2">
      <c r="A21" s="2" t="s">
        <v>32</v>
      </c>
      <c r="B21" s="3">
        <v>409000000</v>
      </c>
      <c r="C21" s="3">
        <v>435000000</v>
      </c>
      <c r="D21" s="3">
        <v>472000000</v>
      </c>
      <c r="E21" s="3">
        <v>349000000</v>
      </c>
      <c r="F21" s="3">
        <v>-23000000</v>
      </c>
      <c r="G21" s="3">
        <v>117000000</v>
      </c>
      <c r="H21" s="3">
        <v>260000000</v>
      </c>
      <c r="I21" s="3">
        <v>385000000</v>
      </c>
      <c r="J21" s="3">
        <v>574000000</v>
      </c>
      <c r="K21" s="3">
        <v>978000000</v>
      </c>
      <c r="L21" s="3">
        <v>1491000000</v>
      </c>
      <c r="M21" s="3">
        <v>1406000000</v>
      </c>
      <c r="N21" s="3">
        <v>1397000000</v>
      </c>
      <c r="O21" s="4">
        <v>1906000000</v>
      </c>
      <c r="P21" s="3">
        <v>434000000</v>
      </c>
      <c r="Q21" s="3">
        <v>465000000</v>
      </c>
      <c r="R21" s="3">
        <v>504000000</v>
      </c>
      <c r="S21" s="3">
        <v>503000000</v>
      </c>
    </row>
    <row r="22" spans="1:19" ht="16" x14ac:dyDescent="0.2">
      <c r="A22" s="2" t="s">
        <v>33</v>
      </c>
      <c r="B22" s="3">
        <v>47000000</v>
      </c>
      <c r="C22" s="3">
        <v>92000000</v>
      </c>
      <c r="D22" s="3">
        <v>103000000</v>
      </c>
      <c r="E22" s="3">
        <v>114000000</v>
      </c>
      <c r="F22" s="3">
        <v>317000000</v>
      </c>
      <c r="G22" s="3">
        <v>148000000</v>
      </c>
      <c r="H22" s="3">
        <v>94000000</v>
      </c>
      <c r="I22" s="3">
        <v>122000000</v>
      </c>
      <c r="J22" s="3">
        <v>108000000</v>
      </c>
      <c r="K22" s="3">
        <v>268000000</v>
      </c>
      <c r="L22" s="3">
        <v>156000000</v>
      </c>
      <c r="M22" s="3">
        <v>140000000</v>
      </c>
      <c r="N22" s="3">
        <v>152000000</v>
      </c>
      <c r="O22" s="4">
        <v>608000000</v>
      </c>
      <c r="P22" s="3">
        <v>63000000</v>
      </c>
      <c r="Q22" s="3">
        <v>165000000</v>
      </c>
      <c r="R22" s="3">
        <v>182000000</v>
      </c>
      <c r="S22" s="3">
        <v>198000000</v>
      </c>
    </row>
    <row r="23" spans="1:19" ht="16" x14ac:dyDescent="0.2">
      <c r="A23" s="2" t="s">
        <v>34</v>
      </c>
      <c r="B23" s="3">
        <v>-263000000</v>
      </c>
      <c r="C23" s="3">
        <v>-605000000</v>
      </c>
      <c r="D23" s="3">
        <v>-766000000</v>
      </c>
      <c r="E23" s="3">
        <v>-405000000</v>
      </c>
      <c r="F23" s="3">
        <v>-366000000</v>
      </c>
      <c r="G23" s="3">
        <v>-613000000</v>
      </c>
      <c r="H23" s="3">
        <v>-676000000</v>
      </c>
      <c r="I23" s="3">
        <v>-178000000</v>
      </c>
      <c r="J23" s="3">
        <v>-358000000</v>
      </c>
      <c r="K23" s="3">
        <v>-2803000000</v>
      </c>
      <c r="L23" s="3">
        <v>4202000000</v>
      </c>
      <c r="M23" s="3">
        <v>-168000000</v>
      </c>
      <c r="N23" s="3">
        <v>240000000</v>
      </c>
      <c r="O23" s="4">
        <v>2015000000</v>
      </c>
      <c r="P23" s="3">
        <v>-205000000</v>
      </c>
      <c r="Q23" s="3">
        <v>-80000000</v>
      </c>
      <c r="R23" s="3">
        <v>-170000000</v>
      </c>
      <c r="S23" s="3">
        <v>2470000000</v>
      </c>
    </row>
    <row r="24" spans="1:19" ht="16" x14ac:dyDescent="0.2">
      <c r="A24" s="2" t="s">
        <v>35</v>
      </c>
      <c r="B24" s="3">
        <v>6627000000</v>
      </c>
      <c r="C24" s="3">
        <v>8043000000</v>
      </c>
      <c r="D24" s="3">
        <v>9260000000</v>
      </c>
      <c r="E24" s="3">
        <v>9620000000</v>
      </c>
      <c r="F24" s="3">
        <v>12246000000</v>
      </c>
      <c r="G24" s="3">
        <v>13868000000</v>
      </c>
      <c r="H24" s="3">
        <v>14868000000</v>
      </c>
      <c r="I24" s="3">
        <v>13788000000</v>
      </c>
      <c r="J24" s="3">
        <v>14729000000</v>
      </c>
      <c r="K24" s="3">
        <v>13944000000</v>
      </c>
      <c r="L24" s="3">
        <v>-1743000000</v>
      </c>
      <c r="M24" s="3">
        <v>2561000000</v>
      </c>
      <c r="N24" s="3">
        <v>5285000000</v>
      </c>
      <c r="O24" s="4">
        <v>4138000000</v>
      </c>
      <c r="P24" s="3">
        <v>376000000</v>
      </c>
      <c r="Q24" s="3">
        <v>1773000000</v>
      </c>
      <c r="R24" s="3">
        <v>2123000000</v>
      </c>
      <c r="S24" s="3">
        <v>-134000000</v>
      </c>
    </row>
    <row r="25" spans="1:19" ht="16" x14ac:dyDescent="0.2">
      <c r="A25" s="2" t="s">
        <v>36</v>
      </c>
      <c r="B25" s="3">
        <v>2314000000</v>
      </c>
      <c r="C25" s="3">
        <v>2785000000</v>
      </c>
      <c r="D25" s="3">
        <v>3087000000</v>
      </c>
      <c r="E25" s="3">
        <v>2984000000</v>
      </c>
      <c r="F25" s="3">
        <v>4242000000</v>
      </c>
      <c r="G25" s="3">
        <v>5016000000</v>
      </c>
      <c r="H25" s="3">
        <v>5078000000</v>
      </c>
      <c r="I25" s="3">
        <v>4422000000</v>
      </c>
      <c r="J25" s="3">
        <v>1663000000</v>
      </c>
      <c r="K25" s="3">
        <v>3031000000</v>
      </c>
      <c r="L25" s="3">
        <v>699000000</v>
      </c>
      <c r="M25" s="3">
        <v>25000000</v>
      </c>
      <c r="N25" s="3">
        <v>1732000000</v>
      </c>
      <c r="O25" s="4">
        <v>1188000000</v>
      </c>
      <c r="P25" s="3">
        <v>122000000</v>
      </c>
      <c r="Q25" s="3">
        <v>412000000</v>
      </c>
      <c r="R25" s="3">
        <v>635000000</v>
      </c>
      <c r="S25" s="3">
        <v>19000000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4313000000</v>
      </c>
      <c r="C27" s="3">
        <v>5258000000</v>
      </c>
      <c r="D27" s="3">
        <v>6173000000</v>
      </c>
      <c r="E27" s="3">
        <v>6636000000</v>
      </c>
      <c r="F27" s="3">
        <v>8004000000</v>
      </c>
      <c r="G27" s="3">
        <v>8852000000</v>
      </c>
      <c r="H27" s="3">
        <v>9790000000</v>
      </c>
      <c r="I27" s="3">
        <v>9366000000</v>
      </c>
      <c r="J27" s="3">
        <v>13066000000</v>
      </c>
      <c r="K27" s="3">
        <v>10913000000</v>
      </c>
      <c r="L27" s="3">
        <v>-2442000000</v>
      </c>
      <c r="M27" s="3">
        <v>2536000000</v>
      </c>
      <c r="N27" s="3">
        <v>3553000000</v>
      </c>
      <c r="O27" s="4">
        <v>2950000000</v>
      </c>
      <c r="P27" s="3">
        <v>254000000</v>
      </c>
      <c r="Q27" s="3">
        <v>1361000000</v>
      </c>
      <c r="R27" s="3">
        <v>1488000000</v>
      </c>
      <c r="S27" s="3">
        <v>-153000000</v>
      </c>
    </row>
    <row r="28" spans="1:19" ht="16" x14ac:dyDescent="0.2">
      <c r="A28" s="2" t="s">
        <v>39</v>
      </c>
      <c r="B28" s="3">
        <v>700000000</v>
      </c>
      <c r="C28" s="3">
        <v>902000000</v>
      </c>
      <c r="D28" s="3">
        <v>982000000</v>
      </c>
      <c r="E28" s="3">
        <v>1000000000</v>
      </c>
      <c r="F28" s="3">
        <v>1006000000</v>
      </c>
      <c r="G28" s="3">
        <v>940000000</v>
      </c>
      <c r="H28" s="3">
        <v>798000000</v>
      </c>
      <c r="I28" s="3">
        <v>772000000</v>
      </c>
      <c r="J28" s="3">
        <v>936000000</v>
      </c>
      <c r="K28" s="3">
        <v>389000000</v>
      </c>
      <c r="L28" s="3">
        <v>812000000</v>
      </c>
      <c r="M28" s="3">
        <v>1053000000</v>
      </c>
      <c r="N28" s="3">
        <v>768000000</v>
      </c>
      <c r="O28" s="4">
        <v>1396000000</v>
      </c>
      <c r="P28" s="3">
        <v>184000000</v>
      </c>
      <c r="Q28" s="3">
        <v>164000000</v>
      </c>
      <c r="R28" s="3">
        <v>434000000</v>
      </c>
      <c r="S28" s="3">
        <v>614000000</v>
      </c>
    </row>
    <row r="29" spans="1:19" ht="16" x14ac:dyDescent="0.2">
      <c r="A29" s="2" t="s">
        <v>40</v>
      </c>
      <c r="B29" s="3" t="s">
        <v>24</v>
      </c>
      <c r="C29" s="3" t="s">
        <v>24</v>
      </c>
      <c r="D29" s="3" t="s">
        <v>24</v>
      </c>
      <c r="E29" s="3" t="s">
        <v>24</v>
      </c>
      <c r="F29" s="3" t="s">
        <v>24</v>
      </c>
      <c r="G29" s="3" t="s">
        <v>24</v>
      </c>
      <c r="H29" s="3" t="s">
        <v>24</v>
      </c>
      <c r="I29" s="3" t="s">
        <v>24</v>
      </c>
      <c r="J29" s="3" t="s">
        <v>24</v>
      </c>
      <c r="K29" s="3">
        <v>671000000</v>
      </c>
      <c r="L29" s="3">
        <v>-32000000</v>
      </c>
      <c r="M29" s="3">
        <v>-29000000</v>
      </c>
      <c r="N29" s="3">
        <v>-48000000</v>
      </c>
      <c r="O29" s="4" t="s">
        <v>24</v>
      </c>
      <c r="P29" s="3" t="s">
        <v>24</v>
      </c>
      <c r="Q29" s="3" t="s">
        <v>24</v>
      </c>
      <c r="R29" s="3" t="s">
        <v>24</v>
      </c>
      <c r="S29" s="3" t="s">
        <v>24</v>
      </c>
    </row>
    <row r="30" spans="1:19" ht="16" x14ac:dyDescent="0.2">
      <c r="A30" s="2" t="s">
        <v>41</v>
      </c>
      <c r="B30" s="3">
        <v>700000000</v>
      </c>
      <c r="C30" s="3">
        <v>902000000</v>
      </c>
      <c r="D30" s="3">
        <v>982000000</v>
      </c>
      <c r="E30" s="3">
        <v>1000000000</v>
      </c>
      <c r="F30" s="3">
        <v>1006000000</v>
      </c>
      <c r="G30" s="3">
        <v>940000000</v>
      </c>
      <c r="H30" s="3">
        <v>798000000</v>
      </c>
      <c r="I30" s="3">
        <v>772000000</v>
      </c>
      <c r="J30" s="3">
        <v>936000000</v>
      </c>
      <c r="K30" s="3">
        <v>-282000000</v>
      </c>
      <c r="L30" s="3">
        <v>844000000</v>
      </c>
      <c r="M30" s="3">
        <v>1082000000</v>
      </c>
      <c r="N30" s="3">
        <v>816000000</v>
      </c>
      <c r="O30" s="4">
        <v>1396000000</v>
      </c>
      <c r="P30" s="3">
        <v>184000000</v>
      </c>
      <c r="Q30" s="3">
        <v>164000000</v>
      </c>
      <c r="R30" s="3">
        <v>434000000</v>
      </c>
      <c r="S30" s="3">
        <v>614000000</v>
      </c>
    </row>
    <row r="31" spans="1:19" ht="16" x14ac:dyDescent="0.2">
      <c r="A31" s="2" t="s">
        <v>42</v>
      </c>
      <c r="B31" s="3">
        <v>3613000000</v>
      </c>
      <c r="C31" s="3">
        <v>4356000000</v>
      </c>
      <c r="D31" s="3">
        <v>5191000000</v>
      </c>
      <c r="E31" s="3">
        <v>5636000000</v>
      </c>
      <c r="F31" s="3">
        <v>6998000000</v>
      </c>
      <c r="G31" s="3">
        <v>7912000000</v>
      </c>
      <c r="H31" s="3">
        <v>8992000000</v>
      </c>
      <c r="I31" s="3">
        <v>8594000000</v>
      </c>
      <c r="J31" s="3">
        <v>12130000000</v>
      </c>
      <c r="K31" s="3">
        <v>10524000000</v>
      </c>
      <c r="L31" s="3">
        <v>-3254000000</v>
      </c>
      <c r="M31" s="3">
        <v>1483000000</v>
      </c>
      <c r="N31" s="3">
        <v>2785000000</v>
      </c>
      <c r="O31" s="4">
        <v>1554000000</v>
      </c>
      <c r="P31" s="3">
        <v>70000000</v>
      </c>
      <c r="Q31" s="3">
        <v>1197000000</v>
      </c>
      <c r="R31" s="3">
        <v>1054000000</v>
      </c>
      <c r="S31" s="3">
        <v>-767000000</v>
      </c>
    </row>
    <row r="32" spans="1:19" ht="16" x14ac:dyDescent="0.2">
      <c r="A32" s="2" t="s">
        <v>43</v>
      </c>
      <c r="B32" s="3">
        <v>-350000000</v>
      </c>
      <c r="C32" s="3">
        <v>-451000000</v>
      </c>
      <c r="D32" s="3">
        <v>-491000000</v>
      </c>
      <c r="E32" s="3">
        <v>-500000000</v>
      </c>
      <c r="F32" s="3">
        <v>-503000000</v>
      </c>
      <c r="G32" s="3">
        <v>-470000000</v>
      </c>
      <c r="H32" s="3">
        <v>-399000000</v>
      </c>
      <c r="I32" s="3">
        <v>-386000000</v>
      </c>
      <c r="J32" s="3">
        <v>-468000000</v>
      </c>
      <c r="K32" s="3">
        <v>-530000000</v>
      </c>
      <c r="L32" s="3">
        <v>-390000000</v>
      </c>
      <c r="M32" s="3">
        <v>-512000000</v>
      </c>
      <c r="N32" s="3">
        <v>-360000000</v>
      </c>
      <c r="O32" s="4">
        <v>-698000000</v>
      </c>
      <c r="P32" s="3">
        <v>-92000000</v>
      </c>
      <c r="Q32" s="3">
        <v>-82000000</v>
      </c>
      <c r="R32" s="3">
        <v>-217000000</v>
      </c>
      <c r="S32" s="3">
        <v>-307000000</v>
      </c>
    </row>
    <row r="33" spans="1:19" ht="16" x14ac:dyDescent="0.2">
      <c r="A33" s="28" t="s">
        <v>44</v>
      </c>
      <c r="B33" s="26">
        <v>3963000000</v>
      </c>
      <c r="C33" s="26">
        <v>4807000000</v>
      </c>
      <c r="D33" s="26">
        <v>5682000000</v>
      </c>
      <c r="E33" s="26">
        <v>6136000000</v>
      </c>
      <c r="F33" s="26">
        <v>7501000000</v>
      </c>
      <c r="G33" s="26">
        <v>8382000000</v>
      </c>
      <c r="H33" s="26">
        <v>9391000000</v>
      </c>
      <c r="I33" s="26">
        <v>8980000000</v>
      </c>
      <c r="J33" s="26">
        <v>12598000000</v>
      </c>
      <c r="K33" s="26">
        <v>11054000000</v>
      </c>
      <c r="L33" s="26">
        <v>-2864000000</v>
      </c>
      <c r="M33" s="26">
        <v>1995000000</v>
      </c>
      <c r="N33" s="26">
        <v>3145000000</v>
      </c>
      <c r="O33" s="27">
        <v>2252000000</v>
      </c>
      <c r="P33" s="26">
        <v>162000000</v>
      </c>
      <c r="Q33" s="26">
        <v>1279000000</v>
      </c>
      <c r="R33" s="26">
        <v>1271000000</v>
      </c>
      <c r="S33" s="26">
        <v>-460000000</v>
      </c>
    </row>
    <row r="34" spans="1:19" ht="16" x14ac:dyDescent="0.2">
      <c r="A34" s="23" t="s">
        <v>60</v>
      </c>
      <c r="B34" s="29">
        <v>10.41</v>
      </c>
      <c r="C34" s="29">
        <v>11.76</v>
      </c>
      <c r="D34" s="29">
        <v>13.44</v>
      </c>
      <c r="E34" s="29">
        <v>13.62</v>
      </c>
      <c r="F34" s="29">
        <v>15.37</v>
      </c>
      <c r="G34" s="29">
        <v>15.98</v>
      </c>
      <c r="H34" s="29">
        <v>16.88</v>
      </c>
      <c r="I34" s="29">
        <v>16.29</v>
      </c>
      <c r="J34" s="29">
        <v>21.2</v>
      </c>
      <c r="K34" s="29">
        <v>15.89</v>
      </c>
      <c r="L34" s="29">
        <v>-4.38</v>
      </c>
      <c r="M34" s="29">
        <v>2.96</v>
      </c>
      <c r="N34" s="29">
        <v>3.8</v>
      </c>
      <c r="O34" s="30">
        <v>2.56</v>
      </c>
      <c r="P34" s="29">
        <v>0.8</v>
      </c>
      <c r="Q34" s="29">
        <v>5.44</v>
      </c>
      <c r="R34" s="29">
        <v>5.83</v>
      </c>
      <c r="S34" s="29">
        <v>-2.06</v>
      </c>
    </row>
    <row r="35" spans="1:19" ht="16" x14ac:dyDescent="0.2">
      <c r="A35" s="14" t="s">
        <v>195</v>
      </c>
      <c r="B35" s="15"/>
      <c r="C35" s="16">
        <f>(C33/B33)-1</f>
        <v>0.21296997224325009</v>
      </c>
      <c r="D35" s="16">
        <f>(D33/C33)-1</f>
        <v>0.18202621177449552</v>
      </c>
      <c r="E35" s="16">
        <f>(E33/D33)-1</f>
        <v>7.9901443153818974E-2</v>
      </c>
      <c r="F35" s="16">
        <f t="shared" ref="F35:N35" si="4">(F33/E33)-1</f>
        <v>0.22245762711864403</v>
      </c>
      <c r="G35" s="16">
        <f t="shared" si="4"/>
        <v>0.11745100653246232</v>
      </c>
      <c r="H35" s="16">
        <f t="shared" si="4"/>
        <v>0.12037699832975424</v>
      </c>
      <c r="I35" s="16">
        <f t="shared" si="4"/>
        <v>-4.3765307209029936E-2</v>
      </c>
      <c r="J35" s="16">
        <f t="shared" si="4"/>
        <v>0.40289532293986641</v>
      </c>
      <c r="K35" s="16">
        <f t="shared" si="4"/>
        <v>-0.12255913637085247</v>
      </c>
      <c r="L35" s="16">
        <f t="shared" si="4"/>
        <v>-1.2590917314999095</v>
      </c>
      <c r="M35" s="16">
        <f t="shared" si="4"/>
        <v>-1.6965782122905027</v>
      </c>
      <c r="N35" s="16">
        <f t="shared" si="4"/>
        <v>0.57644110275689231</v>
      </c>
      <c r="O35" s="16">
        <f>(O33/N33)-1</f>
        <v>-0.28394276629570747</v>
      </c>
      <c r="P35" s="16"/>
      <c r="Q35" s="16">
        <f>(Q33/P33)-1</f>
        <v>6.8950617283950617</v>
      </c>
      <c r="R35" s="16">
        <f>(R33/Q33)-1</f>
        <v>-6.2548866301798123E-3</v>
      </c>
      <c r="S35" s="16">
        <f>(S33/R33)-1</f>
        <v>-1.3619197482297403</v>
      </c>
    </row>
    <row r="36" spans="1:19" ht="16" x14ac:dyDescent="0.2">
      <c r="A36" s="17" t="s">
        <v>196</v>
      </c>
      <c r="B36" s="18">
        <f t="shared" ref="B36:S36" si="5">(B16*(1-0.25))/(B126+B105+B96)</f>
        <v>9.7342827370614796E-2</v>
      </c>
      <c r="C36" s="18">
        <f t="shared" si="5"/>
        <v>0.10922234699606963</v>
      </c>
      <c r="D36" s="18">
        <f t="shared" si="5"/>
        <v>0.1181334304857026</v>
      </c>
      <c r="E36" s="18">
        <f t="shared" si="5"/>
        <v>0.11351260450366764</v>
      </c>
      <c r="F36" s="18">
        <f t="shared" si="5"/>
        <v>0.13734171189184044</v>
      </c>
      <c r="G36" s="18">
        <f t="shared" si="5"/>
        <v>0.15029322180297314</v>
      </c>
      <c r="H36" s="18">
        <f t="shared" si="5"/>
        <v>0.15954987924673669</v>
      </c>
      <c r="I36" s="18">
        <f t="shared" si="5"/>
        <v>0.14563708130957548</v>
      </c>
      <c r="J36" s="18">
        <f t="shared" si="5"/>
        <v>0.14870905664916009</v>
      </c>
      <c r="K36" s="18">
        <f t="shared" si="5"/>
        <v>5.9319064589756935E-2</v>
      </c>
      <c r="L36" s="18">
        <f t="shared" si="5"/>
        <v>1.8224029716920713E-2</v>
      </c>
      <c r="M36" s="18">
        <f t="shared" si="5"/>
        <v>1.7520589925301665E-2</v>
      </c>
      <c r="N36" s="18">
        <f t="shared" si="5"/>
        <v>3.2392964458649927E-2</v>
      </c>
      <c r="O36" s="18">
        <f t="shared" si="5"/>
        <v>3.5339370521909053E-2</v>
      </c>
      <c r="P36" s="18">
        <f t="shared" si="5"/>
        <v>2.5933510689199793E-3</v>
      </c>
      <c r="Q36" s="18">
        <f t="shared" si="5"/>
        <v>9.5052621538265873E-3</v>
      </c>
      <c r="R36" s="18">
        <f t="shared" si="5"/>
        <v>1.0738696440259805E-2</v>
      </c>
      <c r="S36" s="18">
        <f t="shared" si="5"/>
        <v>1.2526006918314563E-2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3963000000</v>
      </c>
      <c r="C39" s="3">
        <v>4807000000</v>
      </c>
      <c r="D39" s="3">
        <v>5682000000</v>
      </c>
      <c r="E39" s="3">
        <v>6136000000</v>
      </c>
      <c r="F39" s="3">
        <v>7501000000</v>
      </c>
      <c r="G39" s="3">
        <v>8382000000</v>
      </c>
      <c r="H39" s="3">
        <v>9391000000</v>
      </c>
      <c r="I39" s="3">
        <v>8980000000</v>
      </c>
      <c r="J39" s="3">
        <v>12598000000</v>
      </c>
      <c r="K39" s="3">
        <v>11054000000</v>
      </c>
      <c r="L39" s="3">
        <v>-2864000000</v>
      </c>
      <c r="M39" s="3">
        <v>1995000000</v>
      </c>
      <c r="N39" s="3">
        <v>3145000000</v>
      </c>
      <c r="O39" s="4">
        <v>2252000000</v>
      </c>
      <c r="P39" s="3">
        <v>162000000</v>
      </c>
      <c r="Q39" s="3">
        <v>1279000000</v>
      </c>
      <c r="R39" s="3">
        <v>1271000000</v>
      </c>
      <c r="S39" s="3">
        <v>-460000000</v>
      </c>
    </row>
    <row r="40" spans="1:19" ht="16" x14ac:dyDescent="0.2">
      <c r="A40" s="2" t="s">
        <v>48</v>
      </c>
      <c r="B40" s="3">
        <v>1915000000</v>
      </c>
      <c r="C40" s="3">
        <v>1878000000</v>
      </c>
      <c r="D40" s="3">
        <v>1794000000</v>
      </c>
      <c r="E40" s="3">
        <v>1792000000</v>
      </c>
      <c r="F40" s="3">
        <v>1740000000</v>
      </c>
      <c r="G40" s="3">
        <v>1694000000</v>
      </c>
      <c r="H40" s="3">
        <v>1629000000</v>
      </c>
      <c r="I40" s="3">
        <v>1568000000</v>
      </c>
      <c r="J40" s="3">
        <v>1499000000</v>
      </c>
      <c r="K40" s="3">
        <v>1656000000</v>
      </c>
      <c r="L40" s="3">
        <v>1808000000</v>
      </c>
      <c r="M40" s="3">
        <v>1816000000</v>
      </c>
      <c r="N40" s="3">
        <v>1822000000</v>
      </c>
      <c r="O40" s="4">
        <v>1826750000</v>
      </c>
      <c r="P40" s="3">
        <v>1825000000</v>
      </c>
      <c r="Q40" s="3">
        <v>1825000000</v>
      </c>
      <c r="R40" s="3">
        <v>1828000000</v>
      </c>
      <c r="S40" s="3">
        <v>1829000000</v>
      </c>
    </row>
    <row r="41" spans="1:19" ht="16" x14ac:dyDescent="0.2">
      <c r="A41" s="2" t="s">
        <v>49</v>
      </c>
      <c r="B41" s="5">
        <v>2.0699999999999998</v>
      </c>
      <c r="C41" s="5">
        <v>2.56</v>
      </c>
      <c r="D41" s="5">
        <v>3.17</v>
      </c>
      <c r="E41" s="5">
        <v>3.42</v>
      </c>
      <c r="F41" s="5">
        <v>4.3099999999999996</v>
      </c>
      <c r="G41" s="5">
        <v>4.95</v>
      </c>
      <c r="H41" s="5">
        <v>5.76</v>
      </c>
      <c r="I41" s="5">
        <v>5.73</v>
      </c>
      <c r="J41" s="5">
        <v>8.4</v>
      </c>
      <c r="K41" s="5">
        <v>6.68</v>
      </c>
      <c r="L41" s="5">
        <v>-1.58</v>
      </c>
      <c r="M41" s="5">
        <v>1.1000000000000001</v>
      </c>
      <c r="N41" s="5">
        <v>1.73</v>
      </c>
      <c r="O41" s="6">
        <v>1.23</v>
      </c>
      <c r="P41" s="5">
        <v>0.09</v>
      </c>
      <c r="Q41" s="5">
        <v>0.7</v>
      </c>
      <c r="R41" s="5">
        <v>0.7</v>
      </c>
      <c r="S41" s="5">
        <v>-0.25</v>
      </c>
    </row>
    <row r="42" spans="1:19" ht="16" x14ac:dyDescent="0.2">
      <c r="A42" s="2" t="s">
        <v>50</v>
      </c>
      <c r="B42" s="5">
        <v>2.25</v>
      </c>
      <c r="C42" s="5">
        <v>2.8</v>
      </c>
      <c r="D42" s="5">
        <v>3.44</v>
      </c>
      <c r="E42" s="5">
        <v>3.7</v>
      </c>
      <c r="F42" s="5">
        <v>4.5999999999999996</v>
      </c>
      <c r="G42" s="5">
        <v>5.23</v>
      </c>
      <c r="H42" s="5">
        <v>6.01</v>
      </c>
      <c r="I42" s="5">
        <v>5.97</v>
      </c>
      <c r="J42" s="5">
        <v>8.7200000000000006</v>
      </c>
      <c r="K42" s="5">
        <v>6.59</v>
      </c>
      <c r="L42" s="5">
        <v>-1.35</v>
      </c>
      <c r="M42" s="5">
        <v>1.4</v>
      </c>
      <c r="N42" s="5">
        <v>1.95</v>
      </c>
      <c r="O42" s="6">
        <v>1.61</v>
      </c>
      <c r="P42" s="5">
        <v>0.14000000000000001</v>
      </c>
      <c r="Q42" s="5">
        <v>0.75</v>
      </c>
      <c r="R42" s="5">
        <v>0.81</v>
      </c>
      <c r="S42" s="5">
        <v>-0.08</v>
      </c>
    </row>
    <row r="43" spans="1:19" ht="16" x14ac:dyDescent="0.2">
      <c r="A43" s="2" t="s">
        <v>51</v>
      </c>
      <c r="B43" s="3">
        <v>1948000000</v>
      </c>
      <c r="C43" s="3">
        <v>1909000000</v>
      </c>
      <c r="D43" s="3">
        <v>1818000000</v>
      </c>
      <c r="E43" s="3">
        <v>1813000000</v>
      </c>
      <c r="F43" s="3">
        <v>1759000000</v>
      </c>
      <c r="G43" s="3">
        <v>1709000000</v>
      </c>
      <c r="H43" s="3">
        <v>1639000000</v>
      </c>
      <c r="I43" s="3">
        <v>1578000000</v>
      </c>
      <c r="J43" s="3">
        <v>1507000000</v>
      </c>
      <c r="K43" s="3">
        <v>1666000000</v>
      </c>
      <c r="L43" s="3">
        <v>1808000000</v>
      </c>
      <c r="M43" s="3">
        <v>1828000000</v>
      </c>
      <c r="N43" s="3">
        <v>1827000000</v>
      </c>
      <c r="O43" s="4">
        <v>1828500000</v>
      </c>
      <c r="P43" s="3">
        <v>1827000000</v>
      </c>
      <c r="Q43" s="3">
        <v>1827000000</v>
      </c>
      <c r="R43" s="3">
        <v>1831000000</v>
      </c>
      <c r="S43" s="3">
        <v>1829000000</v>
      </c>
    </row>
    <row r="44" spans="1:19" ht="16" x14ac:dyDescent="0.2">
      <c r="A44" s="2" t="s">
        <v>52</v>
      </c>
      <c r="B44" s="5">
        <v>2.0299999999999998</v>
      </c>
      <c r="C44" s="5">
        <v>2.52</v>
      </c>
      <c r="D44" s="5">
        <v>3.13</v>
      </c>
      <c r="E44" s="5">
        <v>3.38</v>
      </c>
      <c r="F44" s="5">
        <v>4.26</v>
      </c>
      <c r="G44" s="5">
        <v>4.9000000000000004</v>
      </c>
      <c r="H44" s="5">
        <v>5.73</v>
      </c>
      <c r="I44" s="5">
        <v>5.69</v>
      </c>
      <c r="J44" s="5">
        <v>8.36</v>
      </c>
      <c r="K44" s="5">
        <v>6.64</v>
      </c>
      <c r="L44" s="5">
        <v>-1.58</v>
      </c>
      <c r="M44" s="5">
        <v>1.0900000000000001</v>
      </c>
      <c r="N44" s="5">
        <v>1.72</v>
      </c>
      <c r="O44" s="6">
        <v>1.23</v>
      </c>
      <c r="P44" s="5">
        <v>0.09</v>
      </c>
      <c r="Q44" s="5">
        <v>0.7</v>
      </c>
      <c r="R44" s="5">
        <v>0.69</v>
      </c>
      <c r="S44" s="5">
        <v>-0.25</v>
      </c>
    </row>
    <row r="45" spans="1:19" ht="16" x14ac:dyDescent="0.2">
      <c r="A45" s="2" t="s">
        <v>53</v>
      </c>
      <c r="B45" s="5">
        <v>2.21</v>
      </c>
      <c r="C45" s="5">
        <v>2.75</v>
      </c>
      <c r="D45" s="5">
        <v>3.4</v>
      </c>
      <c r="E45" s="5">
        <v>3.66</v>
      </c>
      <c r="F45" s="5">
        <v>4.55</v>
      </c>
      <c r="G45" s="5">
        <v>5.18</v>
      </c>
      <c r="H45" s="5">
        <v>5.97</v>
      </c>
      <c r="I45" s="5">
        <v>5.94</v>
      </c>
      <c r="J45" s="5">
        <v>8.67</v>
      </c>
      <c r="K45" s="5">
        <v>6.55</v>
      </c>
      <c r="L45" s="5">
        <v>-1.35</v>
      </c>
      <c r="M45" s="5">
        <v>1.39</v>
      </c>
      <c r="N45" s="5">
        <v>1.94</v>
      </c>
      <c r="O45" s="6">
        <v>1.61</v>
      </c>
      <c r="P45" s="5">
        <v>0.14000000000000001</v>
      </c>
      <c r="Q45" s="5">
        <v>0.74</v>
      </c>
      <c r="R45" s="5">
        <v>0.81</v>
      </c>
      <c r="S45" s="5">
        <v>-0.08</v>
      </c>
    </row>
    <row r="46" spans="1:19" ht="16" x14ac:dyDescent="0.2">
      <c r="A46" s="2" t="s">
        <v>54</v>
      </c>
      <c r="B46" s="3">
        <v>8439000000</v>
      </c>
      <c r="C46" s="3">
        <v>9622000000</v>
      </c>
      <c r="D46" s="3">
        <v>10850000000</v>
      </c>
      <c r="E46" s="3">
        <v>11642000000</v>
      </c>
      <c r="F46" s="3">
        <v>13828000000</v>
      </c>
      <c r="G46" s="3">
        <v>15578000000</v>
      </c>
      <c r="H46" s="3">
        <v>16885000000</v>
      </c>
      <c r="I46" s="3">
        <v>16655000000</v>
      </c>
      <c r="J46" s="3">
        <v>17848000000</v>
      </c>
      <c r="K46" s="3">
        <v>16011000000</v>
      </c>
      <c r="L46" s="3">
        <v>9139000000</v>
      </c>
      <c r="M46" s="3">
        <v>8770000000</v>
      </c>
      <c r="N46" s="3">
        <v>11933000000</v>
      </c>
      <c r="O46" s="4">
        <v>12728000000</v>
      </c>
      <c r="P46" s="3">
        <v>1859000000</v>
      </c>
      <c r="Q46" s="3">
        <v>3299000000</v>
      </c>
      <c r="R46" s="3">
        <v>3585000000</v>
      </c>
      <c r="S46" s="3">
        <v>3985000000</v>
      </c>
    </row>
    <row r="47" spans="1:19" ht="16" x14ac:dyDescent="0.2">
      <c r="A47" s="2" t="s">
        <v>55</v>
      </c>
      <c r="B47" s="5">
        <v>22.17</v>
      </c>
      <c r="C47" s="5">
        <v>23.53</v>
      </c>
      <c r="D47" s="5">
        <v>25.66</v>
      </c>
      <c r="E47" s="5">
        <v>25.85</v>
      </c>
      <c r="F47" s="5">
        <v>28.33</v>
      </c>
      <c r="G47" s="5">
        <v>29.69</v>
      </c>
      <c r="H47" s="5">
        <v>30.35</v>
      </c>
      <c r="I47" s="5">
        <v>30.21</v>
      </c>
      <c r="J47" s="5">
        <v>30.03</v>
      </c>
      <c r="K47" s="5">
        <v>23.01</v>
      </c>
      <c r="L47" s="5">
        <v>13.98</v>
      </c>
      <c r="M47" s="5">
        <v>13.01</v>
      </c>
      <c r="N47" s="5">
        <v>14.43</v>
      </c>
      <c r="O47" s="6">
        <v>14.5</v>
      </c>
      <c r="P47" s="5">
        <v>14.43</v>
      </c>
      <c r="Q47" s="5">
        <v>13.94</v>
      </c>
      <c r="R47" s="5">
        <v>14.33</v>
      </c>
      <c r="S47" s="5">
        <v>14.5</v>
      </c>
    </row>
    <row r="48" spans="1:19" ht="16" x14ac:dyDescent="0.2">
      <c r="A48" s="2" t="s">
        <v>56</v>
      </c>
      <c r="B48" s="3">
        <v>6726000000</v>
      </c>
      <c r="C48" s="3">
        <v>7781000000</v>
      </c>
      <c r="D48" s="3">
        <v>8863000000</v>
      </c>
      <c r="E48" s="3">
        <v>9450000000</v>
      </c>
      <c r="F48" s="3">
        <v>11540000000</v>
      </c>
      <c r="G48" s="3">
        <v>13224000000</v>
      </c>
      <c r="H48" s="3">
        <v>14358000000</v>
      </c>
      <c r="I48" s="3">
        <v>13873000000</v>
      </c>
      <c r="J48" s="3">
        <v>14837000000</v>
      </c>
      <c r="K48" s="3">
        <v>11851000000</v>
      </c>
      <c r="L48" s="3">
        <v>3794000000</v>
      </c>
      <c r="M48" s="3">
        <v>3659000000</v>
      </c>
      <c r="N48" s="3">
        <v>6770000000</v>
      </c>
      <c r="O48" s="4">
        <v>7451000000</v>
      </c>
      <c r="P48" s="3">
        <v>542000000</v>
      </c>
      <c r="Q48" s="3">
        <v>1993000000</v>
      </c>
      <c r="R48" s="3">
        <v>2275000000</v>
      </c>
      <c r="S48" s="3">
        <v>2641000000</v>
      </c>
    </row>
    <row r="49" spans="1:19" ht="16" x14ac:dyDescent="0.2">
      <c r="A49" s="2" t="s">
        <v>57</v>
      </c>
      <c r="B49" s="3">
        <v>6726000000</v>
      </c>
      <c r="C49" s="3">
        <v>7781000000</v>
      </c>
      <c r="D49" s="3">
        <v>8863000000</v>
      </c>
      <c r="E49" s="3">
        <v>9450000000</v>
      </c>
      <c r="F49" s="3">
        <v>11540000000</v>
      </c>
      <c r="G49" s="3">
        <v>13224000000</v>
      </c>
      <c r="H49" s="3">
        <v>14358000000</v>
      </c>
      <c r="I49" s="3">
        <v>13873000000</v>
      </c>
      <c r="J49" s="3">
        <v>14837000000</v>
      </c>
      <c r="K49" s="3">
        <v>11851000000</v>
      </c>
      <c r="L49" s="3">
        <v>3794000000</v>
      </c>
      <c r="M49" s="3">
        <v>3659000000</v>
      </c>
      <c r="N49" s="3">
        <v>6770000000</v>
      </c>
      <c r="O49" s="4">
        <v>7451000000</v>
      </c>
      <c r="P49" s="3">
        <v>542000000</v>
      </c>
      <c r="Q49" s="3">
        <v>1993000000</v>
      </c>
      <c r="R49" s="3">
        <v>2275000000</v>
      </c>
      <c r="S49" s="3">
        <v>2641000000</v>
      </c>
    </row>
    <row r="50" spans="1:19" ht="16" x14ac:dyDescent="0.2">
      <c r="A50" s="2" t="s">
        <v>61</v>
      </c>
      <c r="B50" s="3">
        <v>255456</v>
      </c>
      <c r="C50" s="3">
        <v>262135</v>
      </c>
      <c r="D50" s="3">
        <v>254687</v>
      </c>
      <c r="E50" s="3">
        <v>257377</v>
      </c>
      <c r="F50" s="3">
        <v>271183</v>
      </c>
      <c r="G50" s="3">
        <v>283595</v>
      </c>
      <c r="H50" s="3">
        <v>285292</v>
      </c>
      <c r="I50" s="3">
        <v>277070</v>
      </c>
      <c r="J50" s="3">
        <v>295692</v>
      </c>
      <c r="K50" s="3">
        <v>311973</v>
      </c>
      <c r="L50" s="3" t="s">
        <v>24</v>
      </c>
      <c r="M50" s="3" t="s">
        <v>24</v>
      </c>
      <c r="N50" s="3" t="s">
        <v>24</v>
      </c>
      <c r="O50" s="4" t="s">
        <v>24</v>
      </c>
      <c r="P50" s="3" t="s">
        <v>24</v>
      </c>
      <c r="Q50" s="3" t="s">
        <v>24</v>
      </c>
      <c r="R50" s="3" t="s">
        <v>24</v>
      </c>
      <c r="S50" s="3" t="s">
        <v>24</v>
      </c>
    </row>
    <row r="51" spans="1:19" ht="16" x14ac:dyDescent="0.2">
      <c r="A51" s="2" t="s">
        <v>62</v>
      </c>
      <c r="B51" s="5">
        <v>0.34</v>
      </c>
      <c r="C51" s="5">
        <v>0.4</v>
      </c>
      <c r="D51" s="5">
        <v>0.6</v>
      </c>
      <c r="E51" s="5">
        <v>0.74</v>
      </c>
      <c r="F51" s="5">
        <v>0.87</v>
      </c>
      <c r="G51" s="5">
        <v>1.81</v>
      </c>
      <c r="H51" s="5">
        <v>1.42</v>
      </c>
      <c r="I51" s="5">
        <v>1.56</v>
      </c>
      <c r="J51" s="5">
        <v>1.68</v>
      </c>
      <c r="K51" s="5">
        <v>1.75</v>
      </c>
      <c r="L51" s="5">
        <v>0.88</v>
      </c>
      <c r="M51" s="3" t="s">
        <v>24</v>
      </c>
      <c r="N51" s="3" t="s">
        <v>24</v>
      </c>
      <c r="O51" s="4" t="s">
        <v>24</v>
      </c>
      <c r="P51" s="3" t="s">
        <v>24</v>
      </c>
      <c r="Q51" s="3" t="s">
        <v>24</v>
      </c>
      <c r="R51" s="3" t="s">
        <v>24</v>
      </c>
      <c r="S51" s="3" t="s">
        <v>24</v>
      </c>
    </row>
    <row r="52" spans="1:19" ht="16" x14ac:dyDescent="0.2">
      <c r="A52" s="2" t="s">
        <v>63</v>
      </c>
      <c r="B52" s="3">
        <v>1713000000</v>
      </c>
      <c r="C52" s="3">
        <v>1841000000</v>
      </c>
      <c r="D52" s="3">
        <v>1987000000</v>
      </c>
      <c r="E52" s="3">
        <v>2192000000</v>
      </c>
      <c r="F52" s="3">
        <v>2288000000</v>
      </c>
      <c r="G52" s="3">
        <v>2354000000</v>
      </c>
      <c r="H52" s="3">
        <v>2527000000</v>
      </c>
      <c r="I52" s="3">
        <v>2782000000</v>
      </c>
      <c r="J52" s="3">
        <v>3011000000</v>
      </c>
      <c r="K52" s="3">
        <v>4160000000</v>
      </c>
      <c r="L52" s="3">
        <v>5345000000</v>
      </c>
      <c r="M52" s="3">
        <v>5111000000</v>
      </c>
      <c r="N52" s="3">
        <v>5163000000</v>
      </c>
      <c r="O52" s="4">
        <v>5277000000</v>
      </c>
      <c r="P52" s="3">
        <v>1317000000</v>
      </c>
      <c r="Q52" s="3">
        <v>1306000000</v>
      </c>
      <c r="R52" s="3">
        <v>1310000000</v>
      </c>
      <c r="S52" s="3">
        <v>1344000000</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12225000000</v>
      </c>
      <c r="C55" s="3">
        <v>13757000000</v>
      </c>
      <c r="D55" s="3">
        <v>13709000000</v>
      </c>
      <c r="E55" s="3">
        <v>14109000000</v>
      </c>
      <c r="F55" s="3">
        <v>15176000000</v>
      </c>
      <c r="G55" s="3">
        <v>16758000000</v>
      </c>
      <c r="H55" s="3">
        <v>16966000000</v>
      </c>
      <c r="I55" s="3">
        <v>15889000000</v>
      </c>
      <c r="J55" s="3">
        <v>16825000000</v>
      </c>
      <c r="K55" s="3">
        <v>28124000000</v>
      </c>
      <c r="L55" s="3">
        <v>35251000000</v>
      </c>
      <c r="M55" s="3">
        <v>33657000000</v>
      </c>
      <c r="N55" s="3">
        <v>29098000000</v>
      </c>
      <c r="O55" s="4">
        <v>30174000000</v>
      </c>
      <c r="P55" s="3">
        <v>29098000000</v>
      </c>
      <c r="Q55" s="3">
        <v>26912000000</v>
      </c>
      <c r="R55" s="3">
        <v>28263000000</v>
      </c>
      <c r="S55" s="3">
        <v>30174000000</v>
      </c>
    </row>
    <row r="56" spans="1:19" ht="16" x14ac:dyDescent="0.2">
      <c r="A56" s="2" t="s">
        <v>65</v>
      </c>
      <c r="B56" s="3">
        <v>2722000000</v>
      </c>
      <c r="C56" s="3">
        <v>3185000000</v>
      </c>
      <c r="D56" s="3">
        <v>3387000000</v>
      </c>
      <c r="E56" s="3">
        <v>3931000000</v>
      </c>
      <c r="F56" s="3">
        <v>3421000000</v>
      </c>
      <c r="G56" s="3">
        <v>4269000000</v>
      </c>
      <c r="H56" s="3">
        <v>4610000000</v>
      </c>
      <c r="I56" s="3">
        <v>4017000000</v>
      </c>
      <c r="J56" s="3">
        <v>4150000000</v>
      </c>
      <c r="K56" s="3">
        <v>5418000000</v>
      </c>
      <c r="L56" s="3">
        <v>17914000000</v>
      </c>
      <c r="M56" s="3">
        <v>15959000000</v>
      </c>
      <c r="N56" s="3">
        <v>11615000000</v>
      </c>
      <c r="O56" s="4">
        <v>11458000000</v>
      </c>
      <c r="P56" s="3">
        <v>11615000000</v>
      </c>
      <c r="Q56" s="3">
        <v>8470000000</v>
      </c>
      <c r="R56" s="3">
        <v>10399000000</v>
      </c>
      <c r="S56" s="3">
        <v>11458000000</v>
      </c>
    </row>
    <row r="57" spans="1:19" ht="16" x14ac:dyDescent="0.2">
      <c r="A57" s="2" t="s">
        <v>66</v>
      </c>
      <c r="B57" s="3">
        <v>2722000000</v>
      </c>
      <c r="C57" s="3">
        <v>3185000000</v>
      </c>
      <c r="D57" s="3">
        <v>3387000000</v>
      </c>
      <c r="E57" s="3">
        <v>3931000000</v>
      </c>
      <c r="F57" s="3">
        <v>3421000000</v>
      </c>
      <c r="G57" s="3">
        <v>4269000000</v>
      </c>
      <c r="H57" s="3">
        <v>4610000000</v>
      </c>
      <c r="I57" s="3">
        <v>4017000000</v>
      </c>
      <c r="J57" s="3">
        <v>4150000000</v>
      </c>
      <c r="K57" s="3">
        <v>5418000000</v>
      </c>
      <c r="L57" s="3">
        <v>17914000000</v>
      </c>
      <c r="M57" s="3">
        <v>15959000000</v>
      </c>
      <c r="N57" s="3">
        <v>11615000000</v>
      </c>
      <c r="O57" s="4">
        <v>11458000000</v>
      </c>
      <c r="P57" s="3">
        <v>11615000000</v>
      </c>
      <c r="Q57" s="3">
        <v>8470000000</v>
      </c>
      <c r="R57" s="3">
        <v>10399000000</v>
      </c>
      <c r="S57" s="3">
        <v>11458000000</v>
      </c>
    </row>
    <row r="58" spans="1:19" ht="16" x14ac:dyDescent="0.2">
      <c r="A58" s="2" t="s">
        <v>67</v>
      </c>
      <c r="B58" s="3" t="s">
        <v>24</v>
      </c>
      <c r="C58" s="3" t="s">
        <v>24</v>
      </c>
      <c r="D58" s="3" t="s">
        <v>24</v>
      </c>
      <c r="E58" s="3" t="s">
        <v>24</v>
      </c>
      <c r="F58" s="3" t="s">
        <v>24</v>
      </c>
      <c r="G58" s="3" t="s">
        <v>24</v>
      </c>
      <c r="H58" s="3" t="s">
        <v>24</v>
      </c>
      <c r="I58" s="3" t="s">
        <v>24</v>
      </c>
      <c r="J58" s="3" t="s">
        <v>24</v>
      </c>
      <c r="K58" s="3" t="s">
        <v>24</v>
      </c>
      <c r="L58" s="3" t="s">
        <v>24</v>
      </c>
      <c r="M58" s="3" t="s">
        <v>24</v>
      </c>
      <c r="N58" s="3" t="s">
        <v>24</v>
      </c>
      <c r="O58" s="4" t="s">
        <v>24</v>
      </c>
      <c r="P58" s="3" t="s">
        <v>24</v>
      </c>
      <c r="Q58" s="3" t="s">
        <v>24</v>
      </c>
      <c r="R58" s="3" t="s">
        <v>24</v>
      </c>
      <c r="S58" s="3" t="s">
        <v>24</v>
      </c>
    </row>
    <row r="59" spans="1:19" ht="16" x14ac:dyDescent="0.2">
      <c r="A59" s="2" t="s">
        <v>68</v>
      </c>
      <c r="B59" s="3">
        <v>5784000000</v>
      </c>
      <c r="C59" s="3">
        <v>6182000000</v>
      </c>
      <c r="D59" s="3">
        <v>6540000000</v>
      </c>
      <c r="E59" s="3">
        <v>6967000000</v>
      </c>
      <c r="F59" s="3">
        <v>7822000000</v>
      </c>
      <c r="G59" s="3">
        <v>8019000000</v>
      </c>
      <c r="H59" s="3">
        <v>9065000000</v>
      </c>
      <c r="I59" s="3">
        <v>8633000000</v>
      </c>
      <c r="J59" s="3">
        <v>9334000000</v>
      </c>
      <c r="K59" s="3">
        <v>15481000000</v>
      </c>
      <c r="L59" s="3">
        <v>12708000000</v>
      </c>
      <c r="M59" s="3">
        <v>13367000000</v>
      </c>
      <c r="N59" s="3">
        <v>12652000000</v>
      </c>
      <c r="O59" s="4">
        <v>13112000000</v>
      </c>
      <c r="P59" s="3">
        <v>12652000000</v>
      </c>
      <c r="Q59" s="3">
        <v>13993000000</v>
      </c>
      <c r="R59" s="3">
        <v>12770000000</v>
      </c>
      <c r="S59" s="3">
        <v>13112000000</v>
      </c>
    </row>
    <row r="60" spans="1:19" ht="16" x14ac:dyDescent="0.2">
      <c r="A60" s="2" t="s">
        <v>69</v>
      </c>
      <c r="B60" s="3">
        <v>5454000000</v>
      </c>
      <c r="C60" s="3">
        <v>5947000000</v>
      </c>
      <c r="D60" s="3">
        <v>6313000000</v>
      </c>
      <c r="E60" s="3">
        <v>6967000000</v>
      </c>
      <c r="F60" s="3">
        <v>7822000000</v>
      </c>
      <c r="G60" s="3">
        <v>8019000000</v>
      </c>
      <c r="H60" s="3">
        <v>9065000000</v>
      </c>
      <c r="I60" s="3">
        <v>8633000000</v>
      </c>
      <c r="J60" s="3">
        <v>9334000000</v>
      </c>
      <c r="K60" s="3">
        <v>15481000000</v>
      </c>
      <c r="L60" s="3">
        <v>12708000000</v>
      </c>
      <c r="M60" s="3">
        <v>13367000000</v>
      </c>
      <c r="N60" s="3">
        <v>12652000000</v>
      </c>
      <c r="O60" s="4">
        <v>13112000000</v>
      </c>
      <c r="P60" s="3">
        <v>12652000000</v>
      </c>
      <c r="Q60" s="3">
        <v>13993000000</v>
      </c>
      <c r="R60" s="3">
        <v>12770000000</v>
      </c>
      <c r="S60" s="3">
        <v>13112000000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v>330000000</v>
      </c>
      <c r="C63" s="3">
        <v>235000000</v>
      </c>
      <c r="D63" s="3">
        <v>227000000</v>
      </c>
      <c r="E63" s="3" t="s">
        <v>24</v>
      </c>
      <c r="F63" s="3" t="s">
        <v>24</v>
      </c>
      <c r="G63" s="3" t="s">
        <v>24</v>
      </c>
      <c r="H63" s="3" t="s">
        <v>24</v>
      </c>
      <c r="I63" s="3" t="s">
        <v>24</v>
      </c>
      <c r="J63" s="3" t="s">
        <v>24</v>
      </c>
      <c r="K63" s="3" t="s">
        <v>24</v>
      </c>
      <c r="L63" s="3" t="s">
        <v>24</v>
      </c>
      <c r="M63" s="3" t="s">
        <v>24</v>
      </c>
      <c r="N63" s="3" t="s">
        <v>24</v>
      </c>
      <c r="O63" s="4" t="s">
        <v>24</v>
      </c>
      <c r="P63" s="3" t="s">
        <v>24</v>
      </c>
      <c r="Q63" s="3" t="s">
        <v>24</v>
      </c>
      <c r="R63" s="3" t="s">
        <v>24</v>
      </c>
      <c r="S63" s="3" t="s">
        <v>24</v>
      </c>
    </row>
    <row r="64" spans="1:19" ht="16" x14ac:dyDescent="0.2">
      <c r="A64" s="2" t="s">
        <v>73</v>
      </c>
      <c r="B64" s="3">
        <v>1442000000</v>
      </c>
      <c r="C64" s="3">
        <v>1595000000</v>
      </c>
      <c r="D64" s="3">
        <v>1537000000</v>
      </c>
      <c r="E64" s="3">
        <v>1487000000</v>
      </c>
      <c r="F64" s="3">
        <v>1574000000</v>
      </c>
      <c r="G64" s="3">
        <v>1571000000</v>
      </c>
      <c r="H64" s="3">
        <v>1390000000</v>
      </c>
      <c r="I64" s="3">
        <v>1373000000</v>
      </c>
      <c r="J64" s="3">
        <v>1392000000</v>
      </c>
      <c r="K64" s="3">
        <v>1649000000</v>
      </c>
      <c r="L64" s="3">
        <v>1583000000</v>
      </c>
      <c r="M64" s="3">
        <v>1331000000</v>
      </c>
      <c r="N64" s="3">
        <v>1742000000</v>
      </c>
      <c r="O64" s="4">
        <v>1900000000</v>
      </c>
      <c r="P64" s="3">
        <v>1742000000</v>
      </c>
      <c r="Q64" s="3">
        <v>1830000000</v>
      </c>
      <c r="R64" s="3">
        <v>1848000000</v>
      </c>
      <c r="S64" s="3">
        <v>1900000000</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v>1442000000</v>
      </c>
      <c r="C69" s="3">
        <v>1595000000</v>
      </c>
      <c r="D69" s="3">
        <v>1537000000</v>
      </c>
      <c r="E69" s="3">
        <v>1487000000</v>
      </c>
      <c r="F69" s="3">
        <v>1574000000</v>
      </c>
      <c r="G69" s="3">
        <v>1571000000</v>
      </c>
      <c r="H69" s="3">
        <v>1390000000</v>
      </c>
      <c r="I69" s="3">
        <v>1373000000</v>
      </c>
      <c r="J69" s="3">
        <v>1392000000</v>
      </c>
      <c r="K69" s="3">
        <v>1649000000</v>
      </c>
      <c r="L69" s="3">
        <v>1583000000</v>
      </c>
      <c r="M69" s="3">
        <v>1331000000</v>
      </c>
      <c r="N69" s="3">
        <v>1742000000</v>
      </c>
      <c r="O69" s="4">
        <v>1900000000</v>
      </c>
      <c r="P69" s="3">
        <v>1742000000</v>
      </c>
      <c r="Q69" s="3">
        <v>1830000000</v>
      </c>
      <c r="R69" s="3">
        <v>1848000000</v>
      </c>
      <c r="S69" s="3">
        <v>1900000000</v>
      </c>
    </row>
    <row r="70" spans="1:19" ht="16" x14ac:dyDescent="0.2">
      <c r="A70" s="2" t="s">
        <v>79</v>
      </c>
      <c r="B70" s="3">
        <v>2277000000</v>
      </c>
      <c r="C70" s="3">
        <v>2795000000</v>
      </c>
      <c r="D70" s="3">
        <v>2245000000</v>
      </c>
      <c r="E70" s="3">
        <v>1724000000</v>
      </c>
      <c r="F70" s="3">
        <v>2359000000</v>
      </c>
      <c r="G70" s="3">
        <v>2899000000</v>
      </c>
      <c r="H70" s="3">
        <v>1901000000</v>
      </c>
      <c r="I70" s="3">
        <v>1866000000</v>
      </c>
      <c r="J70" s="3">
        <v>1949000000</v>
      </c>
      <c r="K70" s="3">
        <v>5576000000</v>
      </c>
      <c r="L70" s="3">
        <v>3046000000</v>
      </c>
      <c r="M70" s="3">
        <v>3000000000</v>
      </c>
      <c r="N70" s="3">
        <v>3089000000</v>
      </c>
      <c r="O70" s="4">
        <v>3704000000</v>
      </c>
      <c r="P70" s="3">
        <v>3089000000</v>
      </c>
      <c r="Q70" s="3">
        <v>2619000000</v>
      </c>
      <c r="R70" s="3">
        <v>3246000000</v>
      </c>
      <c r="S70" s="3">
        <v>3704000000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56981000000</v>
      </c>
      <c r="C76" s="3">
        <v>58367000000</v>
      </c>
      <c r="D76" s="3">
        <v>61189000000</v>
      </c>
      <c r="E76" s="3">
        <v>67132000000</v>
      </c>
      <c r="F76" s="3">
        <v>69010000000</v>
      </c>
      <c r="G76" s="3">
        <v>71424000000</v>
      </c>
      <c r="H76" s="3">
        <v>75067000000</v>
      </c>
      <c r="I76" s="3">
        <v>79900000000</v>
      </c>
      <c r="J76" s="3">
        <v>81773000000</v>
      </c>
      <c r="K76" s="3">
        <v>165860000000</v>
      </c>
      <c r="L76" s="3">
        <v>166298000000</v>
      </c>
      <c r="M76" s="3">
        <v>169952000000</v>
      </c>
      <c r="N76" s="3">
        <v>174533000000</v>
      </c>
      <c r="O76" s="4">
        <v>173609000000</v>
      </c>
      <c r="P76" s="3">
        <v>174533000000</v>
      </c>
      <c r="Q76" s="3">
        <v>175212000000</v>
      </c>
      <c r="R76" s="3">
        <v>176595000000</v>
      </c>
      <c r="S76" s="3">
        <v>173609000000</v>
      </c>
    </row>
    <row r="77" spans="1:19" ht="16" x14ac:dyDescent="0.2">
      <c r="A77" s="2" t="s">
        <v>86</v>
      </c>
      <c r="B77" s="3">
        <v>17806000000</v>
      </c>
      <c r="C77" s="3">
        <v>19695000000</v>
      </c>
      <c r="D77" s="3">
        <v>21512000000</v>
      </c>
      <c r="E77" s="3">
        <v>22380000000</v>
      </c>
      <c r="F77" s="3">
        <v>23332000000</v>
      </c>
      <c r="G77" s="3">
        <v>25179000000</v>
      </c>
      <c r="H77" s="3">
        <v>27349000000</v>
      </c>
      <c r="I77" s="3">
        <v>28406000000</v>
      </c>
      <c r="J77" s="3">
        <v>29540000000</v>
      </c>
      <c r="K77" s="3">
        <v>31603000000</v>
      </c>
      <c r="L77" s="3">
        <v>32078000000</v>
      </c>
      <c r="M77" s="3">
        <v>32624000000</v>
      </c>
      <c r="N77" s="3">
        <v>33596000000</v>
      </c>
      <c r="O77" s="4">
        <v>34577000000</v>
      </c>
      <c r="P77" s="3">
        <v>33596000000</v>
      </c>
      <c r="Q77" s="3">
        <v>34200000000</v>
      </c>
      <c r="R77" s="3">
        <v>34579000000</v>
      </c>
      <c r="S77" s="3">
        <v>34577000000</v>
      </c>
    </row>
    <row r="78" spans="1:19" ht="16" x14ac:dyDescent="0.2">
      <c r="A78" s="2" t="s">
        <v>87</v>
      </c>
      <c r="B78" s="3">
        <v>36179000000</v>
      </c>
      <c r="C78" s="3">
        <v>39267000000</v>
      </c>
      <c r="D78" s="3">
        <v>42199000000</v>
      </c>
      <c r="E78" s="3">
        <v>44839000000</v>
      </c>
      <c r="F78" s="3">
        <v>47054000000</v>
      </c>
      <c r="G78" s="3">
        <v>50023000000</v>
      </c>
      <c r="H78" s="3">
        <v>54198000000</v>
      </c>
      <c r="I78" s="3">
        <v>57443000000</v>
      </c>
      <c r="J78" s="3">
        <v>60304000000</v>
      </c>
      <c r="K78" s="3">
        <v>64018000000</v>
      </c>
      <c r="L78" s="3">
        <v>67595000000</v>
      </c>
      <c r="M78" s="3">
        <v>70544000000</v>
      </c>
      <c r="N78" s="3">
        <v>72952000000</v>
      </c>
      <c r="O78" s="4">
        <v>76689000000</v>
      </c>
      <c r="P78" s="3">
        <v>72952000000</v>
      </c>
      <c r="Q78" s="3">
        <v>74841000000</v>
      </c>
      <c r="R78" s="3">
        <v>76031000000</v>
      </c>
      <c r="S78" s="3">
        <v>76689000000</v>
      </c>
    </row>
    <row r="79" spans="1:19" ht="16" x14ac:dyDescent="0.2">
      <c r="A79" s="2" t="s">
        <v>88</v>
      </c>
      <c r="B79" s="3">
        <v>18373000000</v>
      </c>
      <c r="C79" s="3">
        <v>19572000000</v>
      </c>
      <c r="D79" s="3">
        <v>20687000000</v>
      </c>
      <c r="E79" s="3">
        <v>22459000000</v>
      </c>
      <c r="F79" s="3">
        <v>23722000000</v>
      </c>
      <c r="G79" s="3">
        <v>24844000000</v>
      </c>
      <c r="H79" s="3">
        <v>26849000000</v>
      </c>
      <c r="I79" s="3">
        <v>29037000000</v>
      </c>
      <c r="J79" s="3">
        <v>30764000000</v>
      </c>
      <c r="K79" s="3">
        <v>32415000000</v>
      </c>
      <c r="L79" s="3">
        <v>35517000000</v>
      </c>
      <c r="M79" s="3">
        <v>37920000000</v>
      </c>
      <c r="N79" s="3">
        <v>39356000000</v>
      </c>
      <c r="O79" s="4">
        <v>42112000000</v>
      </c>
      <c r="P79" s="3">
        <v>39356000000</v>
      </c>
      <c r="Q79" s="3">
        <v>40641000000</v>
      </c>
      <c r="R79" s="3">
        <v>41452000000</v>
      </c>
      <c r="S79" s="3">
        <v>42112000000</v>
      </c>
    </row>
    <row r="80" spans="1:19" ht="16" x14ac:dyDescent="0.2">
      <c r="A80" s="2" t="s">
        <v>89</v>
      </c>
      <c r="B80" s="3">
        <v>2513000000</v>
      </c>
      <c r="C80" s="3">
        <v>2435000000</v>
      </c>
      <c r="D80" s="3">
        <v>2723000000</v>
      </c>
      <c r="E80" s="3">
        <v>2849000000</v>
      </c>
      <c r="F80" s="3">
        <v>2696000000</v>
      </c>
      <c r="G80" s="3">
        <v>2643000000</v>
      </c>
      <c r="H80" s="3">
        <v>4280000000</v>
      </c>
      <c r="I80" s="3">
        <v>3202000000</v>
      </c>
      <c r="J80" s="3">
        <v>2899000000</v>
      </c>
      <c r="K80" s="3">
        <v>3224000000</v>
      </c>
      <c r="L80" s="3">
        <v>3903000000</v>
      </c>
      <c r="M80" s="3">
        <v>3935000000</v>
      </c>
      <c r="N80" s="3">
        <v>3218000000</v>
      </c>
      <c r="O80" s="4">
        <v>3062000000</v>
      </c>
      <c r="P80" s="3">
        <v>3218000000</v>
      </c>
      <c r="Q80" s="3">
        <v>3169000000</v>
      </c>
      <c r="R80" s="3">
        <v>3387000000</v>
      </c>
      <c r="S80" s="3">
        <v>3062000000</v>
      </c>
    </row>
    <row r="81" spans="1:19" ht="16" x14ac:dyDescent="0.2">
      <c r="A81" s="2" t="s">
        <v>90</v>
      </c>
      <c r="B81" s="3">
        <v>2513000000</v>
      </c>
      <c r="C81" s="3">
        <v>2435000000</v>
      </c>
      <c r="D81" s="3">
        <v>2723000000</v>
      </c>
      <c r="E81" s="3">
        <v>2849000000</v>
      </c>
      <c r="F81" s="3">
        <v>2696000000</v>
      </c>
      <c r="G81" s="3">
        <v>2643000000</v>
      </c>
      <c r="H81" s="3">
        <v>4280000000</v>
      </c>
      <c r="I81" s="3">
        <v>3202000000</v>
      </c>
      <c r="J81" s="3">
        <v>2899000000</v>
      </c>
      <c r="K81" s="3">
        <v>3224000000</v>
      </c>
      <c r="L81" s="3">
        <v>3903000000</v>
      </c>
      <c r="M81" s="3">
        <v>3935000000</v>
      </c>
      <c r="N81" s="3">
        <v>3218000000</v>
      </c>
      <c r="O81" s="4">
        <v>3062000000</v>
      </c>
      <c r="P81" s="3">
        <v>3218000000</v>
      </c>
      <c r="Q81" s="3">
        <v>3169000000</v>
      </c>
      <c r="R81" s="3">
        <v>3387000000</v>
      </c>
      <c r="S81" s="3">
        <v>3062000000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36662000000</v>
      </c>
      <c r="C83" s="3">
        <v>36237000000</v>
      </c>
      <c r="D83" s="3">
        <v>36954000000</v>
      </c>
      <c r="E83" s="3">
        <v>41903000000</v>
      </c>
      <c r="F83" s="3">
        <v>42982000000</v>
      </c>
      <c r="G83" s="3">
        <v>43602000000</v>
      </c>
      <c r="H83" s="3">
        <v>43438000000</v>
      </c>
      <c r="I83" s="3">
        <v>48292000000</v>
      </c>
      <c r="J83" s="3">
        <v>49334000000</v>
      </c>
      <c r="K83" s="3">
        <v>131033000000</v>
      </c>
      <c r="L83" s="3">
        <v>130317000000</v>
      </c>
      <c r="M83" s="3">
        <v>133393000000</v>
      </c>
      <c r="N83" s="3">
        <v>137719000000</v>
      </c>
      <c r="O83" s="4">
        <v>135970000000</v>
      </c>
      <c r="P83" s="3">
        <v>137719000000</v>
      </c>
      <c r="Q83" s="3">
        <v>137843000000</v>
      </c>
      <c r="R83" s="3">
        <v>138629000000</v>
      </c>
      <c r="S83" s="3">
        <v>135970000000</v>
      </c>
    </row>
    <row r="84" spans="1:19" ht="16" x14ac:dyDescent="0.2">
      <c r="A84" s="2" t="s">
        <v>93</v>
      </c>
      <c r="B84" s="3">
        <v>29181000000</v>
      </c>
      <c r="C84" s="3">
        <v>29266000000</v>
      </c>
      <c r="D84" s="3">
        <v>30125000000</v>
      </c>
      <c r="E84" s="3">
        <v>34694000000</v>
      </c>
      <c r="F84" s="3">
        <v>35315000000</v>
      </c>
      <c r="G84" s="3">
        <v>34998000000</v>
      </c>
      <c r="H84" s="3">
        <v>34759000000</v>
      </c>
      <c r="I84" s="3">
        <v>38421000000</v>
      </c>
      <c r="J84" s="3">
        <v>38081000000</v>
      </c>
      <c r="K84" s="3">
        <v>103508000000</v>
      </c>
      <c r="L84" s="3">
        <v>96862000000</v>
      </c>
      <c r="M84" s="3">
        <v>95186000000</v>
      </c>
      <c r="N84" s="3">
        <v>92734000000</v>
      </c>
      <c r="O84" s="4">
        <v>91359000000</v>
      </c>
      <c r="P84" s="3">
        <v>92734000000</v>
      </c>
      <c r="Q84" s="3">
        <v>92214000000</v>
      </c>
      <c r="R84" s="3">
        <v>91765000000</v>
      </c>
      <c r="S84" s="3">
        <v>91359000000</v>
      </c>
    </row>
    <row r="85" spans="1:19" ht="16" x14ac:dyDescent="0.2">
      <c r="A85" s="2" t="s">
        <v>94</v>
      </c>
      <c r="B85" s="3">
        <v>24100000000</v>
      </c>
      <c r="C85" s="3">
        <v>24145000000</v>
      </c>
      <c r="D85" s="3">
        <v>25110000000</v>
      </c>
      <c r="E85" s="3">
        <v>27324000000</v>
      </c>
      <c r="F85" s="3">
        <v>27881000000</v>
      </c>
      <c r="G85" s="3">
        <v>27826000000</v>
      </c>
      <c r="H85" s="3">
        <v>27810000000</v>
      </c>
      <c r="I85" s="3">
        <v>31426000000</v>
      </c>
      <c r="J85" s="3">
        <v>31269000000</v>
      </c>
      <c r="K85" s="3">
        <v>80293000000</v>
      </c>
      <c r="L85" s="3">
        <v>77689000000</v>
      </c>
      <c r="M85" s="3">
        <v>78071000000</v>
      </c>
      <c r="N85" s="3">
        <v>77897000000</v>
      </c>
      <c r="O85" s="4">
        <v>77881000000</v>
      </c>
      <c r="P85" s="3">
        <v>77897000000</v>
      </c>
      <c r="Q85" s="3">
        <v>77867000000</v>
      </c>
      <c r="R85" s="3">
        <v>77878000000</v>
      </c>
      <c r="S85" s="3">
        <v>77881000000</v>
      </c>
    </row>
    <row r="86" spans="1:19" ht="16" x14ac:dyDescent="0.2">
      <c r="A86" s="2" t="s">
        <v>95</v>
      </c>
      <c r="B86" s="3">
        <v>5081000000</v>
      </c>
      <c r="C86" s="3">
        <v>5121000000</v>
      </c>
      <c r="D86" s="3">
        <v>5015000000</v>
      </c>
      <c r="E86" s="3">
        <v>7370000000</v>
      </c>
      <c r="F86" s="3">
        <v>7434000000</v>
      </c>
      <c r="G86" s="3">
        <v>7172000000</v>
      </c>
      <c r="H86" s="3">
        <v>6949000000</v>
      </c>
      <c r="I86" s="3">
        <v>6995000000</v>
      </c>
      <c r="J86" s="3">
        <v>6812000000</v>
      </c>
      <c r="K86" s="3">
        <v>23215000000</v>
      </c>
      <c r="L86" s="3">
        <v>19173000000</v>
      </c>
      <c r="M86" s="3">
        <v>17115000000</v>
      </c>
      <c r="N86" s="3">
        <v>14837000000</v>
      </c>
      <c r="O86" s="4">
        <v>13478000000</v>
      </c>
      <c r="P86" s="3">
        <v>14837000000</v>
      </c>
      <c r="Q86" s="3">
        <v>14347000000</v>
      </c>
      <c r="R86" s="3">
        <v>13887000000</v>
      </c>
      <c r="S86" s="3">
        <v>13478000000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7481000000</v>
      </c>
      <c r="C89" s="3">
        <v>6971000000</v>
      </c>
      <c r="D89" s="3">
        <v>6829000000</v>
      </c>
      <c r="E89" s="3">
        <v>7209000000</v>
      </c>
      <c r="F89" s="3">
        <v>7667000000</v>
      </c>
      <c r="G89" s="3">
        <v>8604000000</v>
      </c>
      <c r="H89" s="3">
        <v>8679000000</v>
      </c>
      <c r="I89" s="3">
        <v>9871000000</v>
      </c>
      <c r="J89" s="3">
        <v>11253000000</v>
      </c>
      <c r="K89" s="3">
        <v>27525000000</v>
      </c>
      <c r="L89" s="3">
        <v>33455000000</v>
      </c>
      <c r="M89" s="3">
        <v>38207000000</v>
      </c>
      <c r="N89" s="3">
        <v>44985000000</v>
      </c>
      <c r="O89" s="4">
        <v>44611000000</v>
      </c>
      <c r="P89" s="3">
        <v>44985000000</v>
      </c>
      <c r="Q89" s="3">
        <v>45629000000</v>
      </c>
      <c r="R89" s="3">
        <v>46864000000</v>
      </c>
      <c r="S89" s="3">
        <v>44611000000</v>
      </c>
    </row>
    <row r="90" spans="1:19" ht="16" x14ac:dyDescent="0.2">
      <c r="A90" s="2" t="s">
        <v>99</v>
      </c>
      <c r="B90" s="3">
        <v>69206000000</v>
      </c>
      <c r="C90" s="3">
        <v>72124000000</v>
      </c>
      <c r="D90" s="3">
        <v>74898000000</v>
      </c>
      <c r="E90" s="3">
        <v>81241000000</v>
      </c>
      <c r="F90" s="3">
        <v>84186000000</v>
      </c>
      <c r="G90" s="3">
        <v>88182000000</v>
      </c>
      <c r="H90" s="3">
        <v>92033000000</v>
      </c>
      <c r="I90" s="3">
        <v>95789000000</v>
      </c>
      <c r="J90" s="3">
        <v>98598000000</v>
      </c>
      <c r="K90" s="3">
        <v>193984000000</v>
      </c>
      <c r="L90" s="3">
        <v>201549000000</v>
      </c>
      <c r="M90" s="3">
        <v>203609000000</v>
      </c>
      <c r="N90" s="3">
        <v>203631000000</v>
      </c>
      <c r="O90" s="4">
        <v>203783000000</v>
      </c>
      <c r="P90" s="3">
        <v>203631000000</v>
      </c>
      <c r="Q90" s="3">
        <v>202124000000</v>
      </c>
      <c r="R90" s="3">
        <v>204858000000</v>
      </c>
      <c r="S90" s="3">
        <v>203783000000</v>
      </c>
    </row>
    <row r="91" spans="1:19" ht="16" x14ac:dyDescent="0.2">
      <c r="A91" s="2" t="s">
        <v>100</v>
      </c>
      <c r="B91" s="3">
        <v>6109000000</v>
      </c>
      <c r="C91" s="3">
        <v>6362000000</v>
      </c>
      <c r="D91" s="3">
        <v>6393000000</v>
      </c>
      <c r="E91" s="3">
        <v>6803000000</v>
      </c>
      <c r="F91" s="3">
        <v>7595000000</v>
      </c>
      <c r="G91" s="3">
        <v>7844000000</v>
      </c>
      <c r="H91" s="3">
        <v>9130000000</v>
      </c>
      <c r="I91" s="3">
        <v>8855000000</v>
      </c>
      <c r="J91" s="3">
        <v>9479000000</v>
      </c>
      <c r="K91" s="3">
        <v>17942000000</v>
      </c>
      <c r="L91" s="3">
        <v>16801000000</v>
      </c>
      <c r="M91" s="3">
        <v>20894000000</v>
      </c>
      <c r="N91" s="3">
        <v>20213000000</v>
      </c>
      <c r="O91" s="4">
        <v>19115000000</v>
      </c>
      <c r="P91" s="3">
        <v>20213000000</v>
      </c>
      <c r="Q91" s="3">
        <v>18149000000</v>
      </c>
      <c r="R91" s="3">
        <v>18591000000</v>
      </c>
      <c r="S91" s="3">
        <v>19115000000</v>
      </c>
    </row>
    <row r="92" spans="1:19" ht="16" x14ac:dyDescent="0.2">
      <c r="A92" s="2" t="s">
        <v>101</v>
      </c>
      <c r="B92" s="3">
        <v>4413000000</v>
      </c>
      <c r="C92" s="3">
        <v>4546000000</v>
      </c>
      <c r="D92" s="3">
        <v>4619000000</v>
      </c>
      <c r="E92" s="3">
        <v>4899000000</v>
      </c>
      <c r="F92" s="3">
        <v>5371000000</v>
      </c>
      <c r="G92" s="3">
        <v>5504000000</v>
      </c>
      <c r="H92" s="3">
        <v>6860000000</v>
      </c>
      <c r="I92" s="3">
        <v>6490000000</v>
      </c>
      <c r="J92" s="3">
        <v>6503000000</v>
      </c>
      <c r="K92" s="3">
        <v>13778000000</v>
      </c>
      <c r="L92" s="3">
        <v>12663000000</v>
      </c>
      <c r="M92" s="3">
        <v>16357000000</v>
      </c>
      <c r="N92" s="3">
        <v>16205000000</v>
      </c>
      <c r="O92" s="4" t="s">
        <v>24</v>
      </c>
      <c r="P92" s="3">
        <v>16205000000</v>
      </c>
      <c r="Q92" s="3" t="s">
        <v>24</v>
      </c>
      <c r="R92" s="3" t="s">
        <v>24</v>
      </c>
      <c r="S92" s="3" t="s">
        <v>24</v>
      </c>
    </row>
    <row r="93" spans="1:19" ht="16" x14ac:dyDescent="0.2">
      <c r="A93" s="2" t="s">
        <v>102</v>
      </c>
      <c r="B93" s="3" t="s">
        <v>24</v>
      </c>
      <c r="C93" s="3" t="s">
        <v>24</v>
      </c>
      <c r="D93" s="3" t="s">
        <v>24</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1696000000</v>
      </c>
      <c r="C95" s="3">
        <v>1816000000</v>
      </c>
      <c r="D95" s="3">
        <v>1774000000</v>
      </c>
      <c r="E95" s="3">
        <v>1904000000</v>
      </c>
      <c r="F95" s="3">
        <v>2224000000</v>
      </c>
      <c r="G95" s="3">
        <v>2340000000</v>
      </c>
      <c r="H95" s="3">
        <v>2270000000</v>
      </c>
      <c r="I95" s="3">
        <v>2365000000</v>
      </c>
      <c r="J95" s="3">
        <v>2976000000</v>
      </c>
      <c r="K95" s="3">
        <v>4164000000</v>
      </c>
      <c r="L95" s="3">
        <v>4138000000</v>
      </c>
      <c r="M95" s="3">
        <v>4537000000</v>
      </c>
      <c r="N95" s="3">
        <v>4008000000</v>
      </c>
      <c r="O95" s="4">
        <v>19115000000</v>
      </c>
      <c r="P95" s="3">
        <v>4008000000</v>
      </c>
      <c r="Q95" s="3">
        <v>18149000000</v>
      </c>
      <c r="R95" s="3">
        <v>18591000000</v>
      </c>
      <c r="S95" s="3">
        <v>19115000000</v>
      </c>
    </row>
    <row r="96" spans="1:19" ht="16" x14ac:dyDescent="0.2">
      <c r="A96" s="2" t="s">
        <v>105</v>
      </c>
      <c r="B96" s="3">
        <v>2350000000</v>
      </c>
      <c r="C96" s="3">
        <v>3055000000</v>
      </c>
      <c r="D96" s="3">
        <v>3614000000</v>
      </c>
      <c r="E96" s="3">
        <v>1512000000</v>
      </c>
      <c r="F96" s="3">
        <v>2164000000</v>
      </c>
      <c r="G96" s="3">
        <v>4563000000</v>
      </c>
      <c r="H96" s="3">
        <v>3687000000</v>
      </c>
      <c r="I96" s="3">
        <v>6172000000</v>
      </c>
      <c r="J96" s="3">
        <v>3790000000</v>
      </c>
      <c r="K96" s="3">
        <v>8857000000</v>
      </c>
      <c r="L96" s="3">
        <v>5711000000</v>
      </c>
      <c r="M96" s="3">
        <v>5866000000</v>
      </c>
      <c r="N96" s="3">
        <v>3070000000</v>
      </c>
      <c r="O96" s="4">
        <v>2645000000</v>
      </c>
      <c r="P96" s="3">
        <v>3070000000</v>
      </c>
      <c r="Q96" s="3">
        <v>3249000000</v>
      </c>
      <c r="R96" s="3">
        <v>3452000000</v>
      </c>
      <c r="S96" s="3">
        <v>2645000000</v>
      </c>
    </row>
    <row r="97" spans="1:19" ht="16" x14ac:dyDescent="0.2">
      <c r="A97" s="2" t="s">
        <v>106</v>
      </c>
      <c r="B97" s="3">
        <v>2350000000</v>
      </c>
      <c r="C97" s="3">
        <v>3055000000</v>
      </c>
      <c r="D97" s="3">
        <v>3614000000</v>
      </c>
      <c r="E97" s="3">
        <v>1512000000</v>
      </c>
      <c r="F97" s="3">
        <v>2164000000</v>
      </c>
      <c r="G97" s="3">
        <v>4563000000</v>
      </c>
      <c r="H97" s="3">
        <v>3687000000</v>
      </c>
      <c r="I97" s="3">
        <v>6172000000</v>
      </c>
      <c r="J97" s="3">
        <v>3790000000</v>
      </c>
      <c r="K97" s="3">
        <v>8857000000</v>
      </c>
      <c r="L97" s="3">
        <v>5711000000</v>
      </c>
      <c r="M97" s="3">
        <v>5866000000</v>
      </c>
      <c r="N97" s="3">
        <v>3070000000</v>
      </c>
      <c r="O97" s="4">
        <v>2645000000</v>
      </c>
      <c r="P97" s="3">
        <v>3070000000</v>
      </c>
      <c r="Q97" s="3">
        <v>3249000000</v>
      </c>
      <c r="R97" s="3">
        <v>3452000000</v>
      </c>
      <c r="S97" s="3">
        <v>2645000000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2541000000</v>
      </c>
      <c r="C99" s="3">
        <v>2671000000</v>
      </c>
      <c r="D99" s="3">
        <v>2806000000</v>
      </c>
      <c r="E99" s="3">
        <v>3389000000</v>
      </c>
      <c r="F99" s="3">
        <v>3533000000</v>
      </c>
      <c r="G99" s="3">
        <v>3927000000</v>
      </c>
      <c r="H99" s="3">
        <v>4025000000</v>
      </c>
      <c r="I99" s="3">
        <v>4568000000</v>
      </c>
      <c r="J99" s="3">
        <v>4591000000</v>
      </c>
      <c r="K99" s="3">
        <v>4722000000</v>
      </c>
      <c r="L99" s="3">
        <v>4116000000</v>
      </c>
      <c r="M99" s="3">
        <v>4317000000</v>
      </c>
      <c r="N99" s="3">
        <v>5790000000</v>
      </c>
      <c r="O99" s="4">
        <v>6474000000</v>
      </c>
      <c r="P99" s="3">
        <v>5790000000</v>
      </c>
      <c r="Q99" s="3">
        <v>5672000000</v>
      </c>
      <c r="R99" s="3">
        <v>6013000000</v>
      </c>
      <c r="S99" s="3">
        <v>6474000000</v>
      </c>
    </row>
    <row r="100" spans="1:19" ht="16" x14ac:dyDescent="0.2">
      <c r="A100" s="2" t="s">
        <v>109</v>
      </c>
      <c r="B100" s="3">
        <v>2541000000</v>
      </c>
      <c r="C100" s="3">
        <v>2671000000</v>
      </c>
      <c r="D100" s="3">
        <v>2806000000</v>
      </c>
      <c r="E100" s="3">
        <v>3389000000</v>
      </c>
      <c r="F100" s="3">
        <v>3533000000</v>
      </c>
      <c r="G100" s="3">
        <v>3927000000</v>
      </c>
      <c r="H100" s="3">
        <v>4025000000</v>
      </c>
      <c r="I100" s="3">
        <v>4568000000</v>
      </c>
      <c r="J100" s="3">
        <v>4591000000</v>
      </c>
      <c r="K100" s="3">
        <v>4722000000</v>
      </c>
      <c r="L100" s="3">
        <v>4116000000</v>
      </c>
      <c r="M100" s="3">
        <v>4317000000</v>
      </c>
      <c r="N100" s="3">
        <v>5790000000</v>
      </c>
      <c r="O100" s="4" t="s">
        <v>24</v>
      </c>
      <c r="P100" s="3">
        <v>5790000000</v>
      </c>
      <c r="Q100" s="3">
        <v>5672000000</v>
      </c>
      <c r="R100" s="3">
        <v>6013000000</v>
      </c>
      <c r="S100" s="3" t="s">
        <v>24</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t="s">
        <v>24</v>
      </c>
      <c r="C103" s="3" t="s">
        <v>24</v>
      </c>
      <c r="D103" s="3" t="s">
        <v>24</v>
      </c>
      <c r="E103" s="3" t="s">
        <v>24</v>
      </c>
      <c r="F103" s="3" t="s">
        <v>24</v>
      </c>
      <c r="G103" s="3" t="s">
        <v>24</v>
      </c>
      <c r="H103" s="3" t="s">
        <v>24</v>
      </c>
      <c r="I103" s="3" t="s">
        <v>24</v>
      </c>
      <c r="J103" s="3" t="s">
        <v>24</v>
      </c>
      <c r="K103" s="3" t="s">
        <v>24</v>
      </c>
      <c r="L103" s="3" t="s">
        <v>24</v>
      </c>
      <c r="M103" s="3" t="s">
        <v>24</v>
      </c>
      <c r="N103" s="3" t="s">
        <v>24</v>
      </c>
      <c r="O103" s="4">
        <v>6474000000</v>
      </c>
      <c r="P103" s="3" t="s">
        <v>24</v>
      </c>
      <c r="Q103" s="3" t="s">
        <v>24</v>
      </c>
      <c r="R103" s="3" t="s">
        <v>24</v>
      </c>
      <c r="S103" s="3">
        <v>6474000000</v>
      </c>
    </row>
    <row r="104" spans="1:19" ht="16" x14ac:dyDescent="0.2">
      <c r="A104" s="2" t="s">
        <v>113</v>
      </c>
      <c r="B104" s="3">
        <v>11000000000</v>
      </c>
      <c r="C104" s="3">
        <v>12088000000</v>
      </c>
      <c r="D104" s="3">
        <v>12813000000</v>
      </c>
      <c r="E104" s="3">
        <v>11704000000</v>
      </c>
      <c r="F104" s="3">
        <v>13292000000</v>
      </c>
      <c r="G104" s="3">
        <v>16334000000</v>
      </c>
      <c r="H104" s="3">
        <v>16842000000</v>
      </c>
      <c r="I104" s="3">
        <v>19595000000</v>
      </c>
      <c r="J104" s="3">
        <v>17860000000</v>
      </c>
      <c r="K104" s="3">
        <v>31521000000</v>
      </c>
      <c r="L104" s="3">
        <v>26628000000</v>
      </c>
      <c r="M104" s="3">
        <v>31077000000</v>
      </c>
      <c r="N104" s="3">
        <v>29073000000</v>
      </c>
      <c r="O104" s="4">
        <v>28234000000</v>
      </c>
      <c r="P104" s="3">
        <v>29073000000</v>
      </c>
      <c r="Q104" s="3">
        <v>27070000000</v>
      </c>
      <c r="R104" s="3">
        <v>28056000000</v>
      </c>
      <c r="S104" s="3">
        <v>28234000000</v>
      </c>
    </row>
    <row r="105" spans="1:19" ht="16" x14ac:dyDescent="0.2">
      <c r="A105" s="2" t="s">
        <v>114</v>
      </c>
      <c r="B105" s="3">
        <v>10130000000</v>
      </c>
      <c r="C105" s="3">
        <v>10922000000</v>
      </c>
      <c r="D105" s="3">
        <v>10697000000</v>
      </c>
      <c r="E105" s="3">
        <v>12776000000</v>
      </c>
      <c r="F105" s="3">
        <v>12676000000</v>
      </c>
      <c r="G105" s="3">
        <v>12773000000</v>
      </c>
      <c r="H105" s="3">
        <v>16483000000</v>
      </c>
      <c r="I105" s="3">
        <v>19119000000</v>
      </c>
      <c r="J105" s="3">
        <v>17084000000</v>
      </c>
      <c r="K105" s="3">
        <v>38129000000</v>
      </c>
      <c r="L105" s="3">
        <v>52917000000</v>
      </c>
      <c r="M105" s="3">
        <v>48540000000</v>
      </c>
      <c r="N105" s="3">
        <v>45299000000</v>
      </c>
      <c r="O105" s="4">
        <v>44544000000</v>
      </c>
      <c r="P105" s="3">
        <v>45299000000</v>
      </c>
      <c r="Q105" s="3">
        <v>45128000000</v>
      </c>
      <c r="R105" s="3">
        <v>45066000000</v>
      </c>
      <c r="S105" s="3">
        <v>44544000000</v>
      </c>
    </row>
    <row r="106" spans="1:19" ht="16" x14ac:dyDescent="0.2">
      <c r="A106" s="2" t="s">
        <v>115</v>
      </c>
      <c r="B106" s="3">
        <v>10130000000</v>
      </c>
      <c r="C106" s="3">
        <v>10922000000</v>
      </c>
      <c r="D106" s="3">
        <v>10697000000</v>
      </c>
      <c r="E106" s="3">
        <v>12776000000</v>
      </c>
      <c r="F106" s="3">
        <v>12676000000</v>
      </c>
      <c r="G106" s="3">
        <v>12773000000</v>
      </c>
      <c r="H106" s="3">
        <v>16483000000</v>
      </c>
      <c r="I106" s="3">
        <v>19119000000</v>
      </c>
      <c r="J106" s="3">
        <v>17084000000</v>
      </c>
      <c r="K106" s="3">
        <v>38129000000</v>
      </c>
      <c r="L106" s="3">
        <v>52917000000</v>
      </c>
      <c r="M106" s="3">
        <v>48540000000</v>
      </c>
      <c r="N106" s="3">
        <v>45299000000</v>
      </c>
      <c r="O106" s="4">
        <v>44544000000</v>
      </c>
      <c r="P106" s="3">
        <v>45299000000</v>
      </c>
      <c r="Q106" s="3">
        <v>45128000000</v>
      </c>
      <c r="R106" s="3">
        <v>45066000000</v>
      </c>
      <c r="S106" s="3">
        <v>44544000000</v>
      </c>
    </row>
    <row r="107" spans="1:19" ht="16" x14ac:dyDescent="0.2">
      <c r="A107" s="2" t="s">
        <v>116</v>
      </c>
      <c r="B107" s="3">
        <v>224000000</v>
      </c>
      <c r="C107" s="3">
        <v>288000000</v>
      </c>
      <c r="D107" s="3">
        <v>284000000</v>
      </c>
      <c r="E107" s="3">
        <v>274000000</v>
      </c>
      <c r="F107" s="3" t="s">
        <v>24</v>
      </c>
      <c r="G107" s="3" t="s">
        <v>24</v>
      </c>
      <c r="H107" s="3" t="s">
        <v>24</v>
      </c>
      <c r="I107" s="3" t="s">
        <v>24</v>
      </c>
      <c r="J107" s="3" t="s">
        <v>24</v>
      </c>
      <c r="K107" s="3" t="s">
        <v>24</v>
      </c>
      <c r="L107" s="3">
        <v>2911000000</v>
      </c>
      <c r="M107" s="3">
        <v>3229000000</v>
      </c>
      <c r="N107" s="3">
        <v>3239000000</v>
      </c>
      <c r="O107" s="4" t="s">
        <v>24</v>
      </c>
      <c r="P107" s="3">
        <v>3239000000</v>
      </c>
      <c r="Q107" s="3" t="s">
        <v>24</v>
      </c>
      <c r="R107" s="3" t="s">
        <v>24</v>
      </c>
      <c r="S107" s="3" t="s">
        <v>24</v>
      </c>
    </row>
    <row r="108" spans="1:19" ht="16" x14ac:dyDescent="0.2">
      <c r="A108" s="2" t="s">
        <v>117</v>
      </c>
      <c r="B108" s="3">
        <v>8734000000</v>
      </c>
      <c r="C108" s="3">
        <v>9661000000</v>
      </c>
      <c r="D108" s="3">
        <v>9430000000</v>
      </c>
      <c r="E108" s="3">
        <v>8611000000</v>
      </c>
      <c r="F108" s="3">
        <v>10040000000</v>
      </c>
      <c r="G108" s="3">
        <v>10420000000</v>
      </c>
      <c r="H108" s="3">
        <v>11385000000</v>
      </c>
      <c r="I108" s="3">
        <v>10923000000</v>
      </c>
      <c r="J108" s="3">
        <v>9699000000</v>
      </c>
      <c r="K108" s="3">
        <v>21482000000</v>
      </c>
      <c r="L108" s="3">
        <v>24492000000</v>
      </c>
      <c r="M108" s="3">
        <v>21768000000</v>
      </c>
      <c r="N108" s="3">
        <v>20881000000</v>
      </c>
      <c r="O108" s="4">
        <v>20063000000</v>
      </c>
      <c r="P108" s="3">
        <v>20881000000</v>
      </c>
      <c r="Q108" s="3">
        <v>21048000000</v>
      </c>
      <c r="R108" s="3">
        <v>21366000000</v>
      </c>
      <c r="S108" s="3">
        <v>20063000000</v>
      </c>
    </row>
    <row r="109" spans="1:19" ht="16" x14ac:dyDescent="0.2">
      <c r="A109" s="2" t="s">
        <v>118</v>
      </c>
      <c r="B109" s="3">
        <v>2630000000</v>
      </c>
      <c r="C109" s="3">
        <v>2866000000</v>
      </c>
      <c r="D109" s="3">
        <v>2251000000</v>
      </c>
      <c r="E109" s="3">
        <v>4050000000</v>
      </c>
      <c r="F109" s="3">
        <v>4098000000</v>
      </c>
      <c r="G109" s="3">
        <v>4051000000</v>
      </c>
      <c r="H109" s="3">
        <v>3679000000</v>
      </c>
      <c r="I109" s="3">
        <v>4480000000</v>
      </c>
      <c r="J109" s="3">
        <v>3109000000</v>
      </c>
      <c r="K109" s="3">
        <v>7902000000</v>
      </c>
      <c r="L109" s="3">
        <v>7288000000</v>
      </c>
      <c r="M109" s="3">
        <v>7246000000</v>
      </c>
      <c r="N109" s="3">
        <v>8363000000</v>
      </c>
      <c r="O109" s="4">
        <v>7304000000</v>
      </c>
      <c r="P109" s="3">
        <v>8363000000</v>
      </c>
      <c r="Q109" s="3">
        <v>8236000000</v>
      </c>
      <c r="R109" s="3">
        <v>8134000000</v>
      </c>
      <c r="S109" s="3">
        <v>7304000000</v>
      </c>
    </row>
    <row r="110" spans="1:19" ht="16" x14ac:dyDescent="0.2">
      <c r="A110" s="2" t="s">
        <v>119</v>
      </c>
      <c r="B110" s="3">
        <v>3378000000</v>
      </c>
      <c r="C110" s="3">
        <v>4223000000</v>
      </c>
      <c r="D110" s="3">
        <v>4828000000</v>
      </c>
      <c r="E110" s="3">
        <v>2091000000</v>
      </c>
      <c r="F110" s="3">
        <v>3481000000</v>
      </c>
      <c r="G110" s="3">
        <v>3940000000</v>
      </c>
      <c r="H110" s="3">
        <v>5184000000</v>
      </c>
      <c r="I110" s="3">
        <v>3281000000</v>
      </c>
      <c r="J110" s="3">
        <v>2712000000</v>
      </c>
      <c r="K110" s="3">
        <v>4783000000</v>
      </c>
      <c r="L110" s="3">
        <v>6451000000</v>
      </c>
      <c r="M110" s="3">
        <v>4132000000</v>
      </c>
      <c r="N110" s="3">
        <v>1940000000</v>
      </c>
      <c r="O110" s="4" t="s">
        <v>24</v>
      </c>
      <c r="P110" s="3">
        <v>1940000000</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2726000000</v>
      </c>
      <c r="C114" s="3">
        <v>2572000000</v>
      </c>
      <c r="D114" s="3">
        <v>2351000000</v>
      </c>
      <c r="E114" s="3">
        <v>2470000000</v>
      </c>
      <c r="F114" s="3">
        <v>2461000000</v>
      </c>
      <c r="G114" s="3">
        <v>2429000000</v>
      </c>
      <c r="H114" s="3">
        <v>2522000000</v>
      </c>
      <c r="I114" s="3">
        <v>3162000000</v>
      </c>
      <c r="J114" s="3">
        <v>3878000000</v>
      </c>
      <c r="K114" s="3">
        <v>8797000000</v>
      </c>
      <c r="L114" s="3">
        <v>10753000000</v>
      </c>
      <c r="M114" s="3">
        <v>10390000000</v>
      </c>
      <c r="N114" s="3">
        <v>10578000000</v>
      </c>
      <c r="O114" s="4">
        <v>12759000000</v>
      </c>
      <c r="P114" s="3">
        <v>10578000000</v>
      </c>
      <c r="Q114" s="3">
        <v>12812000000</v>
      </c>
      <c r="R114" s="3">
        <v>13232000000</v>
      </c>
      <c r="S114" s="3">
        <v>12759000000</v>
      </c>
    </row>
    <row r="115" spans="1:19" ht="16" x14ac:dyDescent="0.2">
      <c r="A115" s="2" t="s">
        <v>121</v>
      </c>
      <c r="B115" s="3">
        <v>18864000000</v>
      </c>
      <c r="C115" s="3">
        <v>20583000000</v>
      </c>
      <c r="D115" s="3">
        <v>20127000000</v>
      </c>
      <c r="E115" s="3">
        <v>21387000000</v>
      </c>
      <c r="F115" s="3">
        <v>22716000000</v>
      </c>
      <c r="G115" s="3">
        <v>23193000000</v>
      </c>
      <c r="H115" s="3">
        <v>27868000000</v>
      </c>
      <c r="I115" s="3">
        <v>30042000000</v>
      </c>
      <c r="J115" s="3">
        <v>26783000000</v>
      </c>
      <c r="K115" s="3">
        <v>59611000000</v>
      </c>
      <c r="L115" s="3">
        <v>77409000000</v>
      </c>
      <c r="M115" s="3">
        <v>70308000000</v>
      </c>
      <c r="N115" s="3">
        <v>66180000000</v>
      </c>
      <c r="O115" s="4">
        <v>64607000000</v>
      </c>
      <c r="P115" s="3">
        <v>66180000000</v>
      </c>
      <c r="Q115" s="3">
        <v>66176000000</v>
      </c>
      <c r="R115" s="3">
        <v>66432000000</v>
      </c>
      <c r="S115" s="3">
        <v>64607000000</v>
      </c>
    </row>
    <row r="116" spans="1:19" ht="16" x14ac:dyDescent="0.2">
      <c r="A116" s="2" t="s">
        <v>122</v>
      </c>
      <c r="B116" s="3">
        <v>29864000000</v>
      </c>
      <c r="C116" s="3">
        <v>32671000000</v>
      </c>
      <c r="D116" s="3">
        <v>32940000000</v>
      </c>
      <c r="E116" s="3">
        <v>33091000000</v>
      </c>
      <c r="F116" s="3">
        <v>36008000000</v>
      </c>
      <c r="G116" s="3">
        <v>39527000000</v>
      </c>
      <c r="H116" s="3">
        <v>44710000000</v>
      </c>
      <c r="I116" s="3">
        <v>49637000000</v>
      </c>
      <c r="J116" s="3">
        <v>44643000000</v>
      </c>
      <c r="K116" s="3">
        <v>91132000000</v>
      </c>
      <c r="L116" s="3">
        <v>104037000000</v>
      </c>
      <c r="M116" s="3">
        <v>101385000000</v>
      </c>
      <c r="N116" s="3">
        <v>95253000000</v>
      </c>
      <c r="O116" s="4">
        <v>92841000000</v>
      </c>
      <c r="P116" s="3">
        <v>95253000000</v>
      </c>
      <c r="Q116" s="3">
        <v>93246000000</v>
      </c>
      <c r="R116" s="3">
        <v>94488000000</v>
      </c>
      <c r="S116" s="3">
        <v>92841000000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28736000000</v>
      </c>
      <c r="C118" s="3">
        <v>30296000000</v>
      </c>
      <c r="D118" s="3">
        <v>31731000000</v>
      </c>
      <c r="E118" s="3">
        <v>33440000000</v>
      </c>
      <c r="F118" s="3">
        <v>34301000000</v>
      </c>
      <c r="G118" s="3">
        <v>35122000000</v>
      </c>
      <c r="H118" s="3">
        <v>35859000000</v>
      </c>
      <c r="I118" s="3">
        <v>36248000000</v>
      </c>
      <c r="J118" s="3">
        <v>36779000000</v>
      </c>
      <c r="K118" s="3">
        <v>53907000000</v>
      </c>
      <c r="L118" s="3">
        <v>54497000000</v>
      </c>
      <c r="M118" s="3">
        <v>55471000000</v>
      </c>
      <c r="N118" s="3">
        <v>56398000000</v>
      </c>
      <c r="O118" s="4">
        <v>57136000000</v>
      </c>
      <c r="P118" s="3">
        <v>56398000000</v>
      </c>
      <c r="Q118" s="3">
        <v>56579000000</v>
      </c>
      <c r="R118" s="3">
        <v>56919000000</v>
      </c>
      <c r="S118" s="3">
        <v>57136000000</v>
      </c>
    </row>
    <row r="119" spans="1:19" ht="16" x14ac:dyDescent="0.2">
      <c r="A119" s="2" t="s">
        <v>125</v>
      </c>
      <c r="B119" s="3">
        <v>28736000000</v>
      </c>
      <c r="C119" s="3">
        <v>30296000000</v>
      </c>
      <c r="D119" s="3">
        <v>31731000000</v>
      </c>
      <c r="E119" s="3">
        <v>33440000000</v>
      </c>
      <c r="F119" s="3">
        <v>34301000000</v>
      </c>
      <c r="G119" s="3">
        <v>35122000000</v>
      </c>
      <c r="H119" s="3">
        <v>35859000000</v>
      </c>
      <c r="I119" s="3">
        <v>36248000000</v>
      </c>
      <c r="J119" s="3">
        <v>36779000000</v>
      </c>
      <c r="K119" s="3">
        <v>53907000000</v>
      </c>
      <c r="L119" s="3">
        <v>54497000000</v>
      </c>
      <c r="M119" s="3">
        <v>55471000000</v>
      </c>
      <c r="N119" s="3">
        <v>56398000000</v>
      </c>
      <c r="O119" s="4">
        <v>57136000000</v>
      </c>
      <c r="P119" s="3">
        <v>56398000000</v>
      </c>
      <c r="Q119" s="3">
        <v>56579000000</v>
      </c>
      <c r="R119" s="3">
        <v>56919000000</v>
      </c>
      <c r="S119" s="3">
        <v>57136000000</v>
      </c>
    </row>
    <row r="120" spans="1:19" ht="16" x14ac:dyDescent="0.2">
      <c r="A120" s="2" t="s">
        <v>126</v>
      </c>
      <c r="B120" s="3" t="s">
        <v>24</v>
      </c>
      <c r="C120" s="3" t="s">
        <v>24</v>
      </c>
      <c r="D120" s="3" t="s">
        <v>24</v>
      </c>
      <c r="E120" s="3" t="s">
        <v>24</v>
      </c>
      <c r="F120" s="3" t="s">
        <v>24</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v>23663000000</v>
      </c>
      <c r="C121" s="3">
        <v>28656000000</v>
      </c>
      <c r="D121" s="3">
        <v>31671000000</v>
      </c>
      <c r="E121" s="3">
        <v>34582000000</v>
      </c>
      <c r="F121" s="3">
        <v>41109000000</v>
      </c>
      <c r="G121" s="3">
        <v>47204000000</v>
      </c>
      <c r="H121" s="3">
        <v>54703000000</v>
      </c>
      <c r="I121" s="3">
        <v>64011000000</v>
      </c>
      <c r="J121" s="3">
        <v>67588000000</v>
      </c>
      <c r="K121" s="3">
        <v>907000000</v>
      </c>
      <c r="L121" s="3">
        <v>907000000</v>
      </c>
      <c r="M121" s="3">
        <v>907000000</v>
      </c>
      <c r="N121" s="3">
        <v>907000000</v>
      </c>
      <c r="O121" s="4">
        <v>907000000</v>
      </c>
      <c r="P121" s="3">
        <v>907000000</v>
      </c>
      <c r="Q121" s="3">
        <v>907000000</v>
      </c>
      <c r="R121" s="3">
        <v>907000000</v>
      </c>
      <c r="S121" s="3">
        <v>907000000</v>
      </c>
    </row>
    <row r="122" spans="1:19" ht="16" x14ac:dyDescent="0.2">
      <c r="A122" s="2" t="s">
        <v>128</v>
      </c>
      <c r="B122" s="3">
        <v>34327000000</v>
      </c>
      <c r="C122" s="3">
        <v>38375000000</v>
      </c>
      <c r="D122" s="3">
        <v>42965000000</v>
      </c>
      <c r="E122" s="3">
        <v>47758000000</v>
      </c>
      <c r="F122" s="3">
        <v>53734000000</v>
      </c>
      <c r="G122" s="3">
        <v>59028000000</v>
      </c>
      <c r="H122" s="3">
        <v>66088000000</v>
      </c>
      <c r="I122" s="3">
        <v>72606000000</v>
      </c>
      <c r="J122" s="3">
        <v>82679000000</v>
      </c>
      <c r="K122" s="3">
        <v>42494000000</v>
      </c>
      <c r="L122" s="3">
        <v>38315000000</v>
      </c>
      <c r="M122" s="3">
        <v>40429000000</v>
      </c>
      <c r="N122" s="3">
        <v>43636000000</v>
      </c>
      <c r="O122" s="4">
        <v>45794000000</v>
      </c>
      <c r="P122" s="3">
        <v>43636000000</v>
      </c>
      <c r="Q122" s="3">
        <v>44955000000</v>
      </c>
      <c r="R122" s="3">
        <v>46236000000</v>
      </c>
      <c r="S122" s="3">
        <v>45794000000</v>
      </c>
    </row>
    <row r="123" spans="1:19" ht="16" x14ac:dyDescent="0.2">
      <c r="A123" s="2" t="s">
        <v>129</v>
      </c>
      <c r="B123" s="3">
        <v>-1881000000</v>
      </c>
      <c r="C123" s="3">
        <v>-2630000000</v>
      </c>
      <c r="D123" s="3">
        <v>-3266000000</v>
      </c>
      <c r="E123" s="3">
        <v>-1187000000</v>
      </c>
      <c r="F123" s="3">
        <v>-1968000000</v>
      </c>
      <c r="G123" s="3">
        <v>-2421000000</v>
      </c>
      <c r="H123" s="3">
        <v>-3979000000</v>
      </c>
      <c r="I123" s="3">
        <v>-3528000000</v>
      </c>
      <c r="J123" s="3">
        <v>-3097000000</v>
      </c>
      <c r="K123" s="3">
        <v>-6617000000</v>
      </c>
      <c r="L123" s="3">
        <v>-8322000000</v>
      </c>
      <c r="M123" s="3">
        <v>-6440000000</v>
      </c>
      <c r="N123" s="3">
        <v>-4119000000</v>
      </c>
      <c r="O123" s="4">
        <v>-4413000000</v>
      </c>
      <c r="P123" s="3">
        <v>-4119000000</v>
      </c>
      <c r="Q123" s="3">
        <v>-4478000000</v>
      </c>
      <c r="R123" s="3">
        <v>-4389000000</v>
      </c>
      <c r="S123" s="3">
        <v>-4413000000</v>
      </c>
    </row>
    <row r="124" spans="1:19" ht="16" x14ac:dyDescent="0.2">
      <c r="A124" s="2" t="s">
        <v>130</v>
      </c>
      <c r="B124" s="3">
        <v>37519000000</v>
      </c>
      <c r="C124" s="3">
        <v>37385000000</v>
      </c>
      <c r="D124" s="3">
        <v>39759000000</v>
      </c>
      <c r="E124" s="3">
        <v>45429000000</v>
      </c>
      <c r="F124" s="3">
        <v>44958000000</v>
      </c>
      <c r="G124" s="3">
        <v>44525000000</v>
      </c>
      <c r="H124" s="3">
        <v>43265000000</v>
      </c>
      <c r="I124" s="3">
        <v>41315000000</v>
      </c>
      <c r="J124" s="3">
        <v>48773000000</v>
      </c>
      <c r="K124" s="3">
        <v>88877000000</v>
      </c>
      <c r="L124" s="3">
        <v>83583000000</v>
      </c>
      <c r="M124" s="3">
        <v>88553000000</v>
      </c>
      <c r="N124" s="3">
        <v>95008000000</v>
      </c>
      <c r="O124" s="4">
        <v>97610000000</v>
      </c>
      <c r="P124" s="3">
        <v>95008000000</v>
      </c>
      <c r="Q124" s="3">
        <v>96149000000</v>
      </c>
      <c r="R124" s="3">
        <v>97859000000</v>
      </c>
      <c r="S124" s="3">
        <v>97610000000</v>
      </c>
    </row>
    <row r="125" spans="1:19" ht="16" x14ac:dyDescent="0.2">
      <c r="A125" s="2" t="s">
        <v>131</v>
      </c>
      <c r="B125" s="3">
        <v>1823000000</v>
      </c>
      <c r="C125" s="3">
        <v>2068000000</v>
      </c>
      <c r="D125" s="3">
        <v>2199000000</v>
      </c>
      <c r="E125" s="3">
        <v>2721000000</v>
      </c>
      <c r="F125" s="3">
        <v>3220000000</v>
      </c>
      <c r="G125" s="3">
        <v>4130000000</v>
      </c>
      <c r="H125" s="3">
        <v>4058000000</v>
      </c>
      <c r="I125" s="3">
        <v>4837000000</v>
      </c>
      <c r="J125" s="3">
        <v>5182000000</v>
      </c>
      <c r="K125" s="3">
        <v>13975000000</v>
      </c>
      <c r="L125" s="3">
        <v>13929000000</v>
      </c>
      <c r="M125" s="3">
        <v>13671000000</v>
      </c>
      <c r="N125" s="3">
        <v>13370000000</v>
      </c>
      <c r="O125" s="4">
        <v>13332000000</v>
      </c>
      <c r="P125" s="3">
        <v>13370000000</v>
      </c>
      <c r="Q125" s="3">
        <v>12729000000</v>
      </c>
      <c r="R125" s="3">
        <v>12511000000</v>
      </c>
      <c r="S125" s="3">
        <v>13332000000</v>
      </c>
    </row>
    <row r="126" spans="1:19" ht="16" x14ac:dyDescent="0.2">
      <c r="A126" s="2" t="s">
        <v>132</v>
      </c>
      <c r="B126" s="3">
        <v>39342000000</v>
      </c>
      <c r="C126" s="3">
        <v>39453000000</v>
      </c>
      <c r="D126" s="3">
        <v>41958000000</v>
      </c>
      <c r="E126" s="3">
        <v>48150000000</v>
      </c>
      <c r="F126" s="3">
        <v>48178000000</v>
      </c>
      <c r="G126" s="3">
        <v>48655000000</v>
      </c>
      <c r="H126" s="3">
        <v>47323000000</v>
      </c>
      <c r="I126" s="3">
        <v>46152000000</v>
      </c>
      <c r="J126" s="3">
        <v>53955000000</v>
      </c>
      <c r="K126" s="3">
        <v>102852000000</v>
      </c>
      <c r="L126" s="3">
        <v>97512000000</v>
      </c>
      <c r="M126" s="3">
        <v>102224000000</v>
      </c>
      <c r="N126" s="3">
        <v>108378000000</v>
      </c>
      <c r="O126" s="4">
        <v>110942000000</v>
      </c>
      <c r="P126" s="3">
        <v>108378000000</v>
      </c>
      <c r="Q126" s="3">
        <v>108878000000</v>
      </c>
      <c r="R126" s="3">
        <v>110370000000</v>
      </c>
      <c r="S126" s="3">
        <v>110942000000</v>
      </c>
    </row>
    <row r="127" spans="1:19" ht="16" x14ac:dyDescent="0.2">
      <c r="A127" s="2" t="s">
        <v>133</v>
      </c>
      <c r="B127" s="3">
        <v>69206000000</v>
      </c>
      <c r="C127" s="3">
        <v>72124000000</v>
      </c>
      <c r="D127" s="3">
        <v>74898000000</v>
      </c>
      <c r="E127" s="3">
        <v>81241000000</v>
      </c>
      <c r="F127" s="3">
        <v>84186000000</v>
      </c>
      <c r="G127" s="3">
        <v>88182000000</v>
      </c>
      <c r="H127" s="3">
        <v>92033000000</v>
      </c>
      <c r="I127" s="3">
        <v>95789000000</v>
      </c>
      <c r="J127" s="3">
        <v>98598000000</v>
      </c>
      <c r="K127" s="3">
        <v>193984000000</v>
      </c>
      <c r="L127" s="3">
        <v>201549000000</v>
      </c>
      <c r="M127" s="3">
        <v>203609000000</v>
      </c>
      <c r="N127" s="3">
        <v>203631000000</v>
      </c>
      <c r="O127" s="4">
        <v>203783000000</v>
      </c>
      <c r="P127" s="3">
        <v>203631000000</v>
      </c>
      <c r="Q127" s="3">
        <v>202124000000</v>
      </c>
      <c r="R127" s="3">
        <v>204858000000</v>
      </c>
      <c r="S127" s="3">
        <v>203783000000</v>
      </c>
    </row>
    <row r="128" spans="1:19" ht="16" x14ac:dyDescent="0.2">
      <c r="A128" s="28" t="s">
        <v>134</v>
      </c>
      <c r="B128" s="26">
        <v>1896900000</v>
      </c>
      <c r="C128" s="26">
        <v>1762200000</v>
      </c>
      <c r="D128" s="26">
        <v>1800000000</v>
      </c>
      <c r="E128" s="26">
        <v>1800000000</v>
      </c>
      <c r="F128" s="26">
        <v>1700000000</v>
      </c>
      <c r="G128" s="26">
        <v>1600000000</v>
      </c>
      <c r="H128" s="26">
        <v>1600000000</v>
      </c>
      <c r="I128" s="26">
        <v>1500000000</v>
      </c>
      <c r="J128" s="26">
        <v>1500000000</v>
      </c>
      <c r="K128" s="26">
        <v>1781000000</v>
      </c>
      <c r="L128" s="26">
        <v>1807063365</v>
      </c>
      <c r="M128" s="26">
        <v>1818000000</v>
      </c>
      <c r="N128" s="26">
        <v>1781000000</v>
      </c>
      <c r="O128" s="27">
        <v>1781000000</v>
      </c>
      <c r="P128" s="26">
        <v>1781000000</v>
      </c>
      <c r="Q128" s="26">
        <v>1781000000</v>
      </c>
      <c r="R128" s="26">
        <v>1781000000</v>
      </c>
      <c r="S128" s="26">
        <v>1781000000</v>
      </c>
    </row>
    <row r="129" spans="1:19" ht="16" x14ac:dyDescent="0.2">
      <c r="A129" s="13" t="s">
        <v>197</v>
      </c>
      <c r="B129" s="10"/>
      <c r="C129" s="19">
        <f>(C128/B128)-1</f>
        <v>-7.1010596235963952E-2</v>
      </c>
      <c r="D129" s="19">
        <f>(D128/C128)-1</f>
        <v>2.1450459652706755E-2</v>
      </c>
      <c r="E129" s="19">
        <f>(E128/D128)-1</f>
        <v>0</v>
      </c>
      <c r="F129" s="19">
        <f t="shared" ref="F129:N129" si="6">(F128/E128)-1</f>
        <v>-5.555555555555558E-2</v>
      </c>
      <c r="G129" s="19">
        <f t="shared" si="6"/>
        <v>-5.8823529411764719E-2</v>
      </c>
      <c r="H129" s="19">
        <f t="shared" si="6"/>
        <v>0</v>
      </c>
      <c r="I129" s="19">
        <f t="shared" si="6"/>
        <v>-6.25E-2</v>
      </c>
      <c r="J129" s="19">
        <f t="shared" si="6"/>
        <v>0</v>
      </c>
      <c r="K129" s="19">
        <f t="shared" si="6"/>
        <v>0.18733333333333335</v>
      </c>
      <c r="L129" s="19">
        <f t="shared" si="6"/>
        <v>1.4634118472768076E-2</v>
      </c>
      <c r="M129" s="19">
        <f t="shared" si="6"/>
        <v>6.052159106219257E-3</v>
      </c>
      <c r="N129" s="19">
        <f t="shared" si="6"/>
        <v>-2.0352035203520358E-2</v>
      </c>
      <c r="O129" s="19">
        <f>(O128/N128)-1</f>
        <v>0</v>
      </c>
      <c r="P129" s="19"/>
      <c r="Q129" s="19">
        <f>(Q128/P128)-1</f>
        <v>0</v>
      </c>
      <c r="R129" s="19">
        <f>(R128/Q128)-1</f>
        <v>0</v>
      </c>
      <c r="S129" s="19">
        <f>(S128/R128)-1</f>
        <v>0</v>
      </c>
    </row>
    <row r="130" spans="1:19" ht="16" x14ac:dyDescent="0.2">
      <c r="A130" s="2" t="s">
        <v>135</v>
      </c>
      <c r="B130" s="3">
        <v>224000000</v>
      </c>
      <c r="C130" s="3">
        <v>288000000</v>
      </c>
      <c r="D130" s="3">
        <v>284000000</v>
      </c>
      <c r="E130" s="3">
        <v>274000000</v>
      </c>
      <c r="F130" s="3" t="s">
        <v>24</v>
      </c>
      <c r="G130" s="3" t="s">
        <v>24</v>
      </c>
      <c r="H130" s="3" t="s">
        <v>24</v>
      </c>
      <c r="I130" s="3" t="s">
        <v>24</v>
      </c>
      <c r="J130" s="3" t="s">
        <v>24</v>
      </c>
      <c r="K130" s="3" t="s">
        <v>24</v>
      </c>
      <c r="L130" s="3">
        <v>2911000000</v>
      </c>
      <c r="M130" s="3">
        <v>3229000000</v>
      </c>
      <c r="N130" s="3">
        <v>3239000000</v>
      </c>
      <c r="O130" s="4" t="s">
        <v>24</v>
      </c>
      <c r="P130" s="3">
        <v>3239000000</v>
      </c>
      <c r="Q130" s="3" t="s">
        <v>24</v>
      </c>
      <c r="R130" s="3" t="s">
        <v>24</v>
      </c>
      <c r="S130" s="3" t="s">
        <v>24</v>
      </c>
    </row>
    <row r="131" spans="1:19" ht="16" x14ac:dyDescent="0.2">
      <c r="A131" s="2" t="s">
        <v>136</v>
      </c>
      <c r="B131" s="3">
        <v>9758000000</v>
      </c>
      <c r="C131" s="3">
        <v>10792000000</v>
      </c>
      <c r="D131" s="3">
        <v>10924000000</v>
      </c>
      <c r="E131" s="3">
        <v>10357000000</v>
      </c>
      <c r="F131" s="3">
        <v>11419000000</v>
      </c>
      <c r="G131" s="3">
        <v>13067000000</v>
      </c>
      <c r="H131" s="3">
        <v>15560000000</v>
      </c>
      <c r="I131" s="3">
        <v>21274000000</v>
      </c>
      <c r="J131" s="3">
        <v>16724000000</v>
      </c>
      <c r="K131" s="3">
        <v>41568000000</v>
      </c>
      <c r="L131" s="3">
        <v>40714000000</v>
      </c>
      <c r="M131" s="3">
        <v>38447000000</v>
      </c>
      <c r="N131" s="3">
        <v>36754000000</v>
      </c>
      <c r="O131" s="4">
        <v>35731000000</v>
      </c>
      <c r="P131" s="3">
        <v>36754000000</v>
      </c>
      <c r="Q131" s="3">
        <v>39907000000</v>
      </c>
      <c r="R131" s="3">
        <v>38119000000</v>
      </c>
      <c r="S131" s="3">
        <v>35731000000</v>
      </c>
    </row>
    <row r="132" spans="1:19" ht="16" x14ac:dyDescent="0.2">
      <c r="A132" s="2" t="s">
        <v>137</v>
      </c>
      <c r="B132" s="5">
        <v>24.8</v>
      </c>
      <c r="C132" s="5">
        <v>27.35</v>
      </c>
      <c r="D132" s="5">
        <v>26.04</v>
      </c>
      <c r="E132" s="5">
        <v>21.51</v>
      </c>
      <c r="F132" s="5">
        <v>23.7</v>
      </c>
      <c r="G132" s="5">
        <v>26.86</v>
      </c>
      <c r="H132" s="5">
        <v>32.880000000000003</v>
      </c>
      <c r="I132" s="5">
        <v>46.1</v>
      </c>
      <c r="J132" s="3">
        <v>31</v>
      </c>
      <c r="K132" s="5">
        <v>40.42</v>
      </c>
      <c r="L132" s="5">
        <v>41.75</v>
      </c>
      <c r="M132" s="5">
        <v>37.61</v>
      </c>
      <c r="N132" s="5">
        <v>33.909999999999997</v>
      </c>
      <c r="O132" s="6">
        <v>32.21</v>
      </c>
      <c r="P132" s="5">
        <v>33.909999999999997</v>
      </c>
      <c r="Q132" s="5">
        <v>36.65</v>
      </c>
      <c r="R132" s="5">
        <v>34.54</v>
      </c>
      <c r="S132" s="5">
        <v>32.21</v>
      </c>
    </row>
    <row r="133" spans="1:19" ht="16" x14ac:dyDescent="0.2">
      <c r="A133" s="2" t="s">
        <v>138</v>
      </c>
      <c r="B133" s="5">
        <v>25.39</v>
      </c>
      <c r="C133" s="5">
        <v>23.77</v>
      </c>
      <c r="D133" s="5">
        <v>26.43</v>
      </c>
      <c r="E133" s="5">
        <v>28.91</v>
      </c>
      <c r="F133" s="5">
        <v>26.32</v>
      </c>
      <c r="G133" s="5">
        <v>25.68</v>
      </c>
      <c r="H133" s="5">
        <v>21.94</v>
      </c>
      <c r="I133" s="5">
        <v>13.48</v>
      </c>
      <c r="J133" s="5">
        <v>26.23</v>
      </c>
      <c r="K133" s="5">
        <v>-0.73</v>
      </c>
      <c r="L133" s="5">
        <v>0.62</v>
      </c>
      <c r="M133" s="5">
        <v>6.49</v>
      </c>
      <c r="N133" s="5">
        <v>14.11</v>
      </c>
      <c r="O133" s="6">
        <v>17.420000000000002</v>
      </c>
      <c r="P133" s="5">
        <v>14.11</v>
      </c>
      <c r="Q133" s="5">
        <v>15.16</v>
      </c>
      <c r="R133" s="5">
        <v>16.45</v>
      </c>
      <c r="S133" s="5">
        <v>17.420000000000002</v>
      </c>
    </row>
    <row r="134" spans="1:19" ht="16" x14ac:dyDescent="0.2">
      <c r="A134" s="2" t="s">
        <v>139</v>
      </c>
      <c r="B134" s="5">
        <v>1.1100000000000001</v>
      </c>
      <c r="C134" s="5">
        <v>1.1399999999999999</v>
      </c>
      <c r="D134" s="5">
        <v>1.07</v>
      </c>
      <c r="E134" s="5">
        <v>1.21</v>
      </c>
      <c r="F134" s="5">
        <v>1.1399999999999999</v>
      </c>
      <c r="G134" s="5">
        <v>1.03</v>
      </c>
      <c r="H134" s="5">
        <v>1.01</v>
      </c>
      <c r="I134" s="5">
        <v>0.81</v>
      </c>
      <c r="J134" s="5">
        <v>0.94</v>
      </c>
      <c r="K134" s="5">
        <v>0.89</v>
      </c>
      <c r="L134" s="5">
        <v>1.32</v>
      </c>
      <c r="M134" s="5">
        <v>1.08</v>
      </c>
      <c r="N134" s="3">
        <v>1</v>
      </c>
      <c r="O134" s="6">
        <v>1.07</v>
      </c>
      <c r="P134" s="3">
        <v>1</v>
      </c>
      <c r="Q134" s="5">
        <v>0.99</v>
      </c>
      <c r="R134" s="5">
        <v>1.01</v>
      </c>
      <c r="S134" s="5">
        <v>1.07</v>
      </c>
    </row>
    <row r="135" spans="1:19" ht="16" x14ac:dyDescent="0.2">
      <c r="A135" s="2" t="s">
        <v>140</v>
      </c>
      <c r="B135" s="5">
        <v>16.190000000000001</v>
      </c>
      <c r="C135" s="5">
        <v>18.47</v>
      </c>
      <c r="D135" s="5">
        <v>19.89</v>
      </c>
      <c r="E135" s="5">
        <v>20.440000000000001</v>
      </c>
      <c r="F135" s="5">
        <v>20.11</v>
      </c>
      <c r="G135" s="5">
        <v>19.149999999999999</v>
      </c>
      <c r="H135" s="5">
        <v>14.23</v>
      </c>
      <c r="I135" s="5">
        <v>11.73</v>
      </c>
      <c r="J135" s="5">
        <v>13.34</v>
      </c>
      <c r="K135" s="5">
        <v>10.87</v>
      </c>
      <c r="L135" s="5">
        <v>9.83</v>
      </c>
      <c r="M135" s="5">
        <v>-4.47</v>
      </c>
      <c r="N135" s="5">
        <v>-13.03</v>
      </c>
      <c r="O135" s="6">
        <v>63.62</v>
      </c>
      <c r="P135" s="5">
        <v>-30.96</v>
      </c>
      <c r="Q135" s="5">
        <v>71.02</v>
      </c>
      <c r="R135" s="5">
        <v>63.68</v>
      </c>
      <c r="S135" s="5">
        <v>63.62</v>
      </c>
    </row>
    <row r="136" spans="1:19" ht="16" x14ac:dyDescent="0.2">
      <c r="A136" s="2" t="s">
        <v>141</v>
      </c>
      <c r="B136" s="3">
        <v>149000</v>
      </c>
      <c r="C136" s="3">
        <v>156000</v>
      </c>
      <c r="D136" s="3">
        <v>166000</v>
      </c>
      <c r="E136" s="3">
        <v>175000</v>
      </c>
      <c r="F136" s="3">
        <v>180000</v>
      </c>
      <c r="G136" s="3">
        <v>185000</v>
      </c>
      <c r="H136" s="3">
        <v>195000</v>
      </c>
      <c r="I136" s="3">
        <v>199000</v>
      </c>
      <c r="J136" s="3">
        <v>201000</v>
      </c>
      <c r="K136" s="3">
        <v>223000</v>
      </c>
      <c r="L136" s="3" t="s">
        <v>24</v>
      </c>
      <c r="M136" s="3" t="s">
        <v>24</v>
      </c>
      <c r="N136" s="3" t="s">
        <v>24</v>
      </c>
      <c r="O136" s="4" t="s">
        <v>24</v>
      </c>
      <c r="P136" s="3" t="s">
        <v>24</v>
      </c>
      <c r="Q136" s="3" t="s">
        <v>24</v>
      </c>
      <c r="R136" s="3" t="s">
        <v>24</v>
      </c>
      <c r="S136" s="3" t="s">
        <v>24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4313000000</v>
      </c>
      <c r="C139" s="3">
        <v>5258000000</v>
      </c>
      <c r="D139" s="3">
        <v>6173000000</v>
      </c>
      <c r="E139" s="3">
        <v>6636000000</v>
      </c>
      <c r="F139" s="3">
        <v>8004000000</v>
      </c>
      <c r="G139" s="3">
        <v>8852000000</v>
      </c>
      <c r="H139" s="3">
        <v>9790000000</v>
      </c>
      <c r="I139" s="3">
        <v>9366000000</v>
      </c>
      <c r="J139" s="3">
        <v>13066000000</v>
      </c>
      <c r="K139" s="3">
        <v>10913000000</v>
      </c>
      <c r="L139" s="3">
        <v>-2442000000</v>
      </c>
      <c r="M139" s="3">
        <v>2536000000</v>
      </c>
      <c r="N139" s="3">
        <v>3553000000</v>
      </c>
      <c r="O139" s="4">
        <v>2950000000</v>
      </c>
      <c r="P139" s="3">
        <v>254000000</v>
      </c>
      <c r="Q139" s="3">
        <v>1361000000</v>
      </c>
      <c r="R139" s="3">
        <v>1488000000</v>
      </c>
      <c r="S139" s="3">
        <v>-153000000</v>
      </c>
    </row>
    <row r="140" spans="1:19" ht="16" x14ac:dyDescent="0.2">
      <c r="A140" s="2" t="s">
        <v>143</v>
      </c>
      <c r="B140" s="3">
        <v>1713000000</v>
      </c>
      <c r="C140" s="3">
        <v>1841000000</v>
      </c>
      <c r="D140" s="3">
        <v>1987000000</v>
      </c>
      <c r="E140" s="3">
        <v>2192000000</v>
      </c>
      <c r="F140" s="3">
        <v>2288000000</v>
      </c>
      <c r="G140" s="3">
        <v>2354000000</v>
      </c>
      <c r="H140" s="3">
        <v>2527000000</v>
      </c>
      <c r="I140" s="3">
        <v>2782000000</v>
      </c>
      <c r="J140" s="3">
        <v>3011000000</v>
      </c>
      <c r="K140" s="3">
        <v>4160000000</v>
      </c>
      <c r="L140" s="3">
        <v>5345000000</v>
      </c>
      <c r="M140" s="3">
        <v>5111000000</v>
      </c>
      <c r="N140" s="3">
        <v>5163000000</v>
      </c>
      <c r="O140" s="4">
        <v>5277000000</v>
      </c>
      <c r="P140" s="3">
        <v>1317000000</v>
      </c>
      <c r="Q140" s="3">
        <v>1306000000</v>
      </c>
      <c r="R140" s="3">
        <v>1310000000</v>
      </c>
      <c r="S140" s="3">
        <v>1344000000</v>
      </c>
    </row>
    <row r="141" spans="1:19" ht="16" x14ac:dyDescent="0.2">
      <c r="A141" s="2" t="s">
        <v>144</v>
      </c>
      <c r="B141" s="3">
        <v>818000000</v>
      </c>
      <c r="C141" s="3">
        <v>1034000000</v>
      </c>
      <c r="D141" s="3">
        <v>897000000</v>
      </c>
      <c r="E141" s="3">
        <v>570000000</v>
      </c>
      <c r="F141" s="3">
        <v>724000000</v>
      </c>
      <c r="G141" s="3">
        <v>496000000</v>
      </c>
      <c r="H141" s="3">
        <v>1899000000</v>
      </c>
      <c r="I141" s="3">
        <v>1380000000</v>
      </c>
      <c r="J141" s="3">
        <v>-422000000</v>
      </c>
      <c r="K141" s="3">
        <v>-2903000000</v>
      </c>
      <c r="L141" s="3">
        <v>5358000000</v>
      </c>
      <c r="M141" s="3">
        <v>-4275000000</v>
      </c>
      <c r="N141" s="3">
        <v>-3202000000</v>
      </c>
      <c r="O141" s="4">
        <v>-1865000000</v>
      </c>
      <c r="P141" s="3">
        <v>-1861000000</v>
      </c>
      <c r="Q141" s="3">
        <v>635000000</v>
      </c>
      <c r="R141" s="3">
        <v>-1256000000</v>
      </c>
      <c r="S141" s="3">
        <v>617000000</v>
      </c>
    </row>
    <row r="142" spans="1:19" ht="16" x14ac:dyDescent="0.2">
      <c r="A142" s="28" t="s">
        <v>145</v>
      </c>
      <c r="B142" s="26">
        <v>522000000</v>
      </c>
      <c r="C142" s="26">
        <v>423000000</v>
      </c>
      <c r="D142" s="26">
        <v>408000000</v>
      </c>
      <c r="E142" s="26">
        <v>402000000</v>
      </c>
      <c r="F142" s="26">
        <v>408000000</v>
      </c>
      <c r="G142" s="26">
        <v>410000000</v>
      </c>
      <c r="H142" s="26">
        <v>393000000</v>
      </c>
      <c r="I142" s="26">
        <v>364000000</v>
      </c>
      <c r="J142" s="26">
        <v>393000000</v>
      </c>
      <c r="K142" s="26">
        <v>711000000</v>
      </c>
      <c r="L142" s="26">
        <v>525000000</v>
      </c>
      <c r="M142" s="26">
        <v>600000000</v>
      </c>
      <c r="N142" s="26">
        <v>977000000</v>
      </c>
      <c r="O142" s="27">
        <v>1115000000</v>
      </c>
      <c r="P142" s="26">
        <v>254000000</v>
      </c>
      <c r="Q142" s="26">
        <v>270000000</v>
      </c>
      <c r="R142" s="26">
        <v>300000000</v>
      </c>
      <c r="S142" s="26">
        <v>291000000</v>
      </c>
    </row>
    <row r="143" spans="1:19" ht="16" x14ac:dyDescent="0.2">
      <c r="A143" s="12" t="s">
        <v>198</v>
      </c>
      <c r="B143" s="19">
        <f t="shared" ref="B143:S143" si="7">B142/B2</f>
        <v>1.37141055618317E-2</v>
      </c>
      <c r="C143" s="19">
        <f t="shared" si="7"/>
        <v>1.0344068667009024E-2</v>
      </c>
      <c r="D143" s="19">
        <f t="shared" si="7"/>
        <v>9.6504091962722922E-3</v>
      </c>
      <c r="E143" s="19">
        <f t="shared" si="7"/>
        <v>8.9252014830931824E-3</v>
      </c>
      <c r="F143" s="19">
        <f t="shared" si="7"/>
        <v>8.3584291070001836E-3</v>
      </c>
      <c r="G143" s="19">
        <f t="shared" si="7"/>
        <v>7.8147336319451064E-3</v>
      </c>
      <c r="H143" s="19">
        <f t="shared" si="7"/>
        <v>7.06427955133736E-3</v>
      </c>
      <c r="I143" s="19">
        <f t="shared" si="7"/>
        <v>6.6017374902515554E-3</v>
      </c>
      <c r="J143" s="19">
        <f t="shared" si="7"/>
        <v>6.6123767540465055E-3</v>
      </c>
      <c r="K143" s="19">
        <f t="shared" si="7"/>
        <v>1.0219922380336352E-2</v>
      </c>
      <c r="L143" s="19">
        <f t="shared" si="7"/>
        <v>8.0289961460818498E-3</v>
      </c>
      <c r="M143" s="19">
        <f t="shared" si="7"/>
        <v>8.8997003767539822E-3</v>
      </c>
      <c r="N143" s="19">
        <f t="shared" si="7"/>
        <v>1.1810642876139359E-2</v>
      </c>
      <c r="O143" s="19">
        <f t="shared" si="7"/>
        <v>1.2698304235425421E-2</v>
      </c>
      <c r="P143" s="19">
        <f t="shared" si="7"/>
        <v>1.2605459057071961E-2</v>
      </c>
      <c r="Q143" s="19">
        <f t="shared" si="7"/>
        <v>1.1483497788363389E-2</v>
      </c>
      <c r="R143" s="19">
        <f t="shared" si="7"/>
        <v>1.3752005500802199E-2</v>
      </c>
      <c r="S143" s="19">
        <f t="shared" si="7"/>
        <v>1.3031795790416479E-2</v>
      </c>
    </row>
    <row r="144" spans="1:19" ht="16" x14ac:dyDescent="0.2">
      <c r="A144" s="2" t="s">
        <v>146</v>
      </c>
      <c r="B144" s="3">
        <v>133000000</v>
      </c>
      <c r="C144" s="3">
        <v>127000000</v>
      </c>
      <c r="D144" s="3">
        <v>472000000</v>
      </c>
      <c r="E144" s="3">
        <v>92000000</v>
      </c>
      <c r="F144" s="3">
        <v>517000000</v>
      </c>
      <c r="G144" s="3">
        <v>-102000000</v>
      </c>
      <c r="H144" s="3">
        <v>1214000000</v>
      </c>
      <c r="I144" s="3">
        <v>334000000</v>
      </c>
      <c r="J144" s="3">
        <v>-1573000000</v>
      </c>
      <c r="K144" s="3">
        <v>117000000</v>
      </c>
      <c r="L144" s="3">
        <v>-392000000</v>
      </c>
      <c r="M144" s="3">
        <v>-1241000000</v>
      </c>
      <c r="N144" s="3">
        <v>200000000</v>
      </c>
      <c r="O144" s="4">
        <v>-1304000000</v>
      </c>
      <c r="P144" s="3">
        <v>-405000000</v>
      </c>
      <c r="Q144" s="3">
        <v>-15000000</v>
      </c>
      <c r="R144" s="3">
        <v>-31000000</v>
      </c>
      <c r="S144" s="3">
        <v>-853000000</v>
      </c>
    </row>
    <row r="145" spans="1:19" ht="16" x14ac:dyDescent="0.2">
      <c r="A145" s="2" t="s">
        <v>147</v>
      </c>
      <c r="B145" s="3">
        <v>132000000</v>
      </c>
      <c r="C145" s="3">
        <v>16000000</v>
      </c>
      <c r="D145" s="3">
        <v>22000000</v>
      </c>
      <c r="E145" s="3" t="s">
        <v>24</v>
      </c>
      <c r="F145" s="3" t="s">
        <v>24</v>
      </c>
      <c r="G145" s="3" t="s">
        <v>24</v>
      </c>
      <c r="H145" s="3" t="s">
        <v>24</v>
      </c>
      <c r="I145" s="3" t="s">
        <v>24</v>
      </c>
      <c r="J145" s="3" t="s">
        <v>24</v>
      </c>
      <c r="K145" s="3" t="s">
        <v>24</v>
      </c>
      <c r="L145" s="3">
        <v>4953000000</v>
      </c>
      <c r="M145" s="3" t="s">
        <v>24</v>
      </c>
      <c r="N145" s="3" t="s">
        <v>24</v>
      </c>
      <c r="O145" s="4" t="s">
        <v>24</v>
      </c>
      <c r="P145" s="3" t="s">
        <v>24</v>
      </c>
      <c r="Q145" s="3" t="s">
        <v>24</v>
      </c>
      <c r="R145" s="3" t="s">
        <v>24</v>
      </c>
      <c r="S145" s="3" t="s">
        <v>24</v>
      </c>
    </row>
    <row r="146" spans="1:19" ht="16" x14ac:dyDescent="0.2">
      <c r="A146" s="2" t="s">
        <v>148</v>
      </c>
      <c r="B146" s="3">
        <v>31000000</v>
      </c>
      <c r="C146" s="3">
        <v>468000000</v>
      </c>
      <c r="D146" s="3">
        <v>-5000000</v>
      </c>
      <c r="E146" s="3">
        <v>76000000</v>
      </c>
      <c r="F146" s="3">
        <v>-201000000</v>
      </c>
      <c r="G146" s="3">
        <v>188000000</v>
      </c>
      <c r="H146" s="3">
        <v>292000000</v>
      </c>
      <c r="I146" s="3">
        <v>682000000</v>
      </c>
      <c r="J146" s="3">
        <v>758000000</v>
      </c>
      <c r="K146" s="3">
        <v>-3731000000</v>
      </c>
      <c r="L146" s="3">
        <v>272000000</v>
      </c>
      <c r="M146" s="3">
        <v>-3634000000</v>
      </c>
      <c r="N146" s="3">
        <v>-4379000000</v>
      </c>
      <c r="O146" s="4">
        <v>-1676000000</v>
      </c>
      <c r="P146" s="3">
        <v>-1710000000</v>
      </c>
      <c r="Q146" s="3">
        <v>380000000</v>
      </c>
      <c r="R146" s="3">
        <v>-1525000000</v>
      </c>
      <c r="S146" s="3">
        <v>1179000000</v>
      </c>
    </row>
    <row r="147" spans="1:19" ht="16" x14ac:dyDescent="0.2">
      <c r="A147" s="2" t="s">
        <v>149</v>
      </c>
      <c r="B147" s="3">
        <v>-266000000</v>
      </c>
      <c r="C147" s="3">
        <v>-1139000000</v>
      </c>
      <c r="D147" s="3">
        <v>-1091000000</v>
      </c>
      <c r="E147" s="3">
        <v>54000000</v>
      </c>
      <c r="F147" s="3">
        <v>-1236000000</v>
      </c>
      <c r="G147" s="3">
        <v>-793000000</v>
      </c>
      <c r="H147" s="3">
        <v>-1003000000</v>
      </c>
      <c r="I147" s="3">
        <v>-1185000000</v>
      </c>
      <c r="J147" s="3">
        <v>-1360000000</v>
      </c>
      <c r="K147" s="3">
        <v>-6186000000</v>
      </c>
      <c r="L147" s="3">
        <v>-645000000</v>
      </c>
      <c r="M147" s="3">
        <v>2194000000</v>
      </c>
      <c r="N147" s="3">
        <v>488000000</v>
      </c>
      <c r="O147" s="4">
        <v>1226000000</v>
      </c>
      <c r="P147" s="3">
        <v>2814000000</v>
      </c>
      <c r="Q147" s="3">
        <v>-4276000000</v>
      </c>
      <c r="R147" s="3">
        <v>1694000000</v>
      </c>
      <c r="S147" s="3">
        <v>994000000</v>
      </c>
    </row>
    <row r="148" spans="1:19" ht="16" x14ac:dyDescent="0.2">
      <c r="A148" s="2" t="s">
        <v>150</v>
      </c>
      <c r="B148" s="3">
        <v>-686000000</v>
      </c>
      <c r="C148" s="3">
        <v>-518000000</v>
      </c>
      <c r="D148" s="3">
        <v>-108000000</v>
      </c>
      <c r="E148" s="3">
        <v>-374000000</v>
      </c>
      <c r="F148" s="3">
        <v>-480000000</v>
      </c>
      <c r="G148" s="3">
        <v>-211000000</v>
      </c>
      <c r="H148" s="3">
        <v>-393000000</v>
      </c>
      <c r="I148" s="3">
        <v>107000000</v>
      </c>
      <c r="J148" s="3">
        <v>-720000000</v>
      </c>
      <c r="K148" s="3">
        <v>55000000</v>
      </c>
      <c r="L148" s="3">
        <v>1943000000</v>
      </c>
      <c r="M148" s="3">
        <v>-357000000</v>
      </c>
      <c r="N148" s="3">
        <v>605000000</v>
      </c>
      <c r="O148" s="4">
        <v>367000000</v>
      </c>
      <c r="P148" s="3">
        <v>1111000000</v>
      </c>
      <c r="Q148" s="3">
        <v>-1423000000</v>
      </c>
      <c r="R148" s="3">
        <v>1010000000</v>
      </c>
      <c r="S148" s="3">
        <v>-331000000</v>
      </c>
    </row>
    <row r="149" spans="1:19" ht="16" x14ac:dyDescent="0.2">
      <c r="A149" s="2" t="s">
        <v>151</v>
      </c>
      <c r="B149" s="3">
        <v>-127000000</v>
      </c>
      <c r="C149" s="3">
        <v>-199000000</v>
      </c>
      <c r="D149" s="3">
        <v>18000000</v>
      </c>
      <c r="E149" s="3">
        <v>51000000</v>
      </c>
      <c r="F149" s="3">
        <v>-81000000</v>
      </c>
      <c r="G149" s="3">
        <v>1000000</v>
      </c>
      <c r="H149" s="3">
        <v>186000000</v>
      </c>
      <c r="I149" s="3">
        <v>-5000000</v>
      </c>
      <c r="J149" s="3">
        <v>-17000000</v>
      </c>
      <c r="K149" s="3">
        <v>-223000000</v>
      </c>
      <c r="L149" s="3">
        <v>14000000</v>
      </c>
      <c r="M149" s="3">
        <v>252000000</v>
      </c>
      <c r="N149" s="3">
        <v>-420000000</v>
      </c>
      <c r="O149" s="4">
        <v>-281000000</v>
      </c>
      <c r="P149" s="3">
        <v>-161000000</v>
      </c>
      <c r="Q149" s="3">
        <v>-88000000</v>
      </c>
      <c r="R149" s="3">
        <v>-19000000</v>
      </c>
      <c r="S149" s="3">
        <v>-13000000</v>
      </c>
    </row>
    <row r="150" spans="1:19" ht="16" x14ac:dyDescent="0.2">
      <c r="A150" s="2" t="s">
        <v>152</v>
      </c>
      <c r="B150" s="3" t="s">
        <v>24</v>
      </c>
      <c r="C150" s="3" t="s">
        <v>24</v>
      </c>
      <c r="D150" s="3" t="s">
        <v>24</v>
      </c>
      <c r="E150" s="3" t="s">
        <v>24</v>
      </c>
      <c r="F150" s="3" t="s">
        <v>24</v>
      </c>
      <c r="G150" s="3" t="s">
        <v>24</v>
      </c>
      <c r="H150" s="3" t="s">
        <v>24</v>
      </c>
      <c r="I150" s="3" t="s">
        <v>24</v>
      </c>
      <c r="J150" s="3" t="s">
        <v>24</v>
      </c>
      <c r="K150" s="3" t="s">
        <v>24</v>
      </c>
      <c r="L150" s="3" t="s">
        <v>24</v>
      </c>
      <c r="M150" s="3" t="s">
        <v>24</v>
      </c>
      <c r="N150" s="3" t="s">
        <v>24</v>
      </c>
      <c r="O150" s="4" t="s">
        <v>24</v>
      </c>
      <c r="P150" s="3" t="s">
        <v>24</v>
      </c>
      <c r="Q150" s="3" t="s">
        <v>24</v>
      </c>
      <c r="R150" s="3" t="s">
        <v>24</v>
      </c>
      <c r="S150" s="3" t="s">
        <v>24</v>
      </c>
    </row>
    <row r="151" spans="1:19" ht="16" x14ac:dyDescent="0.2">
      <c r="A151" s="2" t="s">
        <v>153</v>
      </c>
      <c r="B151" s="3">
        <v>505000000</v>
      </c>
      <c r="C151" s="3">
        <v>-233000000</v>
      </c>
      <c r="D151" s="3">
        <v>-850000000</v>
      </c>
      <c r="E151" s="3">
        <v>367000000</v>
      </c>
      <c r="F151" s="3">
        <v>536000000</v>
      </c>
      <c r="G151" s="3">
        <v>-49000000</v>
      </c>
      <c r="H151" s="3">
        <v>40000000</v>
      </c>
      <c r="I151" s="3">
        <v>-368000000</v>
      </c>
      <c r="J151" s="3">
        <v>235000000</v>
      </c>
      <c r="K151" s="3">
        <v>191000000</v>
      </c>
      <c r="L151" s="3">
        <v>-2293000000</v>
      </c>
      <c r="M151" s="3">
        <v>2410000000</v>
      </c>
      <c r="N151" s="3">
        <v>964000000</v>
      </c>
      <c r="O151" s="4">
        <v>247000000</v>
      </c>
      <c r="P151" s="3">
        <v>1856000000</v>
      </c>
      <c r="Q151" s="3">
        <v>-2378000000</v>
      </c>
      <c r="R151" s="3">
        <v>245000000</v>
      </c>
      <c r="S151" s="3">
        <v>524000000</v>
      </c>
    </row>
    <row r="152" spans="1:19" ht="16" x14ac:dyDescent="0.2">
      <c r="A152" s="2" t="s">
        <v>154</v>
      </c>
      <c r="B152" s="3">
        <v>42000000</v>
      </c>
      <c r="C152" s="3">
        <v>-189000000</v>
      </c>
      <c r="D152" s="3">
        <v>-151000000</v>
      </c>
      <c r="E152" s="3">
        <v>10000000</v>
      </c>
      <c r="F152" s="3">
        <v>-1211000000</v>
      </c>
      <c r="G152" s="3">
        <v>-534000000</v>
      </c>
      <c r="H152" s="3">
        <v>-836000000</v>
      </c>
      <c r="I152" s="3">
        <v>-919000000</v>
      </c>
      <c r="J152" s="3">
        <v>-858000000</v>
      </c>
      <c r="K152" s="3">
        <v>-6209000000</v>
      </c>
      <c r="L152" s="3">
        <v>-309000000</v>
      </c>
      <c r="M152" s="3">
        <v>-111000000</v>
      </c>
      <c r="N152" s="3">
        <v>-661000000</v>
      </c>
      <c r="O152" s="4">
        <v>893000000</v>
      </c>
      <c r="P152" s="3">
        <v>8000000</v>
      </c>
      <c r="Q152" s="3">
        <v>-387000000</v>
      </c>
      <c r="R152" s="3">
        <v>458000000</v>
      </c>
      <c r="S152" s="3">
        <v>814000000</v>
      </c>
    </row>
    <row r="153" spans="1:19" ht="16" x14ac:dyDescent="0.2">
      <c r="A153" s="2" t="s">
        <v>155</v>
      </c>
      <c r="B153" s="3" t="s">
        <v>24</v>
      </c>
      <c r="C153" s="3" t="s">
        <v>24</v>
      </c>
      <c r="D153" s="3" t="s">
        <v>24</v>
      </c>
      <c r="E153" s="3" t="s">
        <v>24</v>
      </c>
      <c r="F153" s="3" t="s">
        <v>24</v>
      </c>
      <c r="G153" s="3" t="s">
        <v>24</v>
      </c>
      <c r="H153" s="3" t="s">
        <v>24</v>
      </c>
      <c r="I153" s="3" t="s">
        <v>24</v>
      </c>
      <c r="J153" s="3" t="s">
        <v>24</v>
      </c>
      <c r="K153" s="3">
        <v>622000000</v>
      </c>
      <c r="L153" s="3">
        <v>2000000</v>
      </c>
      <c r="M153" s="3">
        <v>1000000</v>
      </c>
      <c r="N153" s="3">
        <v>8000000</v>
      </c>
      <c r="O153" s="4" t="s">
        <v>24</v>
      </c>
      <c r="P153" s="3" t="s">
        <v>24</v>
      </c>
      <c r="Q153" s="3" t="s">
        <v>24</v>
      </c>
      <c r="R153" s="3" t="s">
        <v>24</v>
      </c>
      <c r="S153" s="3" t="s">
        <v>24</v>
      </c>
    </row>
    <row r="154" spans="1:19" ht="16" x14ac:dyDescent="0.2">
      <c r="A154" s="2" t="s">
        <v>156</v>
      </c>
      <c r="B154" s="3">
        <v>6578000000</v>
      </c>
      <c r="C154" s="3">
        <v>6994000000</v>
      </c>
      <c r="D154" s="3">
        <v>7966000000</v>
      </c>
      <c r="E154" s="3">
        <v>9452000000</v>
      </c>
      <c r="F154" s="3">
        <v>9780000000</v>
      </c>
      <c r="G154" s="3">
        <v>10909000000</v>
      </c>
      <c r="H154" s="3">
        <v>13213000000</v>
      </c>
      <c r="I154" s="3">
        <v>12343000000</v>
      </c>
      <c r="J154" s="3">
        <v>14295000000</v>
      </c>
      <c r="K154" s="3">
        <v>6606000000</v>
      </c>
      <c r="L154" s="3">
        <v>7618000000</v>
      </c>
      <c r="M154" s="3">
        <v>5567000000</v>
      </c>
      <c r="N154" s="3">
        <v>6010000000</v>
      </c>
      <c r="O154" s="4">
        <v>7588000000</v>
      </c>
      <c r="P154" s="3">
        <v>2524000000</v>
      </c>
      <c r="Q154" s="3">
        <v>-974000000</v>
      </c>
      <c r="R154" s="3">
        <v>3236000000</v>
      </c>
      <c r="S154" s="3">
        <v>2802000000</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-2110000000</v>
      </c>
      <c r="C159" s="3">
        <v>-3559000000</v>
      </c>
      <c r="D159" s="3">
        <v>-3784000000</v>
      </c>
      <c r="E159" s="3">
        <v>-2796000000</v>
      </c>
      <c r="F159" s="3">
        <v>-3311000000</v>
      </c>
      <c r="G159" s="3">
        <v>-4265000000</v>
      </c>
      <c r="H159" s="3">
        <v>-4773000000</v>
      </c>
      <c r="I159" s="3">
        <v>-3623000000</v>
      </c>
      <c r="J159" s="3">
        <v>-4465000000</v>
      </c>
      <c r="K159" s="3">
        <v>-4876000000</v>
      </c>
      <c r="L159" s="3">
        <v>-4022000000</v>
      </c>
      <c r="M159" s="3">
        <v>-3578000000</v>
      </c>
      <c r="N159" s="3">
        <v>-4943000000</v>
      </c>
      <c r="O159" s="4">
        <v>-4743000000</v>
      </c>
      <c r="P159" s="3">
        <v>-1148000000</v>
      </c>
      <c r="Q159" s="3">
        <v>-1181000000</v>
      </c>
      <c r="R159" s="3">
        <v>-1249000000</v>
      </c>
      <c r="S159" s="3">
        <v>-1165000000</v>
      </c>
    </row>
    <row r="160" spans="1:19" ht="16" x14ac:dyDescent="0.2">
      <c r="A160" s="2" t="s">
        <v>162</v>
      </c>
      <c r="B160" s="3">
        <v>-2110000000</v>
      </c>
      <c r="C160" s="3">
        <v>-3559000000</v>
      </c>
      <c r="D160" s="3">
        <v>-3784000000</v>
      </c>
      <c r="E160" s="3">
        <v>-2796000000</v>
      </c>
      <c r="F160" s="3">
        <v>-3311000000</v>
      </c>
      <c r="G160" s="3">
        <v>-4265000000</v>
      </c>
      <c r="H160" s="3">
        <v>-4773000000</v>
      </c>
      <c r="I160" s="3">
        <v>-3623000000</v>
      </c>
      <c r="J160" s="3">
        <v>-4465000000</v>
      </c>
      <c r="K160" s="3">
        <v>-4876000000</v>
      </c>
      <c r="L160" s="3">
        <v>-4022000000</v>
      </c>
      <c r="M160" s="3">
        <v>-3578000000</v>
      </c>
      <c r="N160" s="3">
        <v>-4943000000</v>
      </c>
      <c r="O160" s="4">
        <v>-4743000000</v>
      </c>
      <c r="P160" s="3">
        <v>-1148000000</v>
      </c>
      <c r="Q160" s="3">
        <v>-1181000000</v>
      </c>
      <c r="R160" s="3">
        <v>-1249000000</v>
      </c>
      <c r="S160" s="3">
        <v>-1165000000</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t="s">
        <v>24</v>
      </c>
      <c r="E162" s="3" t="s">
        <v>24</v>
      </c>
      <c r="F162" s="3" t="s">
        <v>24</v>
      </c>
      <c r="G162" s="3" t="s">
        <v>24</v>
      </c>
      <c r="H162" s="3" t="s">
        <v>24</v>
      </c>
      <c r="I162" s="3" t="s">
        <v>24</v>
      </c>
      <c r="J162" s="3" t="s">
        <v>24</v>
      </c>
      <c r="K162" s="3" t="s">
        <v>24</v>
      </c>
      <c r="L162" s="3" t="s">
        <v>24</v>
      </c>
      <c r="M162" s="3" t="s">
        <v>24</v>
      </c>
      <c r="N162" s="3" t="s">
        <v>24</v>
      </c>
      <c r="O162" s="4" t="s">
        <v>24</v>
      </c>
      <c r="P162" s="3" t="s">
        <v>24</v>
      </c>
      <c r="Q162" s="3" t="s">
        <v>24</v>
      </c>
      <c r="R162" s="3" t="s">
        <v>24</v>
      </c>
      <c r="S162" s="3" t="s">
        <v>24</v>
      </c>
    </row>
    <row r="163" spans="1:19" ht="16" x14ac:dyDescent="0.2">
      <c r="A163" s="2" t="s">
        <v>165</v>
      </c>
      <c r="B163" s="3" t="s">
        <v>24</v>
      </c>
      <c r="C163" s="3" t="s">
        <v>24</v>
      </c>
      <c r="D163" s="3" t="s">
        <v>24</v>
      </c>
      <c r="E163" s="3" t="s">
        <v>24</v>
      </c>
      <c r="F163" s="3" t="s">
        <v>24</v>
      </c>
      <c r="G163" s="3" t="s">
        <v>24</v>
      </c>
      <c r="H163" s="3" t="s">
        <v>24</v>
      </c>
      <c r="I163" s="3" t="s">
        <v>24</v>
      </c>
      <c r="J163" s="3" t="s">
        <v>24</v>
      </c>
      <c r="K163" s="3" t="s">
        <v>24</v>
      </c>
      <c r="L163" s="3" t="s">
        <v>24</v>
      </c>
      <c r="M163" s="3" t="s">
        <v>24</v>
      </c>
      <c r="N163" s="3" t="s">
        <v>24</v>
      </c>
      <c r="O163" s="4" t="s">
        <v>24</v>
      </c>
      <c r="P163" s="3" t="s">
        <v>24</v>
      </c>
      <c r="Q163" s="3" t="s">
        <v>24</v>
      </c>
      <c r="R163" s="3" t="s">
        <v>24</v>
      </c>
      <c r="S163" s="3" t="s">
        <v>24</v>
      </c>
    </row>
    <row r="164" spans="1:19" ht="16" x14ac:dyDescent="0.2">
      <c r="A164" s="2" t="s">
        <v>166</v>
      </c>
      <c r="B164" s="3" t="s">
        <v>24</v>
      </c>
      <c r="C164" s="3" t="s">
        <v>24</v>
      </c>
      <c r="D164" s="3" t="s">
        <v>24</v>
      </c>
      <c r="E164" s="3" t="s">
        <v>24</v>
      </c>
      <c r="F164" s="3" t="s">
        <v>24</v>
      </c>
      <c r="G164" s="3" t="s">
        <v>24</v>
      </c>
      <c r="H164" s="3" t="s">
        <v>24</v>
      </c>
      <c r="I164" s="3" t="s">
        <v>24</v>
      </c>
      <c r="J164" s="3" t="s">
        <v>24</v>
      </c>
      <c r="K164" s="3" t="s">
        <v>24</v>
      </c>
      <c r="L164" s="3" t="s">
        <v>24</v>
      </c>
      <c r="M164" s="3" t="s">
        <v>24</v>
      </c>
      <c r="N164" s="3" t="s">
        <v>24</v>
      </c>
      <c r="O164" s="4" t="s">
        <v>24</v>
      </c>
      <c r="P164" s="3" t="s">
        <v>24</v>
      </c>
      <c r="Q164" s="3" t="s">
        <v>24</v>
      </c>
      <c r="R164" s="3" t="s">
        <v>24</v>
      </c>
      <c r="S164" s="3" t="s">
        <v>24</v>
      </c>
    </row>
    <row r="165" spans="1:19" ht="16" x14ac:dyDescent="0.2">
      <c r="A165" s="2" t="s">
        <v>167</v>
      </c>
      <c r="B165" s="3">
        <v>-2323000000</v>
      </c>
      <c r="C165" s="3">
        <v>380000000</v>
      </c>
      <c r="D165" s="3">
        <v>-1073000000</v>
      </c>
      <c r="E165" s="3">
        <v>-2046000000</v>
      </c>
      <c r="F165" s="3">
        <v>-7000000</v>
      </c>
      <c r="G165" s="3">
        <v>166000000</v>
      </c>
      <c r="H165" s="3">
        <v>-805000000</v>
      </c>
      <c r="I165" s="3">
        <v>-417000000</v>
      </c>
      <c r="J165" s="3">
        <v>-1581000000</v>
      </c>
      <c r="K165" s="3">
        <v>-9901000000</v>
      </c>
      <c r="L165" s="3" t="s">
        <v>24</v>
      </c>
      <c r="M165" s="3" t="s">
        <v>24</v>
      </c>
      <c r="N165" s="3" t="s">
        <v>24</v>
      </c>
      <c r="O165" s="4" t="s">
        <v>24</v>
      </c>
      <c r="P165" s="3" t="s">
        <v>24</v>
      </c>
      <c r="Q165" s="3" t="s">
        <v>24</v>
      </c>
      <c r="R165" s="3" t="s">
        <v>24</v>
      </c>
      <c r="S165" s="3" t="s">
        <v>24</v>
      </c>
    </row>
    <row r="166" spans="1:19" ht="16" x14ac:dyDescent="0.2">
      <c r="A166" s="2" t="s">
        <v>168</v>
      </c>
      <c r="B166" s="3">
        <v>170000000</v>
      </c>
      <c r="C166" s="3">
        <v>564000000</v>
      </c>
      <c r="D166" s="3">
        <v>15000000</v>
      </c>
      <c r="E166" s="3">
        <v>397000000</v>
      </c>
      <c r="F166" s="3">
        <v>395000000</v>
      </c>
      <c r="G166" s="3">
        <v>166000000</v>
      </c>
      <c r="H166" s="3">
        <v>45000000</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v>-2493000000</v>
      </c>
      <c r="C167" s="3">
        <v>-184000000</v>
      </c>
      <c r="D167" s="3">
        <v>-1088000000</v>
      </c>
      <c r="E167" s="3">
        <v>-2443000000</v>
      </c>
      <c r="F167" s="3">
        <v>-402000000</v>
      </c>
      <c r="G167" s="3" t="s">
        <v>24</v>
      </c>
      <c r="H167" s="3">
        <v>-850000000</v>
      </c>
      <c r="I167" s="3">
        <v>-417000000</v>
      </c>
      <c r="J167" s="3">
        <v>-1581000000</v>
      </c>
      <c r="K167" s="3">
        <v>-9901000000</v>
      </c>
      <c r="L167" s="3" t="s">
        <v>24</v>
      </c>
      <c r="M167" s="3" t="s">
        <v>24</v>
      </c>
      <c r="N167" s="3" t="s">
        <v>24</v>
      </c>
      <c r="O167" s="4" t="s">
        <v>24</v>
      </c>
      <c r="P167" s="3" t="s">
        <v>24</v>
      </c>
      <c r="Q167" s="3" t="s">
        <v>24</v>
      </c>
      <c r="R167" s="3" t="s">
        <v>24</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v>-90000000</v>
      </c>
      <c r="C169" s="3">
        <v>-107000000</v>
      </c>
      <c r="D169" s="3">
        <v>98000000</v>
      </c>
      <c r="E169" s="3">
        <v>166000000</v>
      </c>
      <c r="F169" s="3">
        <v>-27000000</v>
      </c>
      <c r="G169" s="3">
        <v>-146000000</v>
      </c>
      <c r="H169" s="3">
        <v>-180000000</v>
      </c>
      <c r="I169" s="3">
        <v>-71000000</v>
      </c>
      <c r="J169" s="3">
        <v>710000000</v>
      </c>
      <c r="K169" s="3">
        <v>10659000000</v>
      </c>
      <c r="L169" s="3">
        <v>385000000</v>
      </c>
      <c r="M169" s="3">
        <v>415000000</v>
      </c>
      <c r="N169" s="3">
        <v>-65000000</v>
      </c>
      <c r="O169" s="4">
        <v>348000000</v>
      </c>
      <c r="P169" s="3">
        <v>12000000</v>
      </c>
      <c r="Q169" s="3">
        <v>-111000000</v>
      </c>
      <c r="R169" s="3" t="s">
        <v>24</v>
      </c>
      <c r="S169" s="3">
        <v>447000000</v>
      </c>
    </row>
    <row r="170" spans="1:19" ht="16" x14ac:dyDescent="0.2">
      <c r="A170" s="2" t="s">
        <v>155</v>
      </c>
      <c r="B170" s="3" t="s">
        <v>24</v>
      </c>
      <c r="C170" s="3" t="s">
        <v>24</v>
      </c>
      <c r="D170" s="3" t="s">
        <v>24</v>
      </c>
      <c r="E170" s="3" t="s">
        <v>24</v>
      </c>
      <c r="F170" s="3" t="s">
        <v>24</v>
      </c>
      <c r="G170" s="3" t="s">
        <v>24</v>
      </c>
      <c r="H170" s="3" t="s">
        <v>24</v>
      </c>
      <c r="I170" s="3" t="s">
        <v>24</v>
      </c>
      <c r="J170" s="3" t="s">
        <v>24</v>
      </c>
      <c r="K170" s="3">
        <v>10978000000</v>
      </c>
      <c r="L170" s="3">
        <v>213000000</v>
      </c>
      <c r="M170" s="3">
        <v>8000000</v>
      </c>
      <c r="N170" s="3" t="s">
        <v>24</v>
      </c>
      <c r="O170" s="4" t="s">
        <v>24</v>
      </c>
      <c r="P170" s="3" t="s">
        <v>24</v>
      </c>
      <c r="Q170" s="3" t="s">
        <v>24</v>
      </c>
      <c r="R170" s="3" t="s">
        <v>24</v>
      </c>
      <c r="S170" s="3" t="s">
        <v>24</v>
      </c>
    </row>
    <row r="171" spans="1:19" ht="16" x14ac:dyDescent="0.2">
      <c r="A171" s="2" t="s">
        <v>172</v>
      </c>
      <c r="B171" s="3">
        <v>-4523000000</v>
      </c>
      <c r="C171" s="3">
        <v>-3286000000</v>
      </c>
      <c r="D171" s="3">
        <v>-4759000000</v>
      </c>
      <c r="E171" s="3">
        <v>-4676000000</v>
      </c>
      <c r="F171" s="3">
        <v>-3345000000</v>
      </c>
      <c r="G171" s="3">
        <v>-4245000000</v>
      </c>
      <c r="H171" s="3">
        <v>-5758000000</v>
      </c>
      <c r="I171" s="3">
        <v>-4111000000</v>
      </c>
      <c r="J171" s="3">
        <v>-5336000000</v>
      </c>
      <c r="K171" s="3">
        <v>-4118000000</v>
      </c>
      <c r="L171" s="3">
        <v>-3637000000</v>
      </c>
      <c r="M171" s="3">
        <v>-3163000000</v>
      </c>
      <c r="N171" s="3">
        <v>-5008000000</v>
      </c>
      <c r="O171" s="4">
        <v>-4395000000</v>
      </c>
      <c r="P171" s="3">
        <v>-1136000000</v>
      </c>
      <c r="Q171" s="3">
        <v>-1292000000</v>
      </c>
      <c r="R171" s="3">
        <v>-1249000000</v>
      </c>
      <c r="S171" s="3">
        <v>-718000000</v>
      </c>
    </row>
    <row r="172" spans="1:19" ht="16" x14ac:dyDescent="0.2">
      <c r="A172" s="2" t="s">
        <v>173</v>
      </c>
      <c r="B172" s="3">
        <v>-653000000</v>
      </c>
      <c r="C172" s="3">
        <v>-756000000</v>
      </c>
      <c r="D172" s="3">
        <v>-1076000000</v>
      </c>
      <c r="E172" s="3">
        <v>-1324000000</v>
      </c>
      <c r="F172" s="3">
        <v>-1508000000</v>
      </c>
      <c r="G172" s="3">
        <v>-3063000000</v>
      </c>
      <c r="H172" s="3">
        <v>-2313000000</v>
      </c>
      <c r="I172" s="3">
        <v>-2445000000</v>
      </c>
      <c r="J172" s="3">
        <v>-2515000000</v>
      </c>
      <c r="K172" s="3">
        <v>-2895000000</v>
      </c>
      <c r="L172" s="3">
        <v>-1587000000</v>
      </c>
      <c r="M172" s="3" t="s">
        <v>24</v>
      </c>
      <c r="N172" s="3" t="s">
        <v>24</v>
      </c>
      <c r="O172" s="4">
        <v>0</v>
      </c>
      <c r="P172" s="3" t="s">
        <v>24</v>
      </c>
      <c r="Q172" s="3" t="s">
        <v>24</v>
      </c>
      <c r="R172" s="3" t="s">
        <v>24</v>
      </c>
      <c r="S172" s="3" t="s">
        <v>24</v>
      </c>
    </row>
    <row r="173" spans="1:19" ht="16" x14ac:dyDescent="0.2">
      <c r="A173" s="2" t="s">
        <v>174</v>
      </c>
      <c r="B173" s="3">
        <v>-181000000</v>
      </c>
      <c r="C173" s="3">
        <v>1647000000</v>
      </c>
      <c r="D173" s="3">
        <v>424000000</v>
      </c>
      <c r="E173" s="3">
        <v>2429000000</v>
      </c>
      <c r="F173" s="3">
        <v>583000000</v>
      </c>
      <c r="G173" s="3">
        <v>329000000</v>
      </c>
      <c r="H173" s="3">
        <v>3860000000</v>
      </c>
      <c r="I173" s="3">
        <v>2456000000</v>
      </c>
      <c r="J173" s="3">
        <v>-815000000</v>
      </c>
      <c r="K173" s="3">
        <v>3677000000</v>
      </c>
      <c r="L173" s="3">
        <v>11233000000</v>
      </c>
      <c r="M173" s="3">
        <v>-3673000000</v>
      </c>
      <c r="N173" s="3">
        <v>-3683000000</v>
      </c>
      <c r="O173" s="4">
        <v>-2885000000</v>
      </c>
      <c r="P173" s="3">
        <v>-2435000000</v>
      </c>
      <c r="Q173" s="3">
        <v>-134000000</v>
      </c>
      <c r="R173" s="3">
        <v>3000000</v>
      </c>
      <c r="S173" s="3">
        <v>-319000000</v>
      </c>
    </row>
    <row r="174" spans="1:19" ht="16" x14ac:dyDescent="0.2">
      <c r="A174" s="2" t="s">
        <v>175</v>
      </c>
      <c r="B174" s="3">
        <v>1190000000</v>
      </c>
      <c r="C174" s="3">
        <v>2743000000</v>
      </c>
      <c r="D174" s="3">
        <v>4246000000</v>
      </c>
      <c r="E174" s="3">
        <v>3931000000</v>
      </c>
      <c r="F174" s="3">
        <v>2231000000</v>
      </c>
      <c r="G174" s="3">
        <v>2550000000</v>
      </c>
      <c r="H174" s="3">
        <v>6065000000</v>
      </c>
      <c r="I174" s="3">
        <v>4820000000</v>
      </c>
      <c r="J174" s="3">
        <v>1056000000</v>
      </c>
      <c r="K174" s="3">
        <v>42558000000</v>
      </c>
      <c r="L174" s="3">
        <v>18120000000</v>
      </c>
      <c r="M174" s="3">
        <v>64000000</v>
      </c>
      <c r="N174" s="3">
        <v>333000000</v>
      </c>
      <c r="O174" s="4">
        <v>1050000000</v>
      </c>
      <c r="P174" s="3">
        <v>181000000</v>
      </c>
      <c r="Q174" s="3">
        <v>866000000</v>
      </c>
      <c r="R174" s="3">
        <v>3000000</v>
      </c>
      <c r="S174" s="3" t="s">
        <v>24</v>
      </c>
    </row>
    <row r="175" spans="1:19" ht="16" x14ac:dyDescent="0.2">
      <c r="A175" s="2" t="s">
        <v>176</v>
      </c>
      <c r="B175" s="3">
        <v>-1371000000</v>
      </c>
      <c r="C175" s="3">
        <v>-1096000000</v>
      </c>
      <c r="D175" s="3">
        <v>-3822000000</v>
      </c>
      <c r="E175" s="3">
        <v>-1502000000</v>
      </c>
      <c r="F175" s="3">
        <v>-1648000000</v>
      </c>
      <c r="G175" s="3">
        <v>-2221000000</v>
      </c>
      <c r="H175" s="3">
        <v>-2205000000</v>
      </c>
      <c r="I175" s="3">
        <v>-2364000000</v>
      </c>
      <c r="J175" s="3">
        <v>-1871000000</v>
      </c>
      <c r="K175" s="3">
        <v>-38881000000</v>
      </c>
      <c r="L175" s="3">
        <v>-6887000000</v>
      </c>
      <c r="M175" s="3">
        <v>-3737000000</v>
      </c>
      <c r="N175" s="3">
        <v>-4016000000</v>
      </c>
      <c r="O175" s="4">
        <v>-3935000000</v>
      </c>
      <c r="P175" s="3">
        <v>-2616000000</v>
      </c>
      <c r="Q175" s="3">
        <v>-1000000000</v>
      </c>
      <c r="R175" s="3" t="s">
        <v>24</v>
      </c>
      <c r="S175" s="3">
        <v>-319000000</v>
      </c>
    </row>
    <row r="176" spans="1:19" ht="16" x14ac:dyDescent="0.2">
      <c r="A176" s="2" t="s">
        <v>177</v>
      </c>
      <c r="B176" s="3">
        <v>-2669000000</v>
      </c>
      <c r="C176" s="3">
        <v>-4993000000</v>
      </c>
      <c r="D176" s="3">
        <v>-3015000000</v>
      </c>
      <c r="E176" s="3">
        <v>-4087000000</v>
      </c>
      <c r="F176" s="3">
        <v>-6527000000</v>
      </c>
      <c r="G176" s="3">
        <v>-6095000000</v>
      </c>
      <c r="H176" s="3">
        <v>-7499000000</v>
      </c>
      <c r="I176" s="3">
        <v>-9368000000</v>
      </c>
      <c r="J176" s="3">
        <v>-3577000000</v>
      </c>
      <c r="K176" s="3" t="s">
        <v>24</v>
      </c>
      <c r="L176" s="3" t="s">
        <v>24</v>
      </c>
      <c r="M176" s="3" t="s">
        <v>24</v>
      </c>
      <c r="N176" s="3" t="s">
        <v>24</v>
      </c>
      <c r="O176" s="4" t="s">
        <v>24</v>
      </c>
      <c r="P176" s="3" t="s">
        <v>24</v>
      </c>
      <c r="Q176" s="3" t="s">
        <v>24</v>
      </c>
      <c r="R176" s="3" t="s">
        <v>24</v>
      </c>
      <c r="S176" s="3" t="s">
        <v>24</v>
      </c>
    </row>
    <row r="177" spans="1:19" ht="16" x14ac:dyDescent="0.2">
      <c r="A177" s="2" t="s">
        <v>178</v>
      </c>
      <c r="B177" s="3" t="s">
        <v>24</v>
      </c>
      <c r="C177" s="3" t="s">
        <v>24</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-2669000000</v>
      </c>
      <c r="C178" s="3">
        <v>-4993000000</v>
      </c>
      <c r="D178" s="3">
        <v>-3015000000</v>
      </c>
      <c r="E178" s="3">
        <v>-4087000000</v>
      </c>
      <c r="F178" s="3">
        <v>-6527000000</v>
      </c>
      <c r="G178" s="3">
        <v>-6095000000</v>
      </c>
      <c r="H178" s="3">
        <v>-7499000000</v>
      </c>
      <c r="I178" s="3">
        <v>-9368000000</v>
      </c>
      <c r="J178" s="3">
        <v>-3577000000</v>
      </c>
      <c r="K178" s="3" t="s">
        <v>24</v>
      </c>
      <c r="L178" s="3" t="s">
        <v>24</v>
      </c>
      <c r="M178" s="3" t="s">
        <v>24</v>
      </c>
      <c r="N178" s="3" t="s">
        <v>24</v>
      </c>
      <c r="O178" s="4" t="s">
        <v>24</v>
      </c>
      <c r="P178" s="3" t="s">
        <v>24</v>
      </c>
      <c r="Q178" s="3" t="s">
        <v>24</v>
      </c>
      <c r="R178" s="3" t="s">
        <v>24</v>
      </c>
      <c r="S178" s="3" t="s">
        <v>24</v>
      </c>
    </row>
    <row r="179" spans="1:19" ht="16" x14ac:dyDescent="0.2">
      <c r="A179" s="2" t="s">
        <v>180</v>
      </c>
      <c r="B179" s="3">
        <v>753000000</v>
      </c>
      <c r="C179" s="3">
        <v>869000000</v>
      </c>
      <c r="D179" s="3">
        <v>682000000</v>
      </c>
      <c r="E179" s="3">
        <v>-1232000000</v>
      </c>
      <c r="F179" s="3">
        <v>742000000</v>
      </c>
      <c r="G179" s="3">
        <v>3315000000</v>
      </c>
      <c r="H179" s="3">
        <v>-1039000000</v>
      </c>
      <c r="I179" s="3">
        <v>398000000</v>
      </c>
      <c r="J179" s="3">
        <v>-1936000000</v>
      </c>
      <c r="K179" s="3">
        <v>-1872000000</v>
      </c>
      <c r="L179" s="3">
        <v>-1166000000</v>
      </c>
      <c r="M179" s="3">
        <v>-712000000</v>
      </c>
      <c r="N179" s="3">
        <v>-1058000000</v>
      </c>
      <c r="O179" s="4">
        <v>-1724000000</v>
      </c>
      <c r="P179" s="3">
        <v>-47000000</v>
      </c>
      <c r="Q179" s="3">
        <v>-909000000</v>
      </c>
      <c r="R179" s="3">
        <v>-86000000</v>
      </c>
      <c r="S179" s="3">
        <v>-682000000</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-2750000000</v>
      </c>
      <c r="C181" s="3">
        <v>-3233000000</v>
      </c>
      <c r="D181" s="3">
        <v>-2985000000</v>
      </c>
      <c r="E181" s="3">
        <v>-4214000000</v>
      </c>
      <c r="F181" s="3">
        <v>-6710000000</v>
      </c>
      <c r="G181" s="3">
        <v>-5514000000</v>
      </c>
      <c r="H181" s="3">
        <v>-6991000000</v>
      </c>
      <c r="I181" s="3">
        <v>-8959000000</v>
      </c>
      <c r="J181" s="3">
        <v>-8843000000</v>
      </c>
      <c r="K181" s="3">
        <v>-1090000000</v>
      </c>
      <c r="L181" s="3">
        <v>8480000000</v>
      </c>
      <c r="M181" s="3">
        <v>-4385000000</v>
      </c>
      <c r="N181" s="3">
        <v>-4741000000</v>
      </c>
      <c r="O181" s="4">
        <v>-4609000000</v>
      </c>
      <c r="P181" s="3">
        <v>-2482000000</v>
      </c>
      <c r="Q181" s="3">
        <v>-1043000000</v>
      </c>
      <c r="R181" s="3">
        <v>-83000000</v>
      </c>
      <c r="S181" s="3">
        <v>-1001000000</v>
      </c>
    </row>
    <row r="182" spans="1:19" ht="16" x14ac:dyDescent="0.2">
      <c r="A182" s="2" t="s">
        <v>182</v>
      </c>
      <c r="B182" s="3">
        <v>-87000000</v>
      </c>
      <c r="C182" s="3">
        <v>-12000000</v>
      </c>
      <c r="D182" s="3">
        <v>-20000000</v>
      </c>
      <c r="E182" s="3">
        <v>-18000000</v>
      </c>
      <c r="F182" s="3">
        <v>-235000000</v>
      </c>
      <c r="G182" s="3">
        <v>-302000000</v>
      </c>
      <c r="H182" s="3">
        <v>-123000000</v>
      </c>
      <c r="I182" s="3">
        <v>31000000</v>
      </c>
      <c r="J182" s="3">
        <v>-25000000</v>
      </c>
      <c r="K182" s="3">
        <v>-98000000</v>
      </c>
      <c r="L182" s="3">
        <v>38000000</v>
      </c>
      <c r="M182" s="3">
        <v>30000000</v>
      </c>
      <c r="N182" s="3">
        <v>-603000000</v>
      </c>
      <c r="O182" s="4">
        <v>-75000000</v>
      </c>
      <c r="P182" s="3">
        <v>-249000000</v>
      </c>
      <c r="Q182" s="3">
        <v>164000000</v>
      </c>
      <c r="R182" s="3">
        <v>33000000</v>
      </c>
      <c r="S182" s="3">
        <v>-23000000</v>
      </c>
    </row>
    <row r="183" spans="1:19" ht="16" x14ac:dyDescent="0.2">
      <c r="A183" s="2" t="s">
        <v>183</v>
      </c>
      <c r="B183" s="3">
        <v>-695000000</v>
      </c>
      <c r="C183" s="3">
        <v>475000000</v>
      </c>
      <c r="D183" s="3">
        <v>222000000</v>
      </c>
      <c r="E183" s="3">
        <v>562000000</v>
      </c>
      <c r="F183" s="3">
        <v>-275000000</v>
      </c>
      <c r="G183" s="3">
        <v>1150000000</v>
      </c>
      <c r="H183" s="3">
        <v>464000000</v>
      </c>
      <c r="I183" s="3">
        <v>-727000000</v>
      </c>
      <c r="J183" s="3">
        <v>116000000</v>
      </c>
      <c r="K183" s="3">
        <v>1398000000</v>
      </c>
      <c r="L183" s="3">
        <v>12461000000</v>
      </c>
      <c r="M183" s="3">
        <v>-1981000000</v>
      </c>
      <c r="N183" s="3">
        <v>-3739000000</v>
      </c>
      <c r="O183" s="4">
        <v>-1416000000</v>
      </c>
      <c r="P183" s="3">
        <v>-1094000000</v>
      </c>
      <c r="Q183" s="3">
        <v>-3309000000</v>
      </c>
      <c r="R183" s="3">
        <v>1904000000</v>
      </c>
      <c r="S183" s="3">
        <v>1083000000</v>
      </c>
    </row>
    <row r="184" spans="1:19" ht="16" x14ac:dyDescent="0.2">
      <c r="A184" s="2" t="s">
        <v>54</v>
      </c>
      <c r="B184" s="3">
        <v>8439000000</v>
      </c>
      <c r="C184" s="3">
        <v>9622000000</v>
      </c>
      <c r="D184" s="3">
        <v>10850000000</v>
      </c>
      <c r="E184" s="3">
        <v>11642000000</v>
      </c>
      <c r="F184" s="3">
        <v>13828000000</v>
      </c>
      <c r="G184" s="3">
        <v>15578000000</v>
      </c>
      <c r="H184" s="3">
        <v>16885000000</v>
      </c>
      <c r="I184" s="3">
        <v>16655000000</v>
      </c>
      <c r="J184" s="3">
        <v>17848000000</v>
      </c>
      <c r="K184" s="3">
        <v>16011000000</v>
      </c>
      <c r="L184" s="3">
        <v>9139000000</v>
      </c>
      <c r="M184" s="3">
        <v>8770000000</v>
      </c>
      <c r="N184" s="3">
        <v>11933000000</v>
      </c>
      <c r="O184" s="4">
        <v>12728000000</v>
      </c>
      <c r="P184" s="3">
        <v>1859000000</v>
      </c>
      <c r="Q184" s="3">
        <v>3299000000</v>
      </c>
      <c r="R184" s="3">
        <v>3585000000</v>
      </c>
      <c r="S184" s="3">
        <v>3985000000</v>
      </c>
    </row>
    <row r="185" spans="1:19" ht="16" x14ac:dyDescent="0.2">
      <c r="A185" s="2" t="s">
        <v>55</v>
      </c>
      <c r="B185" s="5">
        <v>22.17</v>
      </c>
      <c r="C185" s="5">
        <v>23.53</v>
      </c>
      <c r="D185" s="5">
        <v>25.66</v>
      </c>
      <c r="E185" s="5">
        <v>25.85</v>
      </c>
      <c r="F185" s="5">
        <v>28.33</v>
      </c>
      <c r="G185" s="5">
        <v>29.69</v>
      </c>
      <c r="H185" s="5">
        <v>30.35</v>
      </c>
      <c r="I185" s="5">
        <v>30.21</v>
      </c>
      <c r="J185" s="5">
        <v>30.03</v>
      </c>
      <c r="K185" s="5">
        <v>23.01</v>
      </c>
      <c r="L185" s="5">
        <v>13.98</v>
      </c>
      <c r="M185" s="5">
        <v>13.01</v>
      </c>
      <c r="N185" s="5">
        <v>14.43</v>
      </c>
      <c r="O185" s="6">
        <v>14.5</v>
      </c>
      <c r="P185" s="5">
        <v>14.43</v>
      </c>
      <c r="Q185" s="5">
        <v>13.94</v>
      </c>
      <c r="R185" s="5">
        <v>14.33</v>
      </c>
      <c r="S185" s="5">
        <v>14.5</v>
      </c>
    </row>
    <row r="186" spans="1:19" ht="16" x14ac:dyDescent="0.2">
      <c r="A186" s="2" t="s">
        <v>184</v>
      </c>
      <c r="B186" s="3">
        <v>2323000000</v>
      </c>
      <c r="C186" s="3">
        <v>-380000000</v>
      </c>
      <c r="D186" s="3">
        <v>1073000000</v>
      </c>
      <c r="E186" s="3">
        <v>2046000000</v>
      </c>
      <c r="F186" s="3">
        <v>7000000</v>
      </c>
      <c r="G186" s="3">
        <v>-166000000</v>
      </c>
      <c r="H186" s="3">
        <v>805000000</v>
      </c>
      <c r="I186" s="3">
        <v>417000000</v>
      </c>
      <c r="J186" s="3">
        <v>1581000000</v>
      </c>
      <c r="K186" s="3">
        <v>9901000000</v>
      </c>
      <c r="L186" s="3" t="s">
        <v>24</v>
      </c>
      <c r="M186" s="3" t="s">
        <v>24</v>
      </c>
      <c r="N186" s="3" t="s">
        <v>24</v>
      </c>
      <c r="O186" s="4" t="s">
        <v>24</v>
      </c>
      <c r="P186" s="3" t="s">
        <v>24</v>
      </c>
      <c r="Q186" s="3" t="s">
        <v>24</v>
      </c>
      <c r="R186" s="3" t="s">
        <v>24</v>
      </c>
      <c r="S186" s="3" t="s">
        <v>24</v>
      </c>
    </row>
    <row r="187" spans="1:19" ht="16" x14ac:dyDescent="0.2">
      <c r="A187" s="2" t="s">
        <v>185</v>
      </c>
      <c r="B187" s="3">
        <v>4468000000</v>
      </c>
      <c r="C187" s="3">
        <v>3435000000</v>
      </c>
      <c r="D187" s="3">
        <v>4182000000</v>
      </c>
      <c r="E187" s="3">
        <v>6656000000</v>
      </c>
      <c r="F187" s="3">
        <v>6469000000</v>
      </c>
      <c r="G187" s="3">
        <v>6644000000</v>
      </c>
      <c r="H187" s="3">
        <v>8440000000</v>
      </c>
      <c r="I187" s="3">
        <v>8720000000</v>
      </c>
      <c r="J187" s="3">
        <v>9830000000</v>
      </c>
      <c r="K187" s="3">
        <v>1730000000</v>
      </c>
      <c r="L187" s="3">
        <v>3596000000</v>
      </c>
      <c r="M187" s="3">
        <v>1989000000</v>
      </c>
      <c r="N187" s="3">
        <v>1067000000</v>
      </c>
      <c r="O187" s="4">
        <v>2845000000</v>
      </c>
      <c r="P187" s="3">
        <v>1376000000</v>
      </c>
      <c r="Q187" s="3">
        <v>-2155000000</v>
      </c>
      <c r="R187" s="3">
        <v>1987000000</v>
      </c>
      <c r="S187" s="3">
        <v>1637000000</v>
      </c>
    </row>
    <row r="188" spans="1:19" ht="16" x14ac:dyDescent="0.2">
      <c r="A188" s="28" t="s">
        <v>186</v>
      </c>
      <c r="B188" s="26">
        <v>4734186359</v>
      </c>
      <c r="C188" s="26">
        <v>3719375233</v>
      </c>
      <c r="D188" s="26">
        <v>4496649676</v>
      </c>
      <c r="E188" s="26">
        <v>6896744699</v>
      </c>
      <c r="F188" s="26">
        <v>6453967173</v>
      </c>
      <c r="G188" s="26">
        <v>6718681569</v>
      </c>
      <c r="H188" s="26">
        <v>8611199892</v>
      </c>
      <c r="I188" s="26">
        <v>8981525239</v>
      </c>
      <c r="J188" s="26">
        <v>10339191663</v>
      </c>
      <c r="K188" s="26">
        <v>2495412651</v>
      </c>
      <c r="L188" s="26">
        <v>3596000000</v>
      </c>
      <c r="M188" s="26">
        <v>3381274893</v>
      </c>
      <c r="N188" s="26">
        <v>2006175213</v>
      </c>
      <c r="O188" s="27">
        <v>4203796520</v>
      </c>
      <c r="P188" s="26">
        <v>1669180851</v>
      </c>
      <c r="Q188" s="26">
        <v>-1798054146</v>
      </c>
      <c r="R188" s="26">
        <v>2340251060</v>
      </c>
      <c r="S188" s="26">
        <v>1637000000</v>
      </c>
    </row>
    <row r="189" spans="1:19" ht="16" x14ac:dyDescent="0.2">
      <c r="A189" s="20" t="s">
        <v>199</v>
      </c>
      <c r="B189" s="21"/>
      <c r="C189" s="22">
        <f>(C188/B188)-1</f>
        <v>-0.2143580858558255</v>
      </c>
      <c r="D189" s="22">
        <f>(D188/C188)-1</f>
        <v>0.20897984051290797</v>
      </c>
      <c r="E189" s="22">
        <f>(E188/D188)-1</f>
        <v>0.53375183657513814</v>
      </c>
      <c r="F189" s="22">
        <f t="shared" ref="F189:N189" si="8">(F188/E188)-1</f>
        <v>-6.4200944840571039E-2</v>
      </c>
      <c r="G189" s="22">
        <f t="shared" si="8"/>
        <v>4.1015764243026442E-2</v>
      </c>
      <c r="H189" s="22">
        <f t="shared" si="8"/>
        <v>0.28168001468205905</v>
      </c>
      <c r="I189" s="22">
        <f t="shared" si="8"/>
        <v>4.300508078369436E-2</v>
      </c>
      <c r="J189" s="22">
        <f t="shared" si="8"/>
        <v>0.15116212312188093</v>
      </c>
      <c r="K189" s="22">
        <f t="shared" si="8"/>
        <v>-0.75864528559518596</v>
      </c>
      <c r="L189" s="22">
        <f t="shared" si="8"/>
        <v>0.44104422912136632</v>
      </c>
      <c r="M189" s="22">
        <f t="shared" si="8"/>
        <v>-5.9712209955506079E-2</v>
      </c>
      <c r="N189" s="22">
        <f t="shared" si="8"/>
        <v>-0.40668083001673894</v>
      </c>
      <c r="O189" s="22">
        <f>(O188/N188)-1</f>
        <v>1.0954284016467906</v>
      </c>
      <c r="P189" s="22"/>
      <c r="Q189" s="22">
        <f>(Q188/P188)-1</f>
        <v>-2.0772075086547948</v>
      </c>
      <c r="R189" s="22">
        <f>(R188/Q188)-1</f>
        <v>-2.3015464885783254</v>
      </c>
      <c r="S189" s="22">
        <f>(S188/R188)-1</f>
        <v>-0.30050239994336336</v>
      </c>
    </row>
    <row r="190" spans="1:19" ht="16" x14ac:dyDescent="0.2">
      <c r="A190" s="23" t="s">
        <v>200</v>
      </c>
      <c r="B190" s="24">
        <f t="shared" ref="B190:S190" si="9">B188/B2</f>
        <v>0.12437764650710664</v>
      </c>
      <c r="C190" s="24">
        <f t="shared" si="9"/>
        <v>9.0953836426772308E-2</v>
      </c>
      <c r="D190" s="24">
        <f t="shared" si="9"/>
        <v>0.10635909163158144</v>
      </c>
      <c r="E190" s="24">
        <f t="shared" si="9"/>
        <v>0.15312148262693989</v>
      </c>
      <c r="F190" s="24">
        <f t="shared" si="9"/>
        <v>0.13221820361379141</v>
      </c>
      <c r="G190" s="24">
        <f t="shared" si="9"/>
        <v>0.12806026053559516</v>
      </c>
      <c r="H190" s="24">
        <f t="shared" si="9"/>
        <v>0.15478860893011218</v>
      </c>
      <c r="I190" s="24">
        <f t="shared" si="9"/>
        <v>0.16289470299435951</v>
      </c>
      <c r="J190" s="24">
        <f t="shared" si="9"/>
        <v>0.17396089213244945</v>
      </c>
      <c r="K190" s="24">
        <f t="shared" si="9"/>
        <v>3.5869090858128505E-2</v>
      </c>
      <c r="L190" s="24">
        <f t="shared" si="9"/>
        <v>5.4994800269162536E-2</v>
      </c>
      <c r="M190" s="24">
        <f t="shared" si="9"/>
        <v>5.0153889065234804E-2</v>
      </c>
      <c r="N190" s="24">
        <f t="shared" si="9"/>
        <v>2.425201534053819E-2</v>
      </c>
      <c r="O190" s="25">
        <f t="shared" si="9"/>
        <v>4.7875414488594302E-2</v>
      </c>
      <c r="P190" s="24">
        <f t="shared" si="9"/>
        <v>8.2837759354838711E-2</v>
      </c>
      <c r="Q190" s="24">
        <f t="shared" si="9"/>
        <v>-7.6473891884994899E-2</v>
      </c>
      <c r="R190" s="24">
        <f t="shared" si="9"/>
        <v>0.1072771515012606</v>
      </c>
      <c r="S190" s="24">
        <f t="shared" si="9"/>
        <v>7.3309449171518132E-2</v>
      </c>
    </row>
    <row r="191" spans="1:19" ht="16" x14ac:dyDescent="0.2">
      <c r="A191" s="2" t="s">
        <v>187</v>
      </c>
      <c r="B191" s="3">
        <v>4287000000</v>
      </c>
      <c r="C191" s="3">
        <v>5082000000</v>
      </c>
      <c r="D191" s="3">
        <v>4606000000</v>
      </c>
      <c r="E191" s="3">
        <v>9085000000</v>
      </c>
      <c r="F191" s="3">
        <v>7052000000</v>
      </c>
      <c r="G191" s="3">
        <v>6973000000</v>
      </c>
      <c r="H191" s="3">
        <v>12300000000</v>
      </c>
      <c r="I191" s="3">
        <v>11176000000</v>
      </c>
      <c r="J191" s="3">
        <v>9015000000</v>
      </c>
      <c r="K191" s="3">
        <v>5407000000</v>
      </c>
      <c r="L191" s="3">
        <v>14829000000</v>
      </c>
      <c r="M191" s="3">
        <v>-1684000000</v>
      </c>
      <c r="N191" s="3">
        <v>-2616000000</v>
      </c>
      <c r="O191" s="4">
        <v>-40000000</v>
      </c>
      <c r="P191" s="3">
        <v>-1059000000</v>
      </c>
      <c r="Q191" s="3">
        <v>-2289000000</v>
      </c>
      <c r="R191" s="3">
        <v>1990000000</v>
      </c>
      <c r="S191" s="3">
        <v>1318000000</v>
      </c>
    </row>
    <row r="192" spans="1:19" ht="16" x14ac:dyDescent="0.2">
      <c r="A192" s="2" t="s">
        <v>188</v>
      </c>
      <c r="B192" s="5">
        <v>2.33</v>
      </c>
      <c r="C192" s="5">
        <v>1.83</v>
      </c>
      <c r="D192" s="5">
        <v>2.33</v>
      </c>
      <c r="E192" s="5">
        <v>3.71</v>
      </c>
      <c r="F192" s="5">
        <v>3.72</v>
      </c>
      <c r="G192" s="5">
        <v>3.92</v>
      </c>
      <c r="H192" s="5">
        <v>5.18</v>
      </c>
      <c r="I192" s="5">
        <v>5.56</v>
      </c>
      <c r="J192" s="5">
        <v>6.56</v>
      </c>
      <c r="K192" s="5">
        <v>1.04</v>
      </c>
      <c r="L192" s="5">
        <v>1.99</v>
      </c>
      <c r="M192" s="5">
        <v>1.1000000000000001</v>
      </c>
      <c r="N192" s="5">
        <v>0.59</v>
      </c>
      <c r="O192" s="6">
        <v>1.56</v>
      </c>
      <c r="P192" s="5">
        <v>0.75</v>
      </c>
      <c r="Q192" s="5">
        <v>-1.18</v>
      </c>
      <c r="R192" s="5">
        <v>1.0900000000000001</v>
      </c>
      <c r="S192" s="5">
        <v>0.9</v>
      </c>
    </row>
    <row r="193" spans="1:19" ht="16" x14ac:dyDescent="0.2">
      <c r="A193" s="2" t="s">
        <v>189</v>
      </c>
      <c r="B193" s="5">
        <v>7.42</v>
      </c>
      <c r="C193" s="5">
        <v>5.46</v>
      </c>
      <c r="D193" s="5">
        <v>8.09</v>
      </c>
      <c r="E193" s="5">
        <v>9.5500000000000007</v>
      </c>
      <c r="F193" s="5">
        <v>11.96</v>
      </c>
      <c r="G193" s="5">
        <v>11.51</v>
      </c>
      <c r="H193" s="5">
        <v>8.4600000000000009</v>
      </c>
      <c r="I193" s="5">
        <v>9.74</v>
      </c>
      <c r="J193" s="5">
        <v>9.39</v>
      </c>
      <c r="K193" s="5">
        <v>18.91</v>
      </c>
      <c r="L193" s="5">
        <v>19.27</v>
      </c>
      <c r="M193" s="5">
        <v>33.82</v>
      </c>
      <c r="N193" s="5">
        <v>15.73</v>
      </c>
      <c r="O193" s="6">
        <v>13.24</v>
      </c>
      <c r="P193" s="5">
        <v>17.28</v>
      </c>
      <c r="Q193" s="5">
        <v>17.059999999999999</v>
      </c>
      <c r="R193" s="5">
        <v>17.79</v>
      </c>
      <c r="S193" s="5">
        <v>14.6</v>
      </c>
    </row>
    <row r="194" spans="1:19" ht="16" x14ac:dyDescent="0.2">
      <c r="A194" s="2" t="s">
        <v>190</v>
      </c>
      <c r="B194" s="5">
        <v>1.66</v>
      </c>
      <c r="C194" s="5">
        <v>1.45</v>
      </c>
      <c r="D194" s="5">
        <v>1.4</v>
      </c>
      <c r="E194" s="5">
        <v>1.54</v>
      </c>
      <c r="F194" s="5">
        <v>1.3</v>
      </c>
      <c r="G194" s="5">
        <v>1.3</v>
      </c>
      <c r="H194" s="5">
        <v>1.41</v>
      </c>
      <c r="I194" s="5">
        <v>1.37</v>
      </c>
      <c r="J194" s="5">
        <v>1.1299999999999999</v>
      </c>
      <c r="K194" s="5">
        <v>0.6</v>
      </c>
      <c r="L194" s="5">
        <v>-2.66</v>
      </c>
      <c r="M194" s="5">
        <v>2.79</v>
      </c>
      <c r="N194" s="5">
        <v>1.91</v>
      </c>
      <c r="O194" s="6">
        <v>3.37</v>
      </c>
      <c r="P194" s="5">
        <v>15.58</v>
      </c>
      <c r="Q194" s="5">
        <v>-0.76</v>
      </c>
      <c r="R194" s="5">
        <v>2.5499999999999998</v>
      </c>
      <c r="S194" s="5">
        <v>-6.09</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71 A188:K188 M188:R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5DC3-F35C-9D47-B64B-13B210AD968C}">
  <dimension ref="A1:P110"/>
  <sheetViews>
    <sheetView tabSelected="1" workbookViewId="0">
      <selection activeCell="F22" sqref="F22"/>
    </sheetView>
  </sheetViews>
  <sheetFormatPr baseColWidth="10" defaultRowHeight="15" x14ac:dyDescent="0.2"/>
  <cols>
    <col min="1" max="16" width="18.83203125" customWidth="1"/>
  </cols>
  <sheetData>
    <row r="1" spans="1:16" s="112" customFormat="1" ht="22" customHeight="1" x14ac:dyDescent="0.2">
      <c r="A1" s="112" t="e" vm="1">
        <v>#VALUE!</v>
      </c>
    </row>
    <row r="2" spans="1:16" s="112" customFormat="1" ht="22" customHeight="1" thickBot="1" x14ac:dyDescent="0.25"/>
    <row r="3" spans="1:16" ht="22" customHeight="1" x14ac:dyDescent="0.2">
      <c r="A3" s="66" cm="1">
        <f t="array" ref="A3">_FV(A1,"Market cap",TRUE)</f>
        <v>169395745800</v>
      </c>
      <c r="B3" s="67" t="s">
        <v>201</v>
      </c>
      <c r="C3" s="68">
        <f>Financials!O8*0.01</f>
        <v>8.4900000000000003E-2</v>
      </c>
      <c r="D3" s="67" t="s">
        <v>202</v>
      </c>
      <c r="E3" s="68">
        <f>SUM(C11:E11)/3</f>
        <v>6.5978341805328397E-2</v>
      </c>
      <c r="F3" s="69" t="s">
        <v>203</v>
      </c>
      <c r="G3" s="70">
        <f>AVERAGE(Financials!I129:O129)</f>
        <v>1.7881082244114332E-2</v>
      </c>
      <c r="H3" s="69" t="s">
        <v>204</v>
      </c>
      <c r="I3" s="71">
        <f>J15*(1+I7)/(I6-I7)</f>
        <v>256456682700.58133</v>
      </c>
      <c r="J3" s="72" t="s">
        <v>205</v>
      </c>
      <c r="K3" s="73">
        <f>(Financials!O172*-1)/A3</f>
        <v>0</v>
      </c>
      <c r="L3" s="74" t="s">
        <v>206</v>
      </c>
      <c r="M3" s="34"/>
      <c r="N3" s="113" t="s">
        <v>207</v>
      </c>
      <c r="O3" s="114"/>
      <c r="P3" s="34"/>
    </row>
    <row r="4" spans="1:16" ht="22" customHeight="1" x14ac:dyDescent="0.2">
      <c r="A4" s="75">
        <f>Financials!O56-Financials!O96-Financials!O105</f>
        <v>-35731000000</v>
      </c>
      <c r="B4" s="76" t="s">
        <v>208</v>
      </c>
      <c r="C4" s="36">
        <f>Financials!O17*0.01</f>
        <v>8.4900000000000003E-2</v>
      </c>
      <c r="D4" s="76" t="s">
        <v>209</v>
      </c>
      <c r="E4" s="36">
        <f>SUM(C13:E13)/3</f>
        <v>-0.79307628034450672</v>
      </c>
      <c r="F4" s="77" t="s">
        <v>210</v>
      </c>
      <c r="G4" s="78">
        <f>A5*(1+(5*G3))</f>
        <v>1993956154.6435916</v>
      </c>
      <c r="H4" s="77" t="s">
        <v>211</v>
      </c>
      <c r="I4" s="35">
        <f>NPV(I6,F15,G15,H15,I15,(J15+I3))</f>
        <v>219695357499.3942</v>
      </c>
      <c r="J4" s="77" t="s">
        <v>212</v>
      </c>
      <c r="K4" s="79" cm="1">
        <f t="array" ref="K4">_FV(A1,"Change (%)",TRUE)</f>
        <v>-1.5100000000000001E-3</v>
      </c>
      <c r="L4" s="80" t="s">
        <v>213</v>
      </c>
      <c r="M4" s="34"/>
      <c r="N4" s="115" t="s">
        <v>214</v>
      </c>
      <c r="O4" s="116"/>
      <c r="P4" s="34"/>
    </row>
    <row r="5" spans="1:16" ht="22" customHeight="1" x14ac:dyDescent="0.2">
      <c r="A5" s="75" cm="1">
        <f t="array" ref="A5">_FV(A1,"Shares outstanding",TRUE)</f>
        <v>1830316000</v>
      </c>
      <c r="B5" s="76" t="s">
        <v>215</v>
      </c>
      <c r="C5" s="36">
        <f>Financials!O34*0.01</f>
        <v>2.5600000000000001E-2</v>
      </c>
      <c r="D5" s="81" t="s">
        <v>216</v>
      </c>
      <c r="E5" s="36">
        <f>SUM(C16:E16)/3</f>
        <v>0.25252279853359078</v>
      </c>
      <c r="F5" s="77" t="s">
        <v>217</v>
      </c>
      <c r="G5" s="78">
        <f>Financials!O56</f>
        <v>11458000000</v>
      </c>
      <c r="H5" s="77" t="s">
        <v>218</v>
      </c>
      <c r="I5" s="35">
        <f>I4+G5-G6</f>
        <v>183964357499.3942</v>
      </c>
      <c r="J5" s="77" t="s">
        <v>219</v>
      </c>
      <c r="K5" s="82" cm="1">
        <f t="array" ref="K5">_FV(A1,"Price")</f>
        <v>92.55</v>
      </c>
      <c r="L5" s="83" t="s">
        <v>220</v>
      </c>
      <c r="M5" s="34"/>
      <c r="N5" s="97" t="s">
        <v>221</v>
      </c>
      <c r="O5" s="98">
        <f>Financials!O20</f>
        <v>1298000000</v>
      </c>
      <c r="P5" s="34"/>
    </row>
    <row r="6" spans="1:16" ht="22" customHeight="1" x14ac:dyDescent="0.2">
      <c r="A6" s="84">
        <f>O20/F10</f>
        <v>1.9024038475792595</v>
      </c>
      <c r="B6" s="76" t="s">
        <v>222</v>
      </c>
      <c r="C6" s="36">
        <f>Financials!O190</f>
        <v>4.7875414488594302E-2</v>
      </c>
      <c r="D6" s="81" t="s">
        <v>200</v>
      </c>
      <c r="E6" s="36">
        <f>Financials!O33/Financials!O126</f>
        <v>2.0298894918065295E-2</v>
      </c>
      <c r="F6" s="76" t="s">
        <v>223</v>
      </c>
      <c r="G6" s="78">
        <f>Financials!O96+Financials!O105</f>
        <v>47189000000</v>
      </c>
      <c r="H6" s="77" t="s">
        <v>224</v>
      </c>
      <c r="I6" s="79">
        <f>N25</f>
        <v>8.1787042681590774E-2</v>
      </c>
      <c r="J6" s="77" t="s">
        <v>225</v>
      </c>
      <c r="K6" s="85">
        <f>I5/G4</f>
        <v>92.260984310498429</v>
      </c>
      <c r="L6" s="86" t="s">
        <v>226</v>
      </c>
      <c r="M6" s="34"/>
      <c r="N6" s="97" t="s">
        <v>227</v>
      </c>
      <c r="O6" s="98">
        <f>Financials!O96</f>
        <v>2645000000</v>
      </c>
      <c r="P6" s="34"/>
    </row>
    <row r="7" spans="1:16" ht="22" customHeight="1" thickBot="1" x14ac:dyDescent="0.25">
      <c r="A7" s="87">
        <f>O20/F12</f>
        <v>25.24150585605722</v>
      </c>
      <c r="B7" s="88" t="s">
        <v>228</v>
      </c>
      <c r="C7" s="89">
        <f>F15/A3</f>
        <v>5.016654910586308E-2</v>
      </c>
      <c r="D7" s="88" t="s">
        <v>229</v>
      </c>
      <c r="E7" s="90">
        <f>(Financials!O16*(1-0.25))/(Financials!O126+Financials!O105+Financials!O96)</f>
        <v>3.5339370521909053E-2</v>
      </c>
      <c r="F7" s="88" t="s">
        <v>196</v>
      </c>
      <c r="G7" s="91">
        <f>(Financials!O96+Financials!O105)/Financials!O126</f>
        <v>0.42534838023471722</v>
      </c>
      <c r="H7" s="92" t="s">
        <v>230</v>
      </c>
      <c r="I7" s="93">
        <v>0.02</v>
      </c>
      <c r="J7" s="94" t="s">
        <v>231</v>
      </c>
      <c r="K7" s="95">
        <f>K6/K5-1</f>
        <v>-3.1228059373481498E-3</v>
      </c>
      <c r="L7" s="96" t="s">
        <v>232</v>
      </c>
      <c r="M7" s="34"/>
      <c r="N7" s="97" t="s">
        <v>233</v>
      </c>
      <c r="O7" s="98">
        <f>Financials!O105</f>
        <v>44544000000</v>
      </c>
      <c r="P7" s="34"/>
    </row>
    <row r="8" spans="1:16" ht="22" customHeight="1" x14ac:dyDescent="0.2">
      <c r="A8" s="37"/>
      <c r="B8" s="34"/>
      <c r="C8" s="34"/>
      <c r="D8" s="34"/>
      <c r="E8" s="34"/>
      <c r="F8" s="34"/>
      <c r="G8" s="34"/>
      <c r="H8" s="34"/>
      <c r="I8" s="34"/>
      <c r="J8" s="34"/>
      <c r="K8" s="34"/>
      <c r="L8" s="34"/>
      <c r="M8" s="34"/>
      <c r="N8" s="99" t="s">
        <v>214</v>
      </c>
      <c r="O8" s="100">
        <f>O5/(O6+O7)</f>
        <v>2.750641039225243E-2</v>
      </c>
      <c r="P8" s="34"/>
    </row>
    <row r="9" spans="1:16" ht="22" customHeight="1" x14ac:dyDescent="0.2">
      <c r="A9" s="48"/>
      <c r="B9" s="49">
        <v>2019</v>
      </c>
      <c r="C9" s="49">
        <v>2020</v>
      </c>
      <c r="D9" s="49">
        <v>2021</v>
      </c>
      <c r="E9" s="50">
        <v>2022</v>
      </c>
      <c r="F9" s="38">
        <v>2023</v>
      </c>
      <c r="G9" s="39">
        <v>2024</v>
      </c>
      <c r="H9" s="39">
        <v>2025</v>
      </c>
      <c r="I9" s="39">
        <v>2026</v>
      </c>
      <c r="J9" s="51">
        <v>2027</v>
      </c>
      <c r="K9" s="40"/>
      <c r="L9" s="40"/>
      <c r="M9" s="40"/>
      <c r="N9" s="97" t="s">
        <v>234</v>
      </c>
      <c r="O9" s="98">
        <f>Financials!O25</f>
        <v>1188000000</v>
      </c>
      <c r="P9" s="34"/>
    </row>
    <row r="10" spans="1:16" ht="22" customHeight="1" x14ac:dyDescent="0.2">
      <c r="A10" s="52" t="s">
        <v>235</v>
      </c>
      <c r="B10" s="53">
        <v>69570000000</v>
      </c>
      <c r="C10" s="53">
        <v>65388000000</v>
      </c>
      <c r="D10" s="53">
        <v>67418000000</v>
      </c>
      <c r="E10" s="54">
        <v>82722000000</v>
      </c>
      <c r="F10" s="53">
        <v>89043000000</v>
      </c>
      <c r="G10" s="53">
        <v>93674000000</v>
      </c>
      <c r="H10" s="53">
        <v>98713000000</v>
      </c>
      <c r="I10" s="53">
        <v>104100000000</v>
      </c>
      <c r="J10" s="54">
        <v>110700000000</v>
      </c>
      <c r="K10" s="55" t="s">
        <v>236</v>
      </c>
      <c r="L10" s="40"/>
      <c r="N10" s="97" t="s">
        <v>237</v>
      </c>
      <c r="O10" s="98">
        <f>Financials!O24</f>
        <v>4138000000</v>
      </c>
      <c r="P10" s="34"/>
    </row>
    <row r="11" spans="1:16" ht="22" customHeight="1" x14ac:dyDescent="0.2">
      <c r="A11" s="56"/>
      <c r="B11" s="41"/>
      <c r="C11" s="41">
        <f t="shared" ref="C11:J11" si="0">(C10/B10)-1</f>
        <v>-6.0112117291936218E-2</v>
      </c>
      <c r="D11" s="41">
        <f t="shared" si="0"/>
        <v>3.1045451764849741E-2</v>
      </c>
      <c r="E11" s="41">
        <f t="shared" si="0"/>
        <v>0.22700169094307165</v>
      </c>
      <c r="F11" s="42">
        <f t="shared" si="0"/>
        <v>7.6412562558932251E-2</v>
      </c>
      <c r="G11" s="41">
        <f t="shared" si="0"/>
        <v>5.2008580124209614E-2</v>
      </c>
      <c r="H11" s="41">
        <f t="shared" si="0"/>
        <v>5.3792941477891487E-2</v>
      </c>
      <c r="I11" s="41">
        <f t="shared" si="0"/>
        <v>5.4572346094232671E-2</v>
      </c>
      <c r="J11" s="57">
        <f t="shared" si="0"/>
        <v>6.3400576368876083E-2</v>
      </c>
      <c r="K11" s="57">
        <f>SUM(F11:J11)/5</f>
        <v>6.0037401324828418E-2</v>
      </c>
      <c r="L11" s="40"/>
      <c r="M11" s="40"/>
      <c r="N11" s="97" t="s">
        <v>238</v>
      </c>
      <c r="O11" s="101">
        <f>O9/O10</f>
        <v>0.28709521507974867</v>
      </c>
      <c r="P11" s="34"/>
    </row>
    <row r="12" spans="1:16" ht="22" customHeight="1" x14ac:dyDescent="0.2">
      <c r="A12" s="52" t="s">
        <v>142</v>
      </c>
      <c r="B12" s="53">
        <v>11054000000</v>
      </c>
      <c r="C12" s="53">
        <v>-2864000000</v>
      </c>
      <c r="D12" s="53">
        <v>1995000000</v>
      </c>
      <c r="E12" s="53">
        <v>3145000000</v>
      </c>
      <c r="F12" s="58">
        <v>6711000000</v>
      </c>
      <c r="G12" s="53">
        <v>8822000000</v>
      </c>
      <c r="H12" s="53">
        <v>10159000000</v>
      </c>
      <c r="I12" s="53">
        <v>11912000000</v>
      </c>
      <c r="J12" s="54">
        <v>13009000000</v>
      </c>
      <c r="K12" s="59" t="s">
        <v>239</v>
      </c>
      <c r="L12" s="40"/>
      <c r="M12" s="40"/>
      <c r="N12" s="97" t="s">
        <v>240</v>
      </c>
      <c r="O12" s="101">
        <f>O8*(1-O11)</f>
        <v>1.9609451584616886E-2</v>
      </c>
      <c r="P12" s="34"/>
    </row>
    <row r="13" spans="1:16" ht="22" customHeight="1" x14ac:dyDescent="0.2">
      <c r="A13" s="56"/>
      <c r="B13" s="41"/>
      <c r="C13" s="41">
        <f t="shared" ref="C13:J13" si="1">(C12/B12)-1</f>
        <v>-1.2590917314999095</v>
      </c>
      <c r="D13" s="41">
        <f t="shared" si="1"/>
        <v>-1.6965782122905027</v>
      </c>
      <c r="E13" s="41">
        <f t="shared" si="1"/>
        <v>0.57644110275689231</v>
      </c>
      <c r="F13" s="42">
        <f t="shared" si="1"/>
        <v>1.1338632750397455</v>
      </c>
      <c r="G13" s="41">
        <f t="shared" si="1"/>
        <v>0.314558188049471</v>
      </c>
      <c r="H13" s="41">
        <f t="shared" si="1"/>
        <v>0.15155293584221274</v>
      </c>
      <c r="I13" s="41">
        <f t="shared" si="1"/>
        <v>0.17255635397184754</v>
      </c>
      <c r="J13" s="57">
        <f t="shared" si="1"/>
        <v>9.2092008059100117E-2</v>
      </c>
      <c r="K13" s="57">
        <f>SUM(F13:J13)/5</f>
        <v>0.37292455219247539</v>
      </c>
      <c r="L13" s="40"/>
      <c r="M13" s="40"/>
      <c r="N13" s="115" t="s">
        <v>241</v>
      </c>
      <c r="O13" s="116"/>
      <c r="P13" s="34"/>
    </row>
    <row r="14" spans="1:16" ht="22" customHeight="1" x14ac:dyDescent="0.2">
      <c r="A14" s="44" t="s">
        <v>251</v>
      </c>
      <c r="B14" s="45">
        <f>B12/B10</f>
        <v>0.15889032629006755</v>
      </c>
      <c r="C14" s="45">
        <f t="shared" ref="C14:J14" si="2">C12/C10</f>
        <v>-4.3800085642625559E-2</v>
      </c>
      <c r="D14" s="45">
        <f t="shared" si="2"/>
        <v>2.9591503752706992E-2</v>
      </c>
      <c r="E14" s="45">
        <f t="shared" si="2"/>
        <v>3.8018906699547883E-2</v>
      </c>
      <c r="F14" s="46">
        <f t="shared" si="2"/>
        <v>7.5368080590276609E-2</v>
      </c>
      <c r="G14" s="45">
        <f t="shared" si="2"/>
        <v>9.4177680039285186E-2</v>
      </c>
      <c r="H14" s="45">
        <f t="shared" si="2"/>
        <v>0.10291450974035841</v>
      </c>
      <c r="I14" s="45">
        <f t="shared" si="2"/>
        <v>0.11442843419788665</v>
      </c>
      <c r="J14" s="47">
        <f t="shared" si="2"/>
        <v>0.11751580849141825</v>
      </c>
      <c r="K14" s="47"/>
      <c r="L14" s="40"/>
      <c r="M14" s="40"/>
      <c r="N14" s="97" t="s">
        <v>243</v>
      </c>
      <c r="O14" s="101">
        <f>'[1]US Treasury Bonds'!$C$8</f>
        <v>4.2709999999999998E-2</v>
      </c>
      <c r="P14" s="34"/>
    </row>
    <row r="15" spans="1:16" ht="22" customHeight="1" x14ac:dyDescent="0.2">
      <c r="A15" s="52" t="s">
        <v>185</v>
      </c>
      <c r="B15" s="53">
        <v>93196862</v>
      </c>
      <c r="C15" s="53">
        <v>190893000</v>
      </c>
      <c r="D15" s="53">
        <v>190641068</v>
      </c>
      <c r="E15" s="53">
        <v>135471646</v>
      </c>
      <c r="F15" s="58">
        <v>8498000000</v>
      </c>
      <c r="G15" s="53">
        <v>10055000000</v>
      </c>
      <c r="H15" s="53">
        <v>11798000000</v>
      </c>
      <c r="I15" s="53">
        <v>14160000000</v>
      </c>
      <c r="J15" s="54">
        <v>15535000000</v>
      </c>
      <c r="K15" s="59" t="s">
        <v>242</v>
      </c>
      <c r="L15" s="40"/>
      <c r="M15" s="40"/>
      <c r="N15" s="97" t="s">
        <v>244</v>
      </c>
      <c r="O15" s="102" cm="1">
        <f t="array" ref="O15">_FV(A1,"Beta")</f>
        <v>1.3658999999999999</v>
      </c>
      <c r="P15" s="34"/>
    </row>
    <row r="16" spans="1:16" ht="22" customHeight="1" x14ac:dyDescent="0.2">
      <c r="A16" s="60"/>
      <c r="B16" s="41"/>
      <c r="C16" s="41">
        <f t="shared" ref="C16:J16" si="3">(C15/B15)-1</f>
        <v>1.0482771190300375</v>
      </c>
      <c r="D16" s="41">
        <f t="shared" si="3"/>
        <v>-1.3197550460205543E-3</v>
      </c>
      <c r="E16" s="41">
        <f t="shared" si="3"/>
        <v>-0.28938896838324468</v>
      </c>
      <c r="F16" s="42">
        <f t="shared" si="3"/>
        <v>61.728993489899722</v>
      </c>
      <c r="G16" s="41">
        <f t="shared" si="3"/>
        <v>0.18321958107790071</v>
      </c>
      <c r="H16" s="41">
        <f t="shared" si="3"/>
        <v>0.17334659373446049</v>
      </c>
      <c r="I16" s="41">
        <f t="shared" si="3"/>
        <v>0.20020342430920501</v>
      </c>
      <c r="J16" s="57">
        <f t="shared" si="3"/>
        <v>9.7104519774011244E-2</v>
      </c>
      <c r="K16" s="57">
        <f>SUM(G16:J16)/4</f>
        <v>0.16346852972389436</v>
      </c>
      <c r="L16" s="40"/>
      <c r="M16" s="40"/>
      <c r="N16" s="97" t="s">
        <v>245</v>
      </c>
      <c r="O16" s="101">
        <v>8.4000000000000005E-2</v>
      </c>
      <c r="P16" s="34"/>
    </row>
    <row r="17" spans="1:16" ht="22" customHeight="1" x14ac:dyDescent="0.2">
      <c r="A17" s="44" t="s">
        <v>200</v>
      </c>
      <c r="B17" s="45">
        <f>B15/B10</f>
        <v>1.3396127928704902E-3</v>
      </c>
      <c r="C17" s="45">
        <f t="shared" ref="C17:J17" si="4">C15/C10</f>
        <v>2.9193888786933383E-3</v>
      </c>
      <c r="D17" s="45">
        <f t="shared" si="4"/>
        <v>2.827747307840636E-3</v>
      </c>
      <c r="E17" s="47">
        <f t="shared" si="4"/>
        <v>1.6376737264572907E-3</v>
      </c>
      <c r="F17" s="45">
        <f t="shared" si="4"/>
        <v>9.5437036038767784E-2</v>
      </c>
      <c r="G17" s="45">
        <f t="shared" si="4"/>
        <v>0.10734035057753485</v>
      </c>
      <c r="H17" s="45">
        <f t="shared" si="4"/>
        <v>0.11951819922401305</v>
      </c>
      <c r="I17" s="45">
        <f t="shared" si="4"/>
        <v>0.13602305475504323</v>
      </c>
      <c r="J17" s="47">
        <f t="shared" si="4"/>
        <v>0.14033423667570008</v>
      </c>
      <c r="K17" s="47"/>
      <c r="L17" s="40"/>
      <c r="M17" s="40"/>
      <c r="N17" s="103" t="s">
        <v>241</v>
      </c>
      <c r="O17" s="104">
        <f>(O14)+((O15)*(O16-O14))</f>
        <v>9.9108010999999996E-2</v>
      </c>
      <c r="P17" s="34"/>
    </row>
    <row r="18" spans="1:16" ht="22" customHeight="1" x14ac:dyDescent="0.2">
      <c r="A18" s="61" t="s">
        <v>196</v>
      </c>
      <c r="B18" s="62">
        <v>5.9319064589756935E-2</v>
      </c>
      <c r="C18" s="62">
        <v>1.8224029716920713E-2</v>
      </c>
      <c r="D18" s="62">
        <v>1.7520589925301665E-2</v>
      </c>
      <c r="E18" s="62">
        <v>3.2392964458649927E-2</v>
      </c>
      <c r="F18" s="63"/>
      <c r="G18" s="62"/>
      <c r="H18" s="62"/>
      <c r="I18" s="62"/>
      <c r="J18" s="64"/>
      <c r="K18" s="65"/>
      <c r="L18" s="40"/>
      <c r="M18" s="40"/>
      <c r="N18" s="115" t="s">
        <v>246</v>
      </c>
      <c r="O18" s="116"/>
      <c r="P18" s="34"/>
    </row>
    <row r="19" spans="1:16" ht="22" customHeight="1" x14ac:dyDescent="0.2">
      <c r="A19" s="40"/>
      <c r="B19" s="40"/>
      <c r="C19" s="40"/>
      <c r="D19" s="40"/>
      <c r="E19" s="40"/>
      <c r="F19" s="40"/>
      <c r="G19" s="40"/>
      <c r="H19" s="40"/>
      <c r="I19" s="40"/>
      <c r="J19" s="40"/>
      <c r="K19" s="40"/>
      <c r="L19" s="40"/>
      <c r="M19" s="40"/>
      <c r="N19" s="97" t="s">
        <v>224</v>
      </c>
      <c r="O19" s="105">
        <f>O6+O7</f>
        <v>47189000000</v>
      </c>
      <c r="P19" s="34"/>
    </row>
    <row r="20" spans="1:16" ht="22" customHeight="1" x14ac:dyDescent="0.2">
      <c r="A20" s="40"/>
      <c r="B20" s="40"/>
      <c r="C20" s="40"/>
      <c r="D20" s="40"/>
      <c r="E20" s="40"/>
      <c r="F20" s="40"/>
      <c r="G20" s="40"/>
      <c r="H20" s="40"/>
      <c r="I20" s="40"/>
      <c r="J20" s="40"/>
      <c r="K20" s="40"/>
      <c r="L20" s="40"/>
      <c r="M20" s="40"/>
      <c r="N20" s="97" t="s">
        <v>201</v>
      </c>
      <c r="O20" s="105" cm="1">
        <f t="array" ref="O20">_FV(A1,"Market cap",TRUE)</f>
        <v>169395745800</v>
      </c>
      <c r="P20" s="34"/>
    </row>
    <row r="21" spans="1:16" ht="22" customHeight="1" x14ac:dyDescent="0.2">
      <c r="A21" s="117" t="str" cm="1">
        <f t="array" ref="A21">_FV(A1,"Industry")</f>
        <v>Media &amp; Publishing</v>
      </c>
      <c r="B21" s="117"/>
      <c r="C21" s="118" cm="1">
        <f t="array" ref="C21">_FV(A1,"Year incorporated",TRUE)</f>
        <v>2018</v>
      </c>
      <c r="D21" s="118"/>
      <c r="E21" s="43"/>
      <c r="F21" s="40"/>
      <c r="G21" s="40"/>
      <c r="H21" s="40"/>
      <c r="I21" s="40"/>
      <c r="J21" s="40"/>
      <c r="K21" s="40"/>
      <c r="M21" s="40"/>
      <c r="N21" s="97" t="s">
        <v>247</v>
      </c>
      <c r="O21" s="105">
        <f>O19+O20</f>
        <v>216584745800</v>
      </c>
      <c r="P21" s="34"/>
    </row>
    <row r="22" spans="1:16" ht="22" customHeight="1" x14ac:dyDescent="0.2">
      <c r="A22" s="117" t="str" cm="1">
        <f t="array" ref="A22">_FV(A1,"Description")</f>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c>
      <c r="B22" s="117"/>
      <c r="C22" s="117"/>
      <c r="D22" s="117"/>
      <c r="E22" s="117"/>
      <c r="F22" s="40"/>
      <c r="G22" s="40"/>
      <c r="H22" s="40"/>
      <c r="I22" s="40"/>
      <c r="J22" s="40"/>
      <c r="K22" s="40"/>
      <c r="L22" s="40"/>
      <c r="M22" s="40"/>
      <c r="N22" s="99" t="s">
        <v>248</v>
      </c>
      <c r="O22" s="106">
        <f>(O19/O21)</f>
        <v>0.21787776339325185</v>
      </c>
      <c r="P22" s="34"/>
    </row>
    <row r="23" spans="1:16" ht="22" customHeight="1" x14ac:dyDescent="0.2">
      <c r="A23" s="117"/>
      <c r="B23" s="117"/>
      <c r="C23" s="117"/>
      <c r="D23" s="117"/>
      <c r="E23" s="117"/>
      <c r="F23" s="40"/>
      <c r="G23" s="40"/>
      <c r="H23" s="40"/>
      <c r="I23" s="40"/>
      <c r="J23" s="40"/>
      <c r="K23" s="40"/>
      <c r="L23" s="40"/>
      <c r="M23" s="40"/>
      <c r="N23" s="103" t="s">
        <v>249</v>
      </c>
      <c r="O23" s="107">
        <f>O20/O21</f>
        <v>0.78212223660674818</v>
      </c>
      <c r="P23" s="34"/>
    </row>
    <row r="24" spans="1:16" ht="22" customHeight="1" x14ac:dyDescent="0.2">
      <c r="A24" s="117"/>
      <c r="B24" s="117"/>
      <c r="C24" s="117"/>
      <c r="D24" s="117"/>
      <c r="E24" s="117"/>
      <c r="F24" s="40"/>
      <c r="G24" s="40"/>
      <c r="H24" s="40"/>
      <c r="I24" s="40"/>
      <c r="J24" s="40"/>
      <c r="K24" s="40"/>
      <c r="L24" s="40"/>
      <c r="M24" s="40"/>
      <c r="N24" s="108" t="s">
        <v>250</v>
      </c>
      <c r="O24" s="109"/>
      <c r="P24" s="34"/>
    </row>
    <row r="25" spans="1:16" ht="22" customHeight="1" x14ac:dyDescent="0.2">
      <c r="A25" s="117"/>
      <c r="B25" s="117"/>
      <c r="C25" s="117"/>
      <c r="D25" s="117"/>
      <c r="E25" s="117"/>
      <c r="F25" s="40"/>
      <c r="G25" s="40"/>
      <c r="H25" s="40"/>
      <c r="I25" s="40"/>
      <c r="J25" s="40"/>
      <c r="K25" s="40"/>
      <c r="L25" s="40"/>
      <c r="M25" s="40"/>
      <c r="N25" s="110">
        <f>(O22*O12)+(O23*O17)</f>
        <v>8.1787042681590774E-2</v>
      </c>
      <c r="O25" s="111"/>
      <c r="P25" s="34"/>
    </row>
    <row r="26" spans="1:16" ht="22" customHeight="1" x14ac:dyDescent="0.2">
      <c r="A26" s="117"/>
      <c r="B26" s="117"/>
      <c r="C26" s="117"/>
      <c r="D26" s="117"/>
      <c r="E26" s="117"/>
      <c r="F26" s="40"/>
      <c r="G26" s="40"/>
      <c r="H26" s="40"/>
      <c r="I26" s="40"/>
      <c r="J26" s="40"/>
      <c r="K26" s="40"/>
      <c r="L26" s="40"/>
      <c r="M26" s="40"/>
      <c r="N26" s="40"/>
      <c r="O26" s="34"/>
      <c r="P26" s="34"/>
    </row>
    <row r="27" spans="1:16" ht="22" customHeight="1" x14ac:dyDescent="0.2">
      <c r="A27" s="117"/>
      <c r="B27" s="117"/>
      <c r="C27" s="117"/>
      <c r="D27" s="117"/>
      <c r="E27" s="117"/>
      <c r="F27" s="40"/>
      <c r="G27" s="40"/>
      <c r="H27" s="40"/>
      <c r="I27" s="40"/>
      <c r="J27" s="40"/>
      <c r="K27" s="40"/>
      <c r="L27" s="40"/>
      <c r="M27" s="40"/>
      <c r="N27" s="40"/>
      <c r="O27" s="34"/>
      <c r="P27" s="34"/>
    </row>
    <row r="28" spans="1:16" ht="22" customHeight="1" x14ac:dyDescent="0.2">
      <c r="A28" s="117"/>
      <c r="B28" s="117"/>
      <c r="C28" s="117"/>
      <c r="D28" s="117"/>
      <c r="E28" s="117"/>
      <c r="F28" s="40"/>
      <c r="G28" s="40"/>
      <c r="H28" s="40"/>
      <c r="I28" s="40"/>
      <c r="J28" s="40"/>
      <c r="K28" s="40"/>
      <c r="L28" s="40"/>
      <c r="M28" s="40"/>
      <c r="N28" s="40"/>
      <c r="O28" s="34"/>
      <c r="P28" s="34"/>
    </row>
    <row r="29" spans="1:16" ht="22" customHeight="1" x14ac:dyDescent="0.2">
      <c r="A29" s="117"/>
      <c r="B29" s="117"/>
      <c r="C29" s="117"/>
      <c r="D29" s="117"/>
      <c r="E29" s="117"/>
      <c r="F29" s="40"/>
      <c r="G29" s="40"/>
      <c r="H29" s="40"/>
      <c r="I29" s="40"/>
      <c r="J29" s="40"/>
      <c r="K29" s="40"/>
      <c r="L29" s="40"/>
      <c r="M29" s="40"/>
      <c r="N29" s="40"/>
      <c r="O29" s="34"/>
      <c r="P29" s="34"/>
    </row>
    <row r="30" spans="1:16" ht="22" customHeight="1" x14ac:dyDescent="0.2">
      <c r="A30" s="117"/>
      <c r="B30" s="117"/>
      <c r="C30" s="117"/>
      <c r="D30" s="117"/>
      <c r="E30" s="117"/>
      <c r="F30" s="40"/>
      <c r="G30" s="40"/>
      <c r="H30" s="40"/>
      <c r="I30" s="40"/>
      <c r="J30" s="40"/>
      <c r="K30" s="40"/>
      <c r="L30" s="40"/>
      <c r="M30" s="40"/>
      <c r="N30" s="40"/>
      <c r="O30" s="34"/>
      <c r="P30" s="34"/>
    </row>
    <row r="31" spans="1:16" x14ac:dyDescent="0.2">
      <c r="A31" s="34"/>
      <c r="B31" s="34"/>
      <c r="C31" s="34"/>
      <c r="D31" s="34"/>
      <c r="E31" s="34"/>
      <c r="F31" s="34"/>
      <c r="G31" s="34"/>
      <c r="H31" s="34"/>
      <c r="I31" s="34"/>
      <c r="J31" s="34"/>
      <c r="K31" s="34"/>
      <c r="L31" s="34"/>
      <c r="M31" s="34"/>
      <c r="N31" s="34"/>
      <c r="O31" s="34"/>
      <c r="P31" s="34"/>
    </row>
    <row r="32" spans="1:16" x14ac:dyDescent="0.2">
      <c r="A32" s="34"/>
      <c r="B32" s="34"/>
      <c r="C32" s="34"/>
      <c r="D32" s="34"/>
      <c r="E32" s="34"/>
      <c r="F32" s="34"/>
      <c r="G32" s="34"/>
      <c r="H32" s="34"/>
      <c r="I32" s="34"/>
      <c r="J32" s="34"/>
      <c r="K32" s="34"/>
      <c r="L32" s="34"/>
      <c r="M32" s="34"/>
      <c r="N32" s="34"/>
      <c r="O32" s="34"/>
      <c r="P32" s="34"/>
    </row>
    <row r="33" spans="1:16" x14ac:dyDescent="0.2">
      <c r="A33" s="40"/>
      <c r="B33" s="40"/>
      <c r="C33" s="40"/>
      <c r="D33" s="40"/>
      <c r="E33" s="40"/>
      <c r="F33" s="40"/>
      <c r="G33" s="40"/>
      <c r="H33" s="40"/>
      <c r="I33" s="40"/>
      <c r="J33" s="40"/>
      <c r="K33" s="40"/>
      <c r="L33" s="40"/>
      <c r="M33" s="40"/>
      <c r="N33" s="40"/>
      <c r="O33" s="40"/>
      <c r="P33" s="40"/>
    </row>
    <row r="34" spans="1:16" x14ac:dyDescent="0.2">
      <c r="A34" s="40"/>
      <c r="B34" s="40"/>
      <c r="C34" s="40"/>
      <c r="D34" s="40"/>
      <c r="E34" s="40"/>
      <c r="F34" s="40"/>
      <c r="G34" s="40"/>
      <c r="H34" s="40"/>
      <c r="I34" s="40"/>
      <c r="J34" s="40"/>
      <c r="K34" s="40"/>
      <c r="L34" s="40"/>
      <c r="M34" s="40"/>
      <c r="N34" s="40"/>
      <c r="O34" s="40"/>
      <c r="P34" s="40"/>
    </row>
    <row r="35" spans="1:16" x14ac:dyDescent="0.2">
      <c r="A35" s="40"/>
      <c r="B35" s="40"/>
      <c r="C35" s="40"/>
      <c r="D35" s="40"/>
      <c r="E35" s="40"/>
      <c r="F35" s="40"/>
      <c r="G35" s="40"/>
      <c r="H35" s="40"/>
      <c r="I35" s="40"/>
      <c r="J35" s="40"/>
      <c r="K35" s="40"/>
      <c r="L35" s="40"/>
      <c r="M35" s="40"/>
      <c r="N35" s="40"/>
      <c r="O35" s="40"/>
      <c r="P35" s="40"/>
    </row>
    <row r="36" spans="1:16" x14ac:dyDescent="0.2">
      <c r="A36" s="40"/>
      <c r="B36" s="40"/>
      <c r="C36" s="40"/>
      <c r="D36" s="40"/>
      <c r="E36" s="40"/>
      <c r="F36" s="40"/>
      <c r="G36" s="40"/>
      <c r="H36" s="40"/>
      <c r="I36" s="40"/>
      <c r="J36" s="40"/>
      <c r="K36" s="40"/>
      <c r="L36" s="40"/>
      <c r="M36" s="40"/>
      <c r="N36" s="40"/>
      <c r="O36" s="40"/>
      <c r="P36" s="40"/>
    </row>
    <row r="37" spans="1:16" x14ac:dyDescent="0.2">
      <c r="A37" s="40"/>
      <c r="B37" s="40"/>
      <c r="C37" s="40"/>
      <c r="D37" s="40"/>
      <c r="E37" s="40"/>
      <c r="F37" s="40"/>
      <c r="G37" s="40"/>
      <c r="H37" s="40"/>
      <c r="I37" s="40"/>
      <c r="J37" s="40"/>
      <c r="K37" s="40"/>
      <c r="L37" s="40"/>
      <c r="M37" s="40"/>
      <c r="N37" s="40"/>
      <c r="O37" s="40"/>
      <c r="P37" s="40"/>
    </row>
    <row r="38" spans="1:16" x14ac:dyDescent="0.2">
      <c r="A38" s="40"/>
      <c r="B38" s="40"/>
      <c r="C38" s="40"/>
      <c r="D38" s="40"/>
      <c r="E38" s="40"/>
      <c r="F38" s="40"/>
      <c r="G38" s="40"/>
      <c r="H38" s="40"/>
      <c r="I38" s="40"/>
      <c r="J38" s="40"/>
      <c r="K38" s="40"/>
      <c r="L38" s="40"/>
      <c r="M38" s="40"/>
      <c r="N38" s="40"/>
      <c r="O38" s="40"/>
      <c r="P38" s="40"/>
    </row>
    <row r="39" spans="1:16" x14ac:dyDescent="0.2">
      <c r="A39" s="40"/>
      <c r="B39" s="40"/>
      <c r="C39" s="40"/>
      <c r="D39" s="40"/>
      <c r="E39" s="40"/>
      <c r="F39" s="40"/>
      <c r="G39" s="40"/>
      <c r="H39" s="40"/>
      <c r="I39" s="40"/>
      <c r="J39" s="40"/>
      <c r="K39" s="40"/>
      <c r="L39" s="40"/>
      <c r="M39" s="40"/>
      <c r="N39" s="40"/>
      <c r="O39" s="40"/>
      <c r="P39" s="40"/>
    </row>
    <row r="40" spans="1:16" x14ac:dyDescent="0.2">
      <c r="A40" s="40"/>
      <c r="B40" s="40"/>
      <c r="C40" s="40"/>
      <c r="D40" s="40"/>
      <c r="E40" s="40"/>
      <c r="F40" s="40"/>
      <c r="G40" s="40"/>
      <c r="H40" s="40"/>
      <c r="I40" s="40"/>
      <c r="J40" s="40"/>
      <c r="K40" s="40"/>
      <c r="L40" s="40"/>
      <c r="M40" s="40"/>
      <c r="N40" s="40"/>
      <c r="O40" s="40"/>
      <c r="P40" s="40"/>
    </row>
    <row r="41" spans="1:16" x14ac:dyDescent="0.2">
      <c r="A41" s="40"/>
      <c r="B41" s="40"/>
      <c r="C41" s="40"/>
      <c r="D41" s="40"/>
      <c r="E41" s="40"/>
      <c r="F41" s="40"/>
      <c r="G41" s="40"/>
      <c r="H41" s="40"/>
      <c r="I41" s="40"/>
      <c r="J41" s="40"/>
      <c r="K41" s="40"/>
      <c r="L41" s="40"/>
      <c r="M41" s="40"/>
      <c r="N41" s="40"/>
      <c r="O41" s="40"/>
      <c r="P41" s="40"/>
    </row>
    <row r="42" spans="1:16" x14ac:dyDescent="0.2">
      <c r="A42" s="40"/>
      <c r="B42" s="40"/>
      <c r="C42" s="40"/>
      <c r="D42" s="40"/>
      <c r="E42" s="40"/>
      <c r="F42" s="40"/>
      <c r="G42" s="40"/>
      <c r="H42" s="40"/>
      <c r="I42" s="40"/>
      <c r="J42" s="40"/>
      <c r="K42" s="40"/>
      <c r="L42" s="40"/>
      <c r="M42" s="40"/>
      <c r="N42" s="40"/>
      <c r="O42" s="40"/>
      <c r="P42" s="40"/>
    </row>
    <row r="43" spans="1:16" x14ac:dyDescent="0.2">
      <c r="A43" s="40"/>
      <c r="B43" s="40"/>
      <c r="C43" s="40"/>
      <c r="D43" s="40"/>
      <c r="E43" s="40"/>
      <c r="F43" s="40"/>
      <c r="G43" s="40"/>
      <c r="H43" s="40"/>
      <c r="I43" s="40"/>
      <c r="J43" s="40"/>
      <c r="K43" s="40"/>
      <c r="L43" s="40"/>
      <c r="M43" s="40"/>
      <c r="N43" s="40"/>
      <c r="O43" s="40"/>
      <c r="P43" s="40"/>
    </row>
    <row r="44" spans="1:16" x14ac:dyDescent="0.2">
      <c r="A44" s="40"/>
      <c r="B44" s="40"/>
      <c r="C44" s="40"/>
      <c r="D44" s="40"/>
      <c r="E44" s="40"/>
      <c r="F44" s="40"/>
      <c r="G44" s="40"/>
      <c r="H44" s="40"/>
      <c r="I44" s="40"/>
      <c r="J44" s="40"/>
      <c r="K44" s="40"/>
      <c r="L44" s="40"/>
      <c r="M44" s="40"/>
      <c r="N44" s="40"/>
      <c r="O44" s="40"/>
      <c r="P44" s="40"/>
    </row>
    <row r="45" spans="1:16" x14ac:dyDescent="0.2">
      <c r="A45" s="40"/>
      <c r="B45" s="40"/>
      <c r="C45" s="40"/>
      <c r="D45" s="40"/>
      <c r="E45" s="40"/>
      <c r="F45" s="40"/>
      <c r="G45" s="40"/>
      <c r="H45" s="40"/>
      <c r="I45" s="40"/>
      <c r="J45" s="40"/>
      <c r="K45" s="40"/>
      <c r="L45" s="40"/>
      <c r="M45" s="40"/>
      <c r="N45" s="40"/>
      <c r="O45" s="40"/>
      <c r="P45" s="40"/>
    </row>
    <row r="46" spans="1:16" x14ac:dyDescent="0.2">
      <c r="A46" s="40"/>
      <c r="B46" s="40"/>
      <c r="C46" s="40"/>
      <c r="D46" s="40"/>
      <c r="E46" s="40"/>
      <c r="F46" s="40"/>
      <c r="G46" s="40"/>
      <c r="H46" s="40"/>
      <c r="I46" s="40"/>
      <c r="J46" s="40"/>
      <c r="K46" s="40"/>
      <c r="L46" s="40"/>
      <c r="M46" s="40"/>
      <c r="N46" s="40"/>
      <c r="O46" s="40"/>
      <c r="P46" s="40"/>
    </row>
    <row r="47" spans="1:16" x14ac:dyDescent="0.2">
      <c r="A47" s="40"/>
      <c r="B47" s="40"/>
      <c r="C47" s="40"/>
      <c r="D47" s="40"/>
      <c r="E47" s="40"/>
      <c r="F47" s="40"/>
      <c r="G47" s="40"/>
      <c r="H47" s="40"/>
      <c r="I47" s="40"/>
      <c r="J47" s="40"/>
      <c r="K47" s="40"/>
      <c r="L47" s="40"/>
      <c r="M47" s="40"/>
      <c r="N47" s="40"/>
      <c r="O47" s="40"/>
      <c r="P47" s="40"/>
    </row>
    <row r="48" spans="1:16" x14ac:dyDescent="0.2">
      <c r="A48" s="40"/>
      <c r="B48" s="40"/>
      <c r="C48" s="40"/>
      <c r="D48" s="40"/>
      <c r="E48" s="40"/>
      <c r="F48" s="40"/>
      <c r="G48" s="40"/>
      <c r="H48" s="40"/>
      <c r="I48" s="40"/>
      <c r="J48" s="40"/>
      <c r="K48" s="40"/>
      <c r="L48" s="40"/>
      <c r="M48" s="40"/>
      <c r="N48" s="40"/>
      <c r="O48" s="40"/>
      <c r="P48" s="40"/>
    </row>
    <row r="49" spans="1:16" x14ac:dyDescent="0.2">
      <c r="A49" s="40"/>
      <c r="B49" s="40"/>
      <c r="C49" s="40"/>
      <c r="D49" s="40"/>
      <c r="E49" s="40"/>
      <c r="F49" s="40"/>
      <c r="G49" s="40"/>
      <c r="H49" s="40"/>
      <c r="I49" s="40"/>
      <c r="J49" s="40"/>
      <c r="K49" s="40"/>
      <c r="L49" s="40"/>
      <c r="M49" s="40"/>
      <c r="N49" s="40"/>
      <c r="O49" s="40"/>
      <c r="P49" s="40"/>
    </row>
    <row r="50" spans="1:16" x14ac:dyDescent="0.2">
      <c r="A50" s="40"/>
      <c r="B50" s="40"/>
      <c r="C50" s="40"/>
      <c r="D50" s="40"/>
      <c r="E50" s="40"/>
      <c r="F50" s="40"/>
      <c r="G50" s="40"/>
      <c r="H50" s="40"/>
      <c r="I50" s="40"/>
      <c r="J50" s="40"/>
      <c r="K50" s="40"/>
      <c r="L50" s="40"/>
      <c r="M50" s="40"/>
      <c r="N50" s="40"/>
      <c r="O50" s="40"/>
      <c r="P50" s="40"/>
    </row>
    <row r="51" spans="1:16" x14ac:dyDescent="0.2">
      <c r="A51" s="40"/>
      <c r="B51" s="40"/>
      <c r="C51" s="40"/>
      <c r="D51" s="40"/>
      <c r="E51" s="40"/>
      <c r="F51" s="40"/>
      <c r="G51" s="40"/>
      <c r="H51" s="40"/>
      <c r="I51" s="40"/>
      <c r="J51" s="40"/>
      <c r="K51" s="40"/>
      <c r="L51" s="40"/>
      <c r="M51" s="40"/>
      <c r="N51" s="40"/>
      <c r="O51" s="40"/>
      <c r="P51" s="40"/>
    </row>
    <row r="52" spans="1:16" x14ac:dyDescent="0.2">
      <c r="A52" s="40"/>
      <c r="B52" s="40"/>
      <c r="C52" s="40"/>
      <c r="D52" s="40"/>
      <c r="E52" s="40"/>
      <c r="F52" s="40"/>
      <c r="G52" s="40"/>
      <c r="H52" s="40"/>
      <c r="I52" s="40"/>
      <c r="J52" s="40"/>
      <c r="K52" s="40"/>
      <c r="L52" s="40"/>
      <c r="M52" s="40"/>
      <c r="N52" s="40"/>
      <c r="O52" s="40"/>
      <c r="P52" s="40"/>
    </row>
    <row r="53" spans="1:16" x14ac:dyDescent="0.2">
      <c r="A53" s="40"/>
      <c r="B53" s="40"/>
      <c r="C53" s="40"/>
      <c r="D53" s="40"/>
      <c r="E53" s="40"/>
      <c r="F53" s="40"/>
      <c r="G53" s="40"/>
      <c r="H53" s="40"/>
      <c r="I53" s="40"/>
      <c r="J53" s="40"/>
      <c r="K53" s="40"/>
      <c r="L53" s="40"/>
      <c r="M53" s="40"/>
      <c r="N53" s="40"/>
      <c r="O53" s="40"/>
      <c r="P53" s="40"/>
    </row>
    <row r="54" spans="1:16" x14ac:dyDescent="0.2">
      <c r="A54" s="40"/>
      <c r="B54" s="40"/>
      <c r="C54" s="40"/>
      <c r="D54" s="40"/>
      <c r="E54" s="40"/>
      <c r="F54" s="40"/>
      <c r="G54" s="40"/>
      <c r="H54" s="40"/>
      <c r="I54" s="40"/>
      <c r="J54" s="40"/>
      <c r="K54" s="40"/>
      <c r="L54" s="40"/>
      <c r="M54" s="40"/>
      <c r="N54" s="40"/>
      <c r="O54" s="40"/>
      <c r="P54" s="40"/>
    </row>
    <row r="55" spans="1:16" x14ac:dyDescent="0.2">
      <c r="A55" s="40"/>
      <c r="B55" s="40"/>
      <c r="C55" s="40"/>
      <c r="D55" s="40"/>
      <c r="E55" s="40"/>
      <c r="F55" s="40"/>
      <c r="G55" s="40"/>
      <c r="H55" s="40"/>
      <c r="I55" s="40"/>
      <c r="J55" s="40"/>
      <c r="K55" s="40"/>
      <c r="L55" s="40"/>
      <c r="M55" s="40"/>
      <c r="N55" s="40"/>
      <c r="O55" s="40"/>
      <c r="P55" s="40"/>
    </row>
    <row r="56" spans="1:16" x14ac:dyDescent="0.2">
      <c r="A56" s="40"/>
      <c r="B56" s="40"/>
      <c r="C56" s="40"/>
      <c r="D56" s="40"/>
      <c r="E56" s="40"/>
      <c r="F56" s="40"/>
      <c r="G56" s="40"/>
      <c r="H56" s="40"/>
      <c r="I56" s="40"/>
      <c r="J56" s="40"/>
      <c r="K56" s="40"/>
      <c r="L56" s="40"/>
      <c r="M56" s="40"/>
      <c r="N56" s="40"/>
      <c r="O56" s="40"/>
      <c r="P56" s="40"/>
    </row>
    <row r="57" spans="1:16" x14ac:dyDescent="0.2">
      <c r="A57" s="40"/>
      <c r="B57" s="40"/>
      <c r="C57" s="40"/>
      <c r="D57" s="40"/>
      <c r="E57" s="40"/>
      <c r="F57" s="40"/>
      <c r="G57" s="40"/>
      <c r="H57" s="40"/>
      <c r="I57" s="40"/>
      <c r="J57" s="40"/>
      <c r="K57" s="40"/>
      <c r="L57" s="40"/>
      <c r="M57" s="40"/>
      <c r="N57" s="40"/>
      <c r="O57" s="40"/>
      <c r="P57" s="40"/>
    </row>
    <row r="58" spans="1:16" x14ac:dyDescent="0.2">
      <c r="A58" s="40"/>
      <c r="B58" s="40"/>
      <c r="C58" s="40"/>
      <c r="D58" s="40"/>
      <c r="E58" s="40"/>
      <c r="F58" s="40"/>
      <c r="G58" s="40"/>
      <c r="H58" s="40"/>
      <c r="I58" s="40"/>
      <c r="J58" s="40"/>
      <c r="K58" s="40"/>
      <c r="L58" s="40"/>
      <c r="M58" s="40"/>
      <c r="N58" s="40"/>
      <c r="O58" s="40"/>
      <c r="P58" s="40"/>
    </row>
    <row r="59" spans="1:16" x14ac:dyDescent="0.2">
      <c r="A59" s="40"/>
      <c r="B59" s="40"/>
      <c r="C59" s="40"/>
      <c r="D59" s="40"/>
      <c r="E59" s="40"/>
      <c r="F59" s="40"/>
      <c r="G59" s="40"/>
      <c r="H59" s="40"/>
      <c r="I59" s="40"/>
      <c r="J59" s="40"/>
      <c r="K59" s="40"/>
      <c r="L59" s="40"/>
      <c r="M59" s="40"/>
      <c r="N59" s="40"/>
      <c r="O59" s="40"/>
      <c r="P59" s="40"/>
    </row>
    <row r="60" spans="1:16" x14ac:dyDescent="0.2">
      <c r="A60" s="40"/>
      <c r="B60" s="40"/>
      <c r="C60" s="40"/>
      <c r="D60" s="40"/>
      <c r="E60" s="40"/>
      <c r="F60" s="40"/>
      <c r="G60" s="40"/>
      <c r="H60" s="40"/>
      <c r="I60" s="40"/>
      <c r="J60" s="40"/>
      <c r="K60" s="40"/>
      <c r="L60" s="40"/>
      <c r="M60" s="40"/>
      <c r="N60" s="40"/>
      <c r="O60" s="40"/>
      <c r="P60" s="40"/>
    </row>
    <row r="61" spans="1:16" x14ac:dyDescent="0.2">
      <c r="A61" s="40"/>
      <c r="B61" s="40"/>
      <c r="C61" s="40"/>
      <c r="D61" s="40"/>
      <c r="E61" s="40"/>
      <c r="F61" s="40"/>
      <c r="G61" s="40"/>
      <c r="H61" s="40"/>
      <c r="I61" s="40"/>
      <c r="J61" s="40"/>
      <c r="K61" s="40"/>
      <c r="L61" s="40"/>
      <c r="M61" s="40"/>
      <c r="N61" s="40"/>
      <c r="O61" s="40"/>
      <c r="P61" s="40"/>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MOG.A/explorer/revenue_proj" xr:uid="{D8292151-CD0D-7E4B-8092-F1F27BF80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2023-12-03T13:06:52Z</dcterms:modified>
</cp:coreProperties>
</file>