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4EEA2017-4BF3-D74E-914B-B440A03004B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 l="1"/>
  <c r="C6" i="2"/>
  <c r="O14" i="2"/>
  <c r="K4" i="2" a="1"/>
  <c r="K4" i="2" s="1"/>
  <c r="J17" i="2"/>
  <c r="I17" i="2"/>
  <c r="H17" i="2"/>
  <c r="G17" i="2"/>
  <c r="F17" i="2"/>
  <c r="E17" i="2"/>
  <c r="D17" i="2"/>
  <c r="C17" i="2"/>
  <c r="B17" i="2"/>
  <c r="J14" i="2"/>
  <c r="I14" i="2"/>
  <c r="H14" i="2"/>
  <c r="G14" i="2"/>
  <c r="F14" i="2"/>
  <c r="E14" i="2"/>
  <c r="D14" i="2"/>
  <c r="C14" i="2"/>
  <c r="B14" i="2"/>
  <c r="O10" i="2" l="1"/>
  <c r="O9" i="2"/>
  <c r="O7" i="2"/>
  <c r="O19" i="2" s="1"/>
  <c r="G7" i="2"/>
  <c r="E7" i="2"/>
  <c r="O6" i="2"/>
  <c r="G6" i="2"/>
  <c r="E6" i="2"/>
  <c r="O5" i="2"/>
  <c r="G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13" i="2"/>
  <c r="E5" i="2"/>
  <c r="K11" i="2"/>
  <c r="G4" i="2"/>
  <c r="O8" i="2"/>
  <c r="O12" i="2" s="1"/>
  <c r="O21" i="2"/>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<sst xmlns="http://schemas.openxmlformats.org/spreadsheetml/2006/main" count="1173" uniqueCount="252">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</sst>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right style="medium">
        <color theme="0" tint="-0.14999847407452621"/>
      </right>
      <top/>
      <bottom/>
      <diagonal/>
    </border>
    <border>
      <left/>
      <right style="medium">
        <color theme="0" tint="-0.14999847407452621"/>
      </right>
      <top/>
      <bottom style="medium">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3">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9" fontId="11" fillId="0" borderId="0" xfId="0" applyNumberFormat="1" applyFont="1"/>
    <xf numFmtId="9" fontId="12" fillId="0" borderId="0" xfId="0" applyNumberFormat="1" applyFont="1"/>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4" fontId="3" fillId="0" borderId="0" xfId="0" applyNumberFormat="1" applyFont="1"/>
    <xf numFmtId="4" fontId="3" fillId="5" borderId="0" xfId="0" applyNumberFormat="1" applyFont="1" applyFill="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0" fontId="9" fillId="12" borderId="0" xfId="0" applyFont="1" applyFill="1"/>
    <xf numFmtId="164" fontId="3" fillId="9" borderId="0" xfId="0" applyNumberFormat="1" applyFont="1" applyFill="1" applyAlignment="1">
      <alignment horizontal="right" vertical="center" indent="1"/>
    </xf>
    <xf numFmtId="9" fontId="3" fillId="9" borderId="0" xfId="1" applyFont="1" applyFill="1" applyBorder="1" applyAlignment="1">
      <alignment horizontal="right" vertical="center" indent="1"/>
    </xf>
    <xf numFmtId="0" fontId="21" fillId="14" borderId="0" xfId="0" applyFont="1" applyFill="1" applyAlignment="1">
      <alignment horizontal="right" vertical="center" indent="1"/>
    </xf>
    <xf numFmtId="0" fontId="22" fillId="14" borderId="0" xfId="0" applyFont="1" applyFill="1" applyAlignment="1">
      <alignment horizontal="right" vertical="center" indent="1"/>
    </xf>
    <xf numFmtId="0" fontId="9" fillId="12" borderId="0" xfId="0" applyFont="1" applyFill="1" applyAlignment="1">
      <alignment vertical="center"/>
    </xf>
    <xf numFmtId="9" fontId="3" fillId="11" borderId="0" xfId="1" applyFont="1" applyFill="1" applyBorder="1" applyAlignment="1">
      <alignment horizontal="right" vertical="center" indent="1"/>
    </xf>
    <xf numFmtId="9" fontId="3" fillId="11" borderId="4" xfId="1" applyFont="1" applyFill="1" applyBorder="1" applyAlignment="1">
      <alignment horizontal="right" vertical="center" indent="1"/>
    </xf>
    <xf numFmtId="0" fontId="13" fillId="12" borderId="0" xfId="0" applyFont="1" applyFill="1" applyAlignment="1">
      <alignment horizontal="left" vertical="center" indent="1"/>
    </xf>
    <xf numFmtId="0" fontId="13" fillId="11" borderId="5" xfId="0" applyFont="1" applyFill="1" applyBorder="1" applyAlignment="1">
      <alignment horizontal="left" vertical="center" indent="2"/>
    </xf>
    <xf numFmtId="10" fontId="13" fillId="11" borderId="6" xfId="1" applyNumberFormat="1" applyFont="1" applyFill="1" applyBorder="1" applyAlignment="1">
      <alignment horizontal="right" vertical="center" indent="1"/>
    </xf>
    <xf numFmtId="10" fontId="13" fillId="11" borderId="5" xfId="1" applyNumberFormat="1" applyFont="1" applyFill="1" applyBorder="1" applyAlignment="1">
      <alignment horizontal="right" vertical="center" indent="1"/>
    </xf>
    <xf numFmtId="10" fontId="13" fillId="11" borderId="7" xfId="1" applyNumberFormat="1" applyFont="1" applyFill="1" applyBorder="1" applyAlignment="1">
      <alignment horizontal="right" vertical="center" indent="1"/>
    </xf>
    <xf numFmtId="164" fontId="3" fillId="9" borderId="8" xfId="0" applyNumberFormat="1" applyFont="1" applyFill="1" applyBorder="1" applyAlignment="1">
      <alignment horizontal="right" vertical="center" indent="1"/>
    </xf>
    <xf numFmtId="9" fontId="13" fillId="10" borderId="9" xfId="1" applyFont="1" applyFill="1" applyBorder="1" applyAlignment="1">
      <alignment horizontal="left" vertical="center" indent="1"/>
    </xf>
    <xf numFmtId="9" fontId="3" fillId="9" borderId="10" xfId="1" applyFont="1" applyFill="1" applyBorder="1" applyAlignment="1">
      <alignment horizontal="right" vertical="center" indent="1"/>
    </xf>
    <xf numFmtId="164" fontId="3" fillId="9" borderId="11" xfId="0" applyNumberFormat="1" applyFont="1" applyFill="1" applyBorder="1" applyAlignment="1">
      <alignment horizontal="right" vertical="center" indent="1"/>
    </xf>
    <xf numFmtId="9" fontId="13" fillId="10" borderId="12" xfId="1" applyFont="1" applyFill="1" applyBorder="1" applyAlignment="1">
      <alignment horizontal="left" vertical="center" indent="1"/>
    </xf>
    <xf numFmtId="9" fontId="26" fillId="10" borderId="12" xfId="1" applyFont="1" applyFill="1" applyBorder="1" applyAlignment="1">
      <alignment horizontal="left" vertical="center" indent="1"/>
    </xf>
    <xf numFmtId="167" fontId="3" fillId="9" borderId="11" xfId="0" applyNumberFormat="1" applyFont="1" applyFill="1" applyBorder="1" applyAlignment="1">
      <alignment horizontal="right" vertical="center" indent="1"/>
    </xf>
    <xf numFmtId="167" fontId="3" fillId="9" borderId="13" xfId="0" applyNumberFormat="1" applyFont="1" applyFill="1" applyBorder="1" applyAlignment="1">
      <alignment horizontal="right" vertical="center" indent="1"/>
    </xf>
    <xf numFmtId="9" fontId="13" fillId="10" borderId="14" xfId="1" applyFont="1" applyFill="1" applyBorder="1" applyAlignment="1">
      <alignment horizontal="left" vertical="center" indent="1"/>
    </xf>
    <xf numFmtId="165" fontId="3" fillId="9" borderId="15" xfId="1" applyNumberFormat="1" applyFont="1" applyFill="1" applyBorder="1" applyAlignment="1">
      <alignment horizontal="right" vertical="center" indent="1"/>
    </xf>
    <xf numFmtId="9" fontId="3" fillId="12" borderId="4" xfId="1" applyFont="1" applyFill="1" applyBorder="1" applyAlignment="1">
      <alignment horizontal="left" indent="1"/>
    </xf>
    <xf numFmtId="0" fontId="2" fillId="9" borderId="16" xfId="0" applyFont="1" applyFill="1" applyBorder="1" applyAlignment="1">
      <alignment horizontal="right" vertical="center"/>
    </xf>
    <xf numFmtId="0" fontId="20" fillId="9" borderId="17" xfId="0" applyFont="1" applyFill="1" applyBorder="1" applyAlignment="1">
      <alignment horizontal="right" vertical="center" indent="1"/>
    </xf>
    <xf numFmtId="9" fontId="20" fillId="10" borderId="5" xfId="1" applyFont="1" applyFill="1" applyBorder="1" applyAlignment="1">
      <alignment horizontal="left" vertical="center" indent="2"/>
    </xf>
    <xf numFmtId="164" fontId="3" fillId="10" borderId="6" xfId="0" applyNumberFormat="1" applyFont="1" applyFill="1" applyBorder="1" applyAlignment="1">
      <alignment horizontal="right" vertical="center" indent="1"/>
    </xf>
    <xf numFmtId="9" fontId="23" fillId="11" borderId="4" xfId="1" applyFont="1" applyFill="1" applyBorder="1" applyAlignment="1">
      <alignment horizontal="left" vertical="center" indent="2"/>
    </xf>
    <xf numFmtId="0" fontId="13" fillId="10" borderId="9" xfId="1" applyNumberFormat="1" applyFont="1" applyFill="1" applyBorder="1" applyAlignment="1">
      <alignment horizontal="left" vertical="center" indent="1"/>
    </xf>
    <xf numFmtId="165" fontId="3" fillId="9" borderId="9" xfId="1" applyNumberFormat="1" applyFont="1" applyFill="1" applyBorder="1" applyAlignment="1">
      <alignment horizontal="right" vertical="center" indent="1"/>
    </xf>
    <xf numFmtId="164" fontId="3" fillId="9" borderId="10" xfId="0" applyNumberFormat="1" applyFont="1" applyFill="1" applyBorder="1" applyAlignment="1">
      <alignment horizontal="right" vertical="center" indent="1"/>
    </xf>
    <xf numFmtId="9" fontId="13" fillId="10" borderId="10" xfId="1" applyFont="1" applyFill="1" applyBorder="1" applyAlignment="1">
      <alignment horizontal="left" vertical="center" indent="1"/>
    </xf>
    <xf numFmtId="10" fontId="3" fillId="9" borderId="18" xfId="1" applyNumberFormat="1" applyFont="1" applyFill="1" applyBorder="1" applyAlignment="1">
      <alignment horizontal="right" vertical="center" indent="1"/>
    </xf>
    <xf numFmtId="0" fontId="13" fillId="10" borderId="19" xfId="1" applyNumberFormat="1" applyFont="1" applyFill="1" applyBorder="1" applyAlignment="1">
      <alignment horizontal="left" vertical="center" indent="1"/>
    </xf>
    <xf numFmtId="0" fontId="13"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5" fontId="3" fillId="9" borderId="0" xfId="1" applyNumberFormat="1" applyFont="1" applyFill="1" applyBorder="1" applyAlignment="1">
      <alignment horizontal="right" vertical="center" indent="1"/>
    </xf>
    <xf numFmtId="0" fontId="13" fillId="10" borderId="20" xfId="1" applyNumberFormat="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3" fillId="10" borderId="20" xfId="1" applyFont="1" applyFill="1" applyBorder="1" applyAlignment="1">
      <alignment horizontal="left" vertical="center" indent="1"/>
    </xf>
    <xf numFmtId="166" fontId="2" fillId="13" borderId="0" xfId="0" applyNumberFormat="1" applyFont="1" applyFill="1" applyAlignment="1">
      <alignment horizontal="right" vertical="center" indent="1"/>
    </xf>
    <xf numFmtId="9" fontId="16" fillId="10" borderId="20" xfId="1" applyFont="1" applyFill="1" applyBorder="1" applyAlignment="1">
      <alignment horizontal="left" vertical="center" indent="1"/>
    </xf>
    <xf numFmtId="9" fontId="3" fillId="9" borderId="15" xfId="1" applyFont="1" applyFill="1" applyBorder="1" applyAlignment="1">
      <alignment horizontal="right" vertical="center" indent="1"/>
    </xf>
    <xf numFmtId="2" fontId="3" fillId="9" borderId="14" xfId="0" applyNumberFormat="1" applyFont="1" applyFill="1" applyBorder="1" applyAlignment="1">
      <alignment horizontal="right" vertical="center" indent="1"/>
    </xf>
    <xf numFmtId="0" fontId="13" fillId="10" borderId="14" xfId="1" applyNumberFormat="1" applyFont="1" applyFill="1" applyBorder="1" applyAlignment="1">
      <alignment horizontal="left" vertical="center" indent="1"/>
    </xf>
    <xf numFmtId="165" fontId="3" fillId="14" borderId="15" xfId="1"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9" fontId="2" fillId="13" borderId="15" xfId="1" applyFont="1" applyFill="1" applyBorder="1" applyAlignment="1">
      <alignment horizontal="right" vertical="center" indent="1"/>
    </xf>
    <xf numFmtId="9" fontId="16" fillId="10" borderId="21" xfId="1" applyFont="1" applyFill="1" applyBorder="1" applyAlignment="1">
      <alignment horizontal="left" vertical="center" indent="1"/>
    </xf>
    <xf numFmtId="0" fontId="20" fillId="9" borderId="22" xfId="0" applyFont="1" applyFill="1" applyBorder="1" applyAlignment="1">
      <alignment horizontal="right" vertical="center" indent="1"/>
    </xf>
    <xf numFmtId="0" fontId="22" fillId="14" borderId="12" xfId="0" applyFont="1" applyFill="1" applyBorder="1" applyAlignment="1">
      <alignment horizontal="right" vertical="center" indent="1"/>
    </xf>
    <xf numFmtId="164" fontId="3" fillId="10" borderId="7" xfId="0" applyNumberFormat="1" applyFont="1" applyFill="1" applyBorder="1" applyAlignment="1">
      <alignment horizontal="right" vertical="center" indent="1"/>
    </xf>
    <xf numFmtId="164" fontId="13" fillId="10" borderId="23" xfId="0" applyNumberFormat="1" applyFont="1" applyFill="1" applyBorder="1" applyAlignment="1">
      <alignment horizontal="right" vertical="center"/>
    </xf>
    <xf numFmtId="9" fontId="3" fillId="11" borderId="12" xfId="1" applyFont="1" applyFill="1" applyBorder="1" applyAlignment="1">
      <alignment horizontal="right" vertical="center" indent="1"/>
    </xf>
    <xf numFmtId="164" fontId="3" fillId="10" borderId="5" xfId="0" applyNumberFormat="1" applyFont="1" applyFill="1" applyBorder="1" applyAlignment="1">
      <alignment horizontal="right" vertical="center" indent="1"/>
    </xf>
    <xf numFmtId="164" fontId="13" fillId="10" borderId="7" xfId="0" applyNumberFormat="1" applyFont="1" applyFill="1" applyBorder="1" applyAlignment="1">
      <alignment horizontal="right" vertical="center"/>
    </xf>
    <xf numFmtId="0" fontId="24" fillId="11" borderId="4" xfId="0" applyFont="1" applyFill="1" applyBorder="1" applyAlignment="1">
      <alignment horizontal="left" vertical="center" indent="1"/>
    </xf>
    <xf numFmtId="9" fontId="20" fillId="10" borderId="24" xfId="1" applyFont="1" applyFill="1" applyBorder="1" applyAlignment="1">
      <alignment horizontal="left" vertical="center" indent="2"/>
    </xf>
    <xf numFmtId="9" fontId="3" fillId="10" borderId="25"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6" xfId="1" applyFont="1" applyFill="1" applyBorder="1" applyAlignment="1">
      <alignment horizontal="right" vertical="center" indent="1"/>
    </xf>
    <xf numFmtId="9" fontId="3" fillId="10" borderId="26" xfId="1" applyFont="1" applyFill="1" applyBorder="1" applyAlignment="1">
      <alignment horizontal="right" vertical="center"/>
    </xf>
    <xf numFmtId="0" fontId="14" fillId="11" borderId="4" xfId="0" applyFont="1" applyFill="1" applyBorder="1" applyAlignment="1">
      <alignment horizontal="left" vertical="center" wrapText="1"/>
    </xf>
    <xf numFmtId="164" fontId="15" fillId="11" borderId="12" xfId="0" applyNumberFormat="1" applyFont="1" applyFill="1" applyBorder="1" applyAlignment="1">
      <alignment vertical="center"/>
    </xf>
    <xf numFmtId="0" fontId="18" fillId="11" borderId="4" xfId="0" applyFont="1" applyFill="1" applyBorder="1" applyAlignment="1">
      <alignment horizontal="left" vertical="center" wrapText="1"/>
    </xf>
    <xf numFmtId="10" fontId="19" fillId="11" borderId="12" xfId="0" applyNumberFormat="1" applyFont="1" applyFill="1" applyBorder="1" applyAlignment="1">
      <alignment vertical="center"/>
    </xf>
    <xf numFmtId="10" fontId="15" fillId="11" borderId="12" xfId="0" applyNumberFormat="1" applyFont="1" applyFill="1" applyBorder="1" applyAlignment="1">
      <alignment vertical="center"/>
    </xf>
    <xf numFmtId="2" fontId="15" fillId="11" borderId="12" xfId="0" applyNumberFormat="1" applyFont="1" applyFill="1" applyBorder="1" applyAlignment="1">
      <alignment vertical="center"/>
    </xf>
    <xf numFmtId="0" fontId="18" fillId="11" borderId="24" xfId="0" applyFont="1" applyFill="1" applyBorder="1" applyAlignment="1">
      <alignment horizontal="left" vertical="center" wrapText="1"/>
    </xf>
    <xf numFmtId="10" fontId="19" fillId="11" borderId="26" xfId="0" applyNumberFormat="1" applyFont="1" applyFill="1" applyBorder="1" applyAlignment="1">
      <alignment vertical="center"/>
    </xf>
    <xf numFmtId="164" fontId="15"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26" xfId="0" applyNumberFormat="1" applyFont="1" applyFill="1" applyBorder="1" applyAlignment="1">
      <alignment horizontal="right" vertical="center"/>
    </xf>
    <xf numFmtId="9" fontId="3" fillId="10" borderId="24" xfId="1" applyFont="1" applyFill="1" applyBorder="1" applyAlignment="1">
      <alignment horizontal="center" vertical="center"/>
    </xf>
    <xf numFmtId="9" fontId="3" fillId="10" borderId="26" xfId="1" applyFont="1" applyFill="1" applyBorder="1" applyAlignment="1">
      <alignment horizontal="center" vertical="center"/>
    </xf>
    <xf numFmtId="10" fontId="20" fillId="9" borderId="24" xfId="1" applyNumberFormat="1" applyFont="1" applyFill="1" applyBorder="1" applyAlignment="1">
      <alignment horizontal="center" vertical="center"/>
    </xf>
    <xf numFmtId="10" fontId="20" fillId="9" borderId="26" xfId="1" applyNumberFormat="1" applyFont="1" applyFill="1" applyBorder="1" applyAlignment="1">
      <alignment horizontal="center" vertical="center"/>
    </xf>
    <xf numFmtId="0" fontId="25" fillId="0" borderId="0" xfId="0" applyFont="1" applyAlignment="1">
      <alignment horizontal="left" vertical="center" indent="2"/>
    </xf>
    <xf numFmtId="9" fontId="20" fillId="11" borderId="5" xfId="1" applyFont="1" applyFill="1" applyBorder="1" applyAlignment="1">
      <alignment horizontal="center" vertical="center"/>
    </xf>
    <xf numFmtId="9" fontId="20" fillId="11" borderId="7" xfId="1" applyFont="1" applyFill="1" applyBorder="1" applyAlignment="1">
      <alignment horizontal="center" vertical="center"/>
    </xf>
    <xf numFmtId="9" fontId="3" fillId="10" borderId="5" xfId="1" applyFont="1" applyFill="1" applyBorder="1" applyAlignment="1">
      <alignment horizontal="center" vertical="center"/>
    </xf>
    <xf numFmtId="9" fontId="3" fillId="10" borderId="7" xfId="1" applyFont="1" applyFill="1" applyBorder="1" applyAlignment="1">
      <alignment horizontal="center" vertical="center"/>
    </xf>
    <xf numFmtId="0" fontId="13" fillId="12" borderId="0" xfId="0" applyFont="1" applyFill="1" applyAlignment="1">
      <alignment horizontal="left" vertical="center" wrapText="1" indent="3"/>
    </xf>
    <xf numFmtId="0" fontId="13"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https://www.bing.com/financeapi/forcetrigger?t=a1uwu2&amp;q=XNYS%3aHSY&amp;form=skydnc</v>
    <v>Learn more on Bing</v>
  </rv>
  <rv s="1">
    <v>0</v>
    <v>THE HERSHEY COMPANY (XNYS:HSY)</v>
    <v>2</v>
    <v>3</v>
    <v>Finance</v>
    <v>4</v>
    <v>en-US</v>
    <v>a1uwu2</v>
    <v>268435456</v>
    <v>1</v>
    <v>Powered by Refinitiv</v>
    <v>276.88049999999998</v>
    <v>183.73500000000001</v>
    <v>0.34260000000000002</v>
    <v>3.06</v>
    <v>1.6284E-2</v>
    <v>0.02</v>
    <v>1.047E-4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191.02</v>
    <v>Food &amp; Tobacco</v>
    <v>Stock</v>
    <v>45262.04158399297</v>
    <v>0</v>
    <v>187.8</v>
    <v>39055066236</v>
    <v>THE HERSHEY COMPANY</v>
    <v>THE HERSHEY COMPANY</v>
    <v>188.21</v>
    <v>20.2697</v>
    <v>187.92</v>
    <v>190.98</v>
    <v>191</v>
    <v>204498200</v>
    <v>HSY</v>
    <v>THE HERSHEY COMPANY (XNYS:HSY)</v>
    <v>1262863</v>
    <v>1458097</v>
    <v>1927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SY%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S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L192" sqref="L192"/>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5671009000</v>
      </c>
      <c r="C2" s="30">
        <v>6080788000</v>
      </c>
      <c r="D2" s="30">
        <v>6644252000</v>
      </c>
      <c r="E2" s="30">
        <v>7146079000</v>
      </c>
      <c r="F2" s="30">
        <v>7421768000</v>
      </c>
      <c r="G2" s="30">
        <v>7386626000</v>
      </c>
      <c r="H2" s="30">
        <v>7440181000</v>
      </c>
      <c r="I2" s="30">
        <v>7515426000</v>
      </c>
      <c r="J2" s="30">
        <v>7791069000</v>
      </c>
      <c r="K2" s="30">
        <v>7986252000</v>
      </c>
      <c r="L2" s="30">
        <v>8149719000</v>
      </c>
      <c r="M2" s="30">
        <v>8971337000</v>
      </c>
      <c r="N2" s="30">
        <v>10419294000</v>
      </c>
      <c r="O2" s="31">
        <v>10858385000</v>
      </c>
      <c r="P2" s="30">
        <v>2728153000</v>
      </c>
      <c r="Q2" s="30">
        <v>2652338000</v>
      </c>
      <c r="R2" s="30">
        <v>2987614000</v>
      </c>
      <c r="S2" s="30">
        <v>2490280000</v>
      </c>
    </row>
    <row r="3" spans="1:30" ht="19" x14ac:dyDescent="0.25">
      <c r="A3" s="9" t="s">
        <v>191</v>
      </c>
      <c r="B3" s="10"/>
      <c r="C3" s="11">
        <f t="shared" ref="C3:O3" si="0">(C2/B2)-1</f>
        <v>7.2258569859437793E-2</v>
      </c>
      <c r="D3" s="11">
        <f t="shared" si="0"/>
        <v>9.2662990388745703E-2</v>
      </c>
      <c r="E3" s="11">
        <f t="shared" si="0"/>
        <v>7.5527990208679618E-2</v>
      </c>
      <c r="F3" s="11">
        <f t="shared" si="0"/>
        <v>3.8579058529859545E-2</v>
      </c>
      <c r="G3" s="11">
        <f t="shared" si="0"/>
        <v>-4.7349903688717054E-3</v>
      </c>
      <c r="H3" s="11">
        <f t="shared" si="0"/>
        <v>7.2502655474908639E-3</v>
      </c>
      <c r="I3" s="11">
        <f t="shared" si="0"/>
        <v>1.0113329232178669E-2</v>
      </c>
      <c r="J3" s="11">
        <f t="shared" si="0"/>
        <v>3.6676962822866033E-2</v>
      </c>
      <c r="K3" s="11">
        <f t="shared" si="0"/>
        <v>2.505214624591301E-2</v>
      </c>
      <c r="L3" s="11">
        <f t="shared" si="0"/>
        <v>2.0468550203524671E-2</v>
      </c>
      <c r="M3" s="11">
        <f t="shared" si="0"/>
        <v>0.10081550050989496</v>
      </c>
      <c r="N3" s="11">
        <f t="shared" si="0"/>
        <v>0.16139812828344313</v>
      </c>
      <c r="O3" s="11">
        <f t="shared" si="0"/>
        <v>4.2142106749267327E-2</v>
      </c>
      <c r="P3" s="11"/>
      <c r="Q3" s="11">
        <f>(Q2/P2)-1</f>
        <v>-2.7789863691662475E-2</v>
      </c>
      <c r="R3" s="11">
        <f>(R2/Q2)-1</f>
        <v>0.12640772028301073</v>
      </c>
      <c r="S3" s="11">
        <f>(S2/R2)-1</f>
        <v>-0.16646527965125346</v>
      </c>
      <c r="T3" s="12"/>
      <c r="U3" s="12"/>
      <c r="V3" s="12"/>
      <c r="W3" s="12"/>
      <c r="X3" s="12"/>
      <c r="Y3" s="12"/>
      <c r="Z3" s="12"/>
      <c r="AA3" s="13"/>
      <c r="AB3" s="13"/>
      <c r="AC3" s="13"/>
      <c r="AD3" s="13"/>
    </row>
    <row r="4" spans="1:30" ht="16" x14ac:dyDescent="0.2">
      <c r="A4" s="3" t="s">
        <v>19</v>
      </c>
      <c r="B4" s="4">
        <v>5671009000</v>
      </c>
      <c r="C4" s="4">
        <v>6080788000</v>
      </c>
      <c r="D4" s="4">
        <v>6644252000</v>
      </c>
      <c r="E4" s="4">
        <v>7146079000</v>
      </c>
      <c r="F4" s="4">
        <v>7421768000</v>
      </c>
      <c r="G4" s="4">
        <v>7386626000</v>
      </c>
      <c r="H4" s="4">
        <v>7440181000</v>
      </c>
      <c r="I4" s="4">
        <v>7515426000</v>
      </c>
      <c r="J4" s="4">
        <v>7791069000</v>
      </c>
      <c r="K4" s="4">
        <v>7986252000</v>
      </c>
      <c r="L4" s="4">
        <v>8149719000</v>
      </c>
      <c r="M4" s="4">
        <v>8971337000</v>
      </c>
      <c r="N4" s="4">
        <v>10419294000</v>
      </c>
      <c r="O4" s="5">
        <v>10858385000</v>
      </c>
      <c r="P4" s="4">
        <v>2728153000</v>
      </c>
      <c r="Q4" s="4">
        <v>2652338000</v>
      </c>
      <c r="R4" s="4">
        <v>2987614000</v>
      </c>
      <c r="S4" s="4">
        <v>2490280000</v>
      </c>
    </row>
    <row r="5" spans="1:30" ht="16" x14ac:dyDescent="0.2">
      <c r="A5" s="3" t="s">
        <v>20</v>
      </c>
      <c r="B5" s="4">
        <v>3255801000</v>
      </c>
      <c r="C5" s="4">
        <v>3548896000</v>
      </c>
      <c r="D5" s="4">
        <v>3784370000</v>
      </c>
      <c r="E5" s="4">
        <v>3865231000</v>
      </c>
      <c r="F5" s="4">
        <v>4085602000</v>
      </c>
      <c r="G5" s="4">
        <v>4003951000</v>
      </c>
      <c r="H5" s="4">
        <v>4282290000</v>
      </c>
      <c r="I5" s="4">
        <v>4060050000</v>
      </c>
      <c r="J5" s="4">
        <v>4215744000</v>
      </c>
      <c r="K5" s="4">
        <v>4363774000</v>
      </c>
      <c r="L5" s="4">
        <v>4448450000</v>
      </c>
      <c r="M5" s="4">
        <v>4922739000</v>
      </c>
      <c r="N5" s="4">
        <v>5920509000</v>
      </c>
      <c r="O5" s="5">
        <v>6090658000</v>
      </c>
      <c r="P5" s="4">
        <v>1619653000</v>
      </c>
      <c r="Q5" s="4">
        <v>1507532000</v>
      </c>
      <c r="R5" s="4">
        <v>1605292000</v>
      </c>
      <c r="S5" s="4">
        <v>1358181000</v>
      </c>
    </row>
    <row r="6" spans="1:30" ht="16" x14ac:dyDescent="0.2">
      <c r="A6" s="3" t="s">
        <v>21</v>
      </c>
      <c r="B6" s="4">
        <v>3255801000</v>
      </c>
      <c r="C6" s="4">
        <v>3548896000</v>
      </c>
      <c r="D6" s="4">
        <v>3784370000</v>
      </c>
      <c r="E6" s="4">
        <v>3865231000</v>
      </c>
      <c r="F6" s="4">
        <v>4085602000</v>
      </c>
      <c r="G6" s="4">
        <v>4003951000</v>
      </c>
      <c r="H6" s="4">
        <v>4282290000</v>
      </c>
      <c r="I6" s="4">
        <v>4060050000</v>
      </c>
      <c r="J6" s="4">
        <v>4215744000</v>
      </c>
      <c r="K6" s="4">
        <v>4363774000</v>
      </c>
      <c r="L6" s="4">
        <v>4448450000</v>
      </c>
      <c r="M6" s="4">
        <v>4922739000</v>
      </c>
      <c r="N6" s="4">
        <v>5920509000</v>
      </c>
      <c r="O6" s="5">
        <v>6090658000</v>
      </c>
      <c r="P6" s="4">
        <v>1619653000</v>
      </c>
      <c r="Q6" s="4">
        <v>1507532000</v>
      </c>
      <c r="R6" s="4">
        <v>1605292000</v>
      </c>
      <c r="S6" s="4">
        <v>1358181000</v>
      </c>
    </row>
    <row r="7" spans="1:30" ht="16" x14ac:dyDescent="0.2">
      <c r="A7" s="32" t="s">
        <v>22</v>
      </c>
      <c r="B7" s="30">
        <v>2415208000</v>
      </c>
      <c r="C7" s="30">
        <v>2531892000</v>
      </c>
      <c r="D7" s="30">
        <v>2859882000</v>
      </c>
      <c r="E7" s="30">
        <v>3280848000</v>
      </c>
      <c r="F7" s="30">
        <v>3336166000</v>
      </c>
      <c r="G7" s="30">
        <v>3382675000</v>
      </c>
      <c r="H7" s="30">
        <v>3157891000</v>
      </c>
      <c r="I7" s="30">
        <v>3455376000</v>
      </c>
      <c r="J7" s="30">
        <v>3575325000</v>
      </c>
      <c r="K7" s="30">
        <v>3622478000</v>
      </c>
      <c r="L7" s="30">
        <v>3701269000</v>
      </c>
      <c r="M7" s="30">
        <v>4048598000</v>
      </c>
      <c r="N7" s="30">
        <v>4498785000</v>
      </c>
      <c r="O7" s="31">
        <v>4767727000</v>
      </c>
      <c r="P7" s="30">
        <v>1108500000</v>
      </c>
      <c r="Q7" s="30">
        <v>1144806000</v>
      </c>
      <c r="R7" s="30">
        <v>1382322000</v>
      </c>
      <c r="S7" s="30">
        <v>1132099000</v>
      </c>
    </row>
    <row r="8" spans="1:30" ht="16" x14ac:dyDescent="0.2">
      <c r="A8" s="35" t="s">
        <v>58</v>
      </c>
      <c r="B8" s="36">
        <v>42.59</v>
      </c>
      <c r="C8" s="36">
        <v>41.64</v>
      </c>
      <c r="D8" s="36">
        <v>43.04</v>
      </c>
      <c r="E8" s="36">
        <v>45.91</v>
      </c>
      <c r="F8" s="36">
        <v>44.95</v>
      </c>
      <c r="G8" s="36">
        <v>45.79</v>
      </c>
      <c r="H8" s="36">
        <v>42.44</v>
      </c>
      <c r="I8" s="36">
        <v>45.98</v>
      </c>
      <c r="J8" s="36">
        <v>45.89</v>
      </c>
      <c r="K8" s="36">
        <v>45.36</v>
      </c>
      <c r="L8" s="36">
        <v>45.42</v>
      </c>
      <c r="M8" s="36">
        <v>45.13</v>
      </c>
      <c r="N8" s="36">
        <v>43.18</v>
      </c>
      <c r="O8" s="37">
        <v>43.91</v>
      </c>
      <c r="P8" s="36">
        <v>40.630000000000003</v>
      </c>
      <c r="Q8" s="36">
        <v>43.16</v>
      </c>
      <c r="R8" s="36">
        <v>46.27</v>
      </c>
      <c r="S8" s="36">
        <v>45.46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1426477000</v>
      </c>
      <c r="C10" s="4">
        <v>1477750000</v>
      </c>
      <c r="D10" s="4">
        <v>1703796000</v>
      </c>
      <c r="E10" s="4">
        <v>1922508000</v>
      </c>
      <c r="F10" s="4">
        <v>1900970000</v>
      </c>
      <c r="G10" s="4">
        <v>1969308000</v>
      </c>
      <c r="H10" s="4">
        <v>1915378000</v>
      </c>
      <c r="I10" s="4">
        <v>1885492000</v>
      </c>
      <c r="J10" s="4">
        <v>1874829000</v>
      </c>
      <c r="K10" s="4">
        <v>1905929000</v>
      </c>
      <c r="L10" s="4">
        <v>1890925000</v>
      </c>
      <c r="M10" s="4">
        <v>2001351000</v>
      </c>
      <c r="N10" s="4">
        <v>2236009000</v>
      </c>
      <c r="O10" s="5">
        <v>2321716000</v>
      </c>
      <c r="P10" s="4">
        <v>551880000</v>
      </c>
      <c r="Q10" s="4">
        <v>616445000</v>
      </c>
      <c r="R10" s="4">
        <v>581587000</v>
      </c>
      <c r="S10" s="4">
        <v>571804000</v>
      </c>
    </row>
    <row r="11" spans="1:30" ht="16" x14ac:dyDescent="0.2">
      <c r="A11" s="3" t="s">
        <v>26</v>
      </c>
      <c r="B11" s="4">
        <v>1426477000</v>
      </c>
      <c r="C11" s="4">
        <v>1477750000</v>
      </c>
      <c r="D11" s="4">
        <v>1703796000</v>
      </c>
      <c r="E11" s="4">
        <v>1922508000</v>
      </c>
      <c r="F11" s="4">
        <v>1900970000</v>
      </c>
      <c r="G11" s="4">
        <v>1969308000</v>
      </c>
      <c r="H11" s="4">
        <v>1915378000</v>
      </c>
      <c r="I11" s="4">
        <v>1885492000</v>
      </c>
      <c r="J11" s="4">
        <v>1874829000</v>
      </c>
      <c r="K11" s="4">
        <v>1905929000</v>
      </c>
      <c r="L11" s="4">
        <v>1890925000</v>
      </c>
      <c r="M11" s="4">
        <v>2001351000</v>
      </c>
      <c r="N11" s="4">
        <v>2236009000</v>
      </c>
      <c r="O11" s="5">
        <v>2321716000</v>
      </c>
      <c r="P11" s="4">
        <v>551880000</v>
      </c>
      <c r="Q11" s="4">
        <v>616445000</v>
      </c>
      <c r="R11" s="4">
        <v>581587000</v>
      </c>
      <c r="S11" s="4">
        <v>571804000</v>
      </c>
    </row>
    <row r="12" spans="1:30" ht="19" x14ac:dyDescent="0.25">
      <c r="A12" s="14" t="s">
        <v>192</v>
      </c>
      <c r="B12" s="11">
        <f t="shared" ref="B12:S12" si="1">B11/B2</f>
        <v>0.25153848283435981</v>
      </c>
      <c r="C12" s="11">
        <f t="shared" si="1"/>
        <v>0.24301949023712058</v>
      </c>
      <c r="D12" s="11">
        <f t="shared" si="1"/>
        <v>0.25643157423890606</v>
      </c>
      <c r="E12" s="11">
        <f t="shared" si="1"/>
        <v>0.26902977143129819</v>
      </c>
      <c r="F12" s="11">
        <f t="shared" si="1"/>
        <v>0.25613438738586275</v>
      </c>
      <c r="G12" s="11">
        <f t="shared" si="1"/>
        <v>0.26660453636071463</v>
      </c>
      <c r="H12" s="11">
        <f t="shared" si="1"/>
        <v>0.25743701665322388</v>
      </c>
      <c r="I12" s="11">
        <f t="shared" si="1"/>
        <v>0.25088291734893003</v>
      </c>
      <c r="J12" s="11">
        <f t="shared" si="1"/>
        <v>0.24063822307311103</v>
      </c>
      <c r="K12" s="11">
        <f t="shared" si="1"/>
        <v>0.23865124716825864</v>
      </c>
      <c r="L12" s="11">
        <f t="shared" si="1"/>
        <v>0.23202333724635169</v>
      </c>
      <c r="M12" s="11">
        <f t="shared" si="1"/>
        <v>0.22308280248529289</v>
      </c>
      <c r="N12" s="11">
        <f t="shared" si="1"/>
        <v>0.21460273603950517</v>
      </c>
      <c r="O12" s="11">
        <f t="shared" si="1"/>
        <v>0.21381780071345785</v>
      </c>
      <c r="P12" s="11">
        <f t="shared" si="1"/>
        <v>0.20229070730270626</v>
      </c>
      <c r="Q12" s="11">
        <f t="shared" si="1"/>
        <v>0.23241570267439518</v>
      </c>
      <c r="R12" s="11">
        <f t="shared" si="1"/>
        <v>0.19466604454256808</v>
      </c>
      <c r="S12" s="11">
        <f t="shared" si="1"/>
        <v>0.22961434055608204</v>
      </c>
      <c r="T12" s="12"/>
      <c r="U12" s="12"/>
      <c r="V12" s="12"/>
      <c r="W12" s="12"/>
      <c r="X12" s="12"/>
      <c r="Y12" s="12"/>
      <c r="Z12" s="12"/>
      <c r="AA12" s="13"/>
      <c r="AB12" s="13"/>
      <c r="AC12" s="13"/>
      <c r="AD12" s="13"/>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988731000</v>
      </c>
      <c r="C16" s="30">
        <v>1054142000</v>
      </c>
      <c r="D16" s="30">
        <v>1156086000</v>
      </c>
      <c r="E16" s="30">
        <v>1358340000</v>
      </c>
      <c r="F16" s="30">
        <v>1435196000</v>
      </c>
      <c r="G16" s="30">
        <v>1413367000</v>
      </c>
      <c r="H16" s="30">
        <v>1242513000</v>
      </c>
      <c r="I16" s="30">
        <v>1569884000</v>
      </c>
      <c r="J16" s="30">
        <v>1700496000</v>
      </c>
      <c r="K16" s="30">
        <v>1716549000</v>
      </c>
      <c r="L16" s="30">
        <v>1810344000</v>
      </c>
      <c r="M16" s="30">
        <v>2047247000</v>
      </c>
      <c r="N16" s="30">
        <v>2262776000</v>
      </c>
      <c r="O16" s="31">
        <v>2446011000</v>
      </c>
      <c r="P16" s="30">
        <v>556620000</v>
      </c>
      <c r="Q16" s="30">
        <v>528361000</v>
      </c>
      <c r="R16" s="30">
        <v>800735000</v>
      </c>
      <c r="S16" s="30">
        <v>560295000</v>
      </c>
    </row>
    <row r="17" spans="1:30" ht="16" x14ac:dyDescent="0.2">
      <c r="A17" s="25" t="s">
        <v>59</v>
      </c>
      <c r="B17" s="33">
        <v>17.43</v>
      </c>
      <c r="C17" s="33">
        <v>17.34</v>
      </c>
      <c r="D17" s="33">
        <v>17.399999999999999</v>
      </c>
      <c r="E17" s="33">
        <v>19.010000000000002</v>
      </c>
      <c r="F17" s="33">
        <v>19.34</v>
      </c>
      <c r="G17" s="33">
        <v>19.13</v>
      </c>
      <c r="H17" s="33">
        <v>16.7</v>
      </c>
      <c r="I17" s="33">
        <v>20.89</v>
      </c>
      <c r="J17" s="33">
        <v>21.83</v>
      </c>
      <c r="K17" s="33">
        <v>21.49</v>
      </c>
      <c r="L17" s="33">
        <v>22.21</v>
      </c>
      <c r="M17" s="33">
        <v>22.82</v>
      </c>
      <c r="N17" s="33">
        <v>21.72</v>
      </c>
      <c r="O17" s="34">
        <v>22.53</v>
      </c>
      <c r="P17" s="33">
        <v>20.399999999999999</v>
      </c>
      <c r="Q17" s="33">
        <v>19.920000000000002</v>
      </c>
      <c r="R17" s="33">
        <v>26.8</v>
      </c>
      <c r="S17" s="33">
        <v>22.5</v>
      </c>
    </row>
    <row r="18" spans="1:30" ht="19" x14ac:dyDescent="0.25">
      <c r="A18" s="15" t="s">
        <v>194</v>
      </c>
      <c r="B18" s="10"/>
      <c r="C18" s="11">
        <f>(C16/B16)-1</f>
        <v>6.6156517799077719E-2</v>
      </c>
      <c r="D18" s="11">
        <f>(D16/C16)-1</f>
        <v>9.6708033642526336E-2</v>
      </c>
      <c r="E18" s="11">
        <f>(E16/D16)-1</f>
        <v>0.17494719250989976</v>
      </c>
      <c r="F18" s="11">
        <f t="shared" ref="F18:N18" si="3">(F16/E16)-1</f>
        <v>5.658082659717012E-2</v>
      </c>
      <c r="G18" s="11">
        <f t="shared" si="3"/>
        <v>-1.5209769257996775E-2</v>
      </c>
      <c r="H18" s="11">
        <f t="shared" si="3"/>
        <v>-0.1208843845936689</v>
      </c>
      <c r="I18" s="11">
        <f t="shared" si="3"/>
        <v>0.26347490931684425</v>
      </c>
      <c r="J18" s="11">
        <f t="shared" si="3"/>
        <v>8.3198503838500137E-2</v>
      </c>
      <c r="K18" s="11">
        <f t="shared" si="3"/>
        <v>9.4401868631270869E-3</v>
      </c>
      <c r="L18" s="11">
        <f t="shared" si="3"/>
        <v>5.4641609415169601E-2</v>
      </c>
      <c r="M18" s="11">
        <f t="shared" si="3"/>
        <v>0.13086076458396856</v>
      </c>
      <c r="N18" s="11">
        <f t="shared" si="3"/>
        <v>0.10527747751004157</v>
      </c>
      <c r="O18" s="11">
        <f>(O16/N16)-1</f>
        <v>8.0977966886691455E-2</v>
      </c>
      <c r="P18" s="11"/>
      <c r="Q18" s="11">
        <f>(Q16/P16)-1</f>
        <v>-5.0768926736373121E-2</v>
      </c>
      <c r="R18" s="11">
        <f>(R16/Q16)-1</f>
        <v>0.5155073898338447</v>
      </c>
      <c r="S18" s="11">
        <f>(S16/R16)-1</f>
        <v>-0.30027412314935653</v>
      </c>
      <c r="T18" s="12"/>
      <c r="U18" s="12"/>
      <c r="V18" s="12"/>
      <c r="W18" s="12"/>
      <c r="X18" s="12"/>
      <c r="Y18" s="12"/>
      <c r="Z18" s="12"/>
      <c r="AA18" s="13"/>
      <c r="AB18" s="13"/>
      <c r="AC18" s="13"/>
      <c r="AD18" s="13"/>
    </row>
    <row r="19" spans="1:30" ht="16" x14ac:dyDescent="0.2">
      <c r="A19" s="3" t="s">
        <v>30</v>
      </c>
      <c r="B19" s="4">
        <v>179867000</v>
      </c>
      <c r="C19" s="4">
        <v>91297000</v>
      </c>
      <c r="D19" s="4">
        <v>140507000</v>
      </c>
      <c r="E19" s="4">
        <v>107021000</v>
      </c>
      <c r="F19" s="4">
        <v>129153000</v>
      </c>
      <c r="G19" s="4">
        <v>511520000</v>
      </c>
      <c r="H19" s="4">
        <v>143032000</v>
      </c>
      <c r="I19" s="4">
        <v>459216000</v>
      </c>
      <c r="J19" s="4">
        <v>290435000</v>
      </c>
      <c r="K19" s="4">
        <v>335765000</v>
      </c>
      <c r="L19" s="4">
        <v>315347000</v>
      </c>
      <c r="M19" s="4">
        <v>250023000</v>
      </c>
      <c r="N19" s="4">
        <v>345705000</v>
      </c>
      <c r="O19" s="5">
        <v>411028000</v>
      </c>
      <c r="P19" s="4">
        <v>83535000</v>
      </c>
      <c r="Q19" s="4">
        <v>165239000</v>
      </c>
      <c r="R19" s="4">
        <v>41479000</v>
      </c>
      <c r="S19" s="4">
        <v>120775000</v>
      </c>
    </row>
    <row r="20" spans="1:30" ht="16" x14ac:dyDescent="0.2">
      <c r="A20" s="3" t="s">
        <v>31</v>
      </c>
      <c r="B20" s="4">
        <v>95164000</v>
      </c>
      <c r="C20" s="4">
        <v>89586000</v>
      </c>
      <c r="D20" s="4">
        <v>92629000</v>
      </c>
      <c r="E20" s="4">
        <v>85198000</v>
      </c>
      <c r="F20" s="4">
        <v>79466000</v>
      </c>
      <c r="G20" s="4">
        <v>102237000</v>
      </c>
      <c r="H20" s="4">
        <v>88338000</v>
      </c>
      <c r="I20" s="4">
        <v>98282000</v>
      </c>
      <c r="J20" s="4">
        <v>130816000</v>
      </c>
      <c r="K20" s="4">
        <v>136128000</v>
      </c>
      <c r="L20" s="4">
        <v>145277000</v>
      </c>
      <c r="M20" s="4">
        <v>124988000</v>
      </c>
      <c r="N20" s="4">
        <v>135019000</v>
      </c>
      <c r="O20" s="5">
        <v>138909000</v>
      </c>
      <c r="P20" s="4">
        <v>35378000</v>
      </c>
      <c r="Q20" s="4">
        <v>34450000</v>
      </c>
      <c r="R20" s="4">
        <v>35931000</v>
      </c>
      <c r="S20" s="4">
        <v>33150000</v>
      </c>
    </row>
    <row r="21" spans="1:30" ht="16" x14ac:dyDescent="0.2">
      <c r="A21" s="3" t="s">
        <v>32</v>
      </c>
      <c r="B21" s="4">
        <v>96434000</v>
      </c>
      <c r="C21" s="4">
        <v>92183000</v>
      </c>
      <c r="D21" s="4">
        <v>95569000</v>
      </c>
      <c r="E21" s="4">
        <v>88356000</v>
      </c>
      <c r="F21" s="4">
        <v>83532000</v>
      </c>
      <c r="G21" s="4">
        <v>105773000</v>
      </c>
      <c r="H21" s="4">
        <v>90143000</v>
      </c>
      <c r="I21" s="4">
        <v>100066000</v>
      </c>
      <c r="J21" s="4">
        <v>138837000</v>
      </c>
      <c r="K21" s="4">
        <v>144125000</v>
      </c>
      <c r="L21" s="4">
        <v>149374000</v>
      </c>
      <c r="M21" s="4">
        <v>127417000</v>
      </c>
      <c r="N21" s="4">
        <v>137557000</v>
      </c>
      <c r="O21" s="5">
        <v>145966000</v>
      </c>
      <c r="P21" s="4">
        <v>36033000</v>
      </c>
      <c r="Q21" s="4">
        <v>35587000</v>
      </c>
      <c r="R21" s="4">
        <v>37685000</v>
      </c>
      <c r="S21" s="4">
        <v>36661000</v>
      </c>
    </row>
    <row r="22" spans="1:30" ht="16" x14ac:dyDescent="0.2">
      <c r="A22" s="3" t="s">
        <v>33</v>
      </c>
      <c r="B22" s="4">
        <v>1270000</v>
      </c>
      <c r="C22" s="4">
        <v>2597000</v>
      </c>
      <c r="D22" s="4">
        <v>2940000</v>
      </c>
      <c r="E22" s="4">
        <v>3158000</v>
      </c>
      <c r="F22" s="4">
        <v>4066000</v>
      </c>
      <c r="G22" s="4">
        <v>3536000</v>
      </c>
      <c r="H22" s="4">
        <v>1805000</v>
      </c>
      <c r="I22" s="4">
        <v>1784000</v>
      </c>
      <c r="J22" s="4">
        <v>8021000</v>
      </c>
      <c r="K22" s="4">
        <v>7997000</v>
      </c>
      <c r="L22" s="4">
        <v>4097000</v>
      </c>
      <c r="M22" s="4">
        <v>2429000</v>
      </c>
      <c r="N22" s="4">
        <v>2538000</v>
      </c>
      <c r="O22" s="5">
        <v>7057000</v>
      </c>
      <c r="P22" s="4">
        <v>655000</v>
      </c>
      <c r="Q22" s="4">
        <v>1137000</v>
      </c>
      <c r="R22" s="4">
        <v>1754000</v>
      </c>
      <c r="S22" s="4">
        <v>3511000</v>
      </c>
    </row>
    <row r="23" spans="1:30" ht="16" x14ac:dyDescent="0.2">
      <c r="A23" s="3" t="s">
        <v>34</v>
      </c>
      <c r="B23" s="4">
        <v>84703000</v>
      </c>
      <c r="C23" s="4">
        <v>1711000</v>
      </c>
      <c r="D23" s="4">
        <v>47878000</v>
      </c>
      <c r="E23" s="4">
        <v>21823000</v>
      </c>
      <c r="F23" s="4">
        <v>49687000</v>
      </c>
      <c r="G23" s="4">
        <v>409283000</v>
      </c>
      <c r="H23" s="4">
        <v>54694000</v>
      </c>
      <c r="I23" s="4">
        <v>360934000</v>
      </c>
      <c r="J23" s="4">
        <v>159619000</v>
      </c>
      <c r="K23" s="4">
        <v>199637000</v>
      </c>
      <c r="L23" s="4">
        <v>170070000</v>
      </c>
      <c r="M23" s="4">
        <v>125035000</v>
      </c>
      <c r="N23" s="4">
        <v>210686000</v>
      </c>
      <c r="O23" s="5">
        <v>272119000</v>
      </c>
      <c r="P23" s="4">
        <v>48157000</v>
      </c>
      <c r="Q23" s="4">
        <v>130789000</v>
      </c>
      <c r="R23" s="4">
        <v>5548000</v>
      </c>
      <c r="S23" s="4">
        <v>87625000</v>
      </c>
    </row>
    <row r="24" spans="1:30" ht="16" x14ac:dyDescent="0.2">
      <c r="A24" s="3" t="s">
        <v>35</v>
      </c>
      <c r="B24" s="4">
        <v>808864000</v>
      </c>
      <c r="C24" s="4">
        <v>962845000</v>
      </c>
      <c r="D24" s="4">
        <v>1015579000</v>
      </c>
      <c r="E24" s="4">
        <v>1251319000</v>
      </c>
      <c r="F24" s="4">
        <v>1306043000</v>
      </c>
      <c r="G24" s="4">
        <v>901847000</v>
      </c>
      <c r="H24" s="4">
        <v>1099481000</v>
      </c>
      <c r="I24" s="4">
        <v>1110668000</v>
      </c>
      <c r="J24" s="4">
        <v>1410061000</v>
      </c>
      <c r="K24" s="4">
        <v>1380784000</v>
      </c>
      <c r="L24" s="4">
        <v>1494997000</v>
      </c>
      <c r="M24" s="4">
        <v>1797224000</v>
      </c>
      <c r="N24" s="4">
        <v>1917071000</v>
      </c>
      <c r="O24" s="5">
        <v>2034983000</v>
      </c>
      <c r="P24" s="4">
        <v>473085000</v>
      </c>
      <c r="Q24" s="4">
        <v>363122000</v>
      </c>
      <c r="R24" s="4">
        <v>759256000</v>
      </c>
      <c r="S24" s="4">
        <v>439520000</v>
      </c>
    </row>
    <row r="25" spans="1:30" ht="16" x14ac:dyDescent="0.2">
      <c r="A25" s="3" t="s">
        <v>36</v>
      </c>
      <c r="B25" s="4">
        <v>299065000</v>
      </c>
      <c r="C25" s="4">
        <v>333883000</v>
      </c>
      <c r="D25" s="4">
        <v>354648000</v>
      </c>
      <c r="E25" s="4">
        <v>430849000</v>
      </c>
      <c r="F25" s="4">
        <v>459131000</v>
      </c>
      <c r="G25" s="4">
        <v>388896000</v>
      </c>
      <c r="H25" s="4">
        <v>379437000</v>
      </c>
      <c r="I25" s="4">
        <v>354131000</v>
      </c>
      <c r="J25" s="4">
        <v>239010000</v>
      </c>
      <c r="K25" s="4">
        <v>234032000</v>
      </c>
      <c r="L25" s="4">
        <v>219584000</v>
      </c>
      <c r="M25" s="4">
        <v>314405000</v>
      </c>
      <c r="N25" s="4">
        <v>272254000</v>
      </c>
      <c r="O25" s="5">
        <v>245032000</v>
      </c>
      <c r="P25" s="4">
        <v>73598000</v>
      </c>
      <c r="Q25" s="4">
        <v>-33174000</v>
      </c>
      <c r="R25" s="4">
        <v>172071000</v>
      </c>
      <c r="S25" s="4">
        <v>32537000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509799000</v>
      </c>
      <c r="C27" s="4">
        <v>628962000</v>
      </c>
      <c r="D27" s="4">
        <v>660931000</v>
      </c>
      <c r="E27" s="4">
        <v>820470000</v>
      </c>
      <c r="F27" s="4">
        <v>846912000</v>
      </c>
      <c r="G27" s="4">
        <v>512951000</v>
      </c>
      <c r="H27" s="4">
        <v>720044000</v>
      </c>
      <c r="I27" s="4">
        <v>756537000</v>
      </c>
      <c r="J27" s="4">
        <v>1171051000</v>
      </c>
      <c r="K27" s="4">
        <v>1146752000</v>
      </c>
      <c r="L27" s="4">
        <v>1275413000</v>
      </c>
      <c r="M27" s="4">
        <v>1482819000</v>
      </c>
      <c r="N27" s="4">
        <v>1644817000</v>
      </c>
      <c r="O27" s="5">
        <v>1789951000</v>
      </c>
      <c r="P27" s="4">
        <v>399487000</v>
      </c>
      <c r="Q27" s="4">
        <v>396296000</v>
      </c>
      <c r="R27" s="4">
        <v>587185000</v>
      </c>
      <c r="S27" s="4">
        <v>406983000</v>
      </c>
    </row>
    <row r="28" spans="1:30" ht="16" x14ac:dyDescent="0.2">
      <c r="A28" s="3" t="s">
        <v>39</v>
      </c>
      <c r="B28" s="4" t="s">
        <v>24</v>
      </c>
      <c r="C28" s="4" t="s">
        <v>24</v>
      </c>
      <c r="D28" s="4" t="s">
        <v>24</v>
      </c>
      <c r="E28" s="4" t="s">
        <v>24</v>
      </c>
      <c r="F28" s="4" t="s">
        <v>24</v>
      </c>
      <c r="G28" s="4" t="s">
        <v>24</v>
      </c>
      <c r="H28" s="4" t="s">
        <v>24</v>
      </c>
      <c r="I28" s="4">
        <v>-52888000</v>
      </c>
      <c r="J28" s="4">
        <v>-13022000</v>
      </c>
      <c r="K28" s="4">
        <v>-5880000</v>
      </c>
      <c r="L28" s="4">
        <v>-6590000</v>
      </c>
      <c r="M28" s="4">
        <v>10614000</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-52888000</v>
      </c>
      <c r="J30" s="4">
        <v>-13022000</v>
      </c>
      <c r="K30" s="4">
        <v>-5880000</v>
      </c>
      <c r="L30" s="4">
        <v>-6590000</v>
      </c>
      <c r="M30" s="4">
        <v>10614000</v>
      </c>
      <c r="N30" s="4" t="s">
        <v>24</v>
      </c>
      <c r="O30" s="5" t="s">
        <v>24</v>
      </c>
      <c r="P30" s="4" t="s">
        <v>24</v>
      </c>
      <c r="Q30" s="4" t="s">
        <v>24</v>
      </c>
      <c r="R30" s="4" t="s">
        <v>24</v>
      </c>
      <c r="S30" s="4" t="s">
        <v>24</v>
      </c>
    </row>
    <row r="31" spans="1:30" ht="16" x14ac:dyDescent="0.2">
      <c r="A31" s="3" t="s">
        <v>42</v>
      </c>
      <c r="B31" s="4">
        <v>509799000</v>
      </c>
      <c r="C31" s="4">
        <v>628962000</v>
      </c>
      <c r="D31" s="4">
        <v>660931000</v>
      </c>
      <c r="E31" s="4">
        <v>820470000</v>
      </c>
      <c r="F31" s="4">
        <v>846912000</v>
      </c>
      <c r="G31" s="4">
        <v>512951000</v>
      </c>
      <c r="H31" s="4">
        <v>720044000</v>
      </c>
      <c r="I31" s="4">
        <v>809425000</v>
      </c>
      <c r="J31" s="4">
        <v>1184073000</v>
      </c>
      <c r="K31" s="4">
        <v>1152632000</v>
      </c>
      <c r="L31" s="4">
        <v>1282003000</v>
      </c>
      <c r="M31" s="4">
        <v>1472205000</v>
      </c>
      <c r="N31" s="4">
        <v>1644817000</v>
      </c>
      <c r="O31" s="5">
        <v>1789951000</v>
      </c>
      <c r="P31" s="4">
        <v>399487000</v>
      </c>
      <c r="Q31" s="4">
        <v>396296000</v>
      </c>
      <c r="R31" s="4">
        <v>587185000</v>
      </c>
      <c r="S31" s="4">
        <v>406983000</v>
      </c>
    </row>
    <row r="32" spans="1:30" ht="16" x14ac:dyDescent="0.2">
      <c r="A32" s="3" t="s">
        <v>43</v>
      </c>
      <c r="B32" s="4" t="s">
        <v>24</v>
      </c>
      <c r="C32" s="4" t="s">
        <v>24</v>
      </c>
      <c r="D32" s="4" t="s">
        <v>24</v>
      </c>
      <c r="E32" s="4" t="s">
        <v>24</v>
      </c>
      <c r="F32" s="4" t="s">
        <v>24</v>
      </c>
      <c r="G32" s="4" t="s">
        <v>24</v>
      </c>
      <c r="H32" s="4" t="s">
        <v>24</v>
      </c>
      <c r="I32" s="4">
        <v>26444000</v>
      </c>
      <c r="J32" s="4">
        <v>6511000</v>
      </c>
      <c r="K32" s="4">
        <v>2940000</v>
      </c>
      <c r="L32" s="4">
        <v>3295000</v>
      </c>
      <c r="M32" s="4">
        <v>-5307000</v>
      </c>
      <c r="N32" s="4" t="s">
        <v>24</v>
      </c>
      <c r="O32" s="5" t="s">
        <v>24</v>
      </c>
      <c r="P32" s="4" t="s">
        <v>24</v>
      </c>
      <c r="Q32" s="4" t="s">
        <v>24</v>
      </c>
      <c r="R32" s="4" t="s">
        <v>24</v>
      </c>
      <c r="S32" s="4" t="s">
        <v>24</v>
      </c>
    </row>
    <row r="33" spans="1:30" ht="16" x14ac:dyDescent="0.2">
      <c r="A33" s="32" t="s">
        <v>44</v>
      </c>
      <c r="B33" s="30">
        <v>509799000</v>
      </c>
      <c r="C33" s="30">
        <v>628962000</v>
      </c>
      <c r="D33" s="30">
        <v>660931000</v>
      </c>
      <c r="E33" s="30">
        <v>820470000</v>
      </c>
      <c r="F33" s="30">
        <v>846912000</v>
      </c>
      <c r="G33" s="30">
        <v>512951000</v>
      </c>
      <c r="H33" s="30">
        <v>720044000</v>
      </c>
      <c r="I33" s="30">
        <v>782981000</v>
      </c>
      <c r="J33" s="30">
        <v>1177562000</v>
      </c>
      <c r="K33" s="30">
        <v>1149692000</v>
      </c>
      <c r="L33" s="30">
        <v>1278708000</v>
      </c>
      <c r="M33" s="30">
        <v>1477512000</v>
      </c>
      <c r="N33" s="30">
        <v>1644817000</v>
      </c>
      <c r="O33" s="31">
        <v>1789951000</v>
      </c>
      <c r="P33" s="30">
        <v>399487000</v>
      </c>
      <c r="Q33" s="30">
        <v>396296000</v>
      </c>
      <c r="R33" s="30">
        <v>587185000</v>
      </c>
      <c r="S33" s="30">
        <v>406983000</v>
      </c>
    </row>
    <row r="34" spans="1:30" ht="16" x14ac:dyDescent="0.2">
      <c r="A34" s="25" t="s">
        <v>60</v>
      </c>
      <c r="B34" s="33">
        <v>8.99</v>
      </c>
      <c r="C34" s="33">
        <v>10.34</v>
      </c>
      <c r="D34" s="33">
        <v>9.9499999999999993</v>
      </c>
      <c r="E34" s="33">
        <v>11.48</v>
      </c>
      <c r="F34" s="33">
        <v>11.41</v>
      </c>
      <c r="G34" s="33">
        <v>6.94</v>
      </c>
      <c r="H34" s="33">
        <v>9.68</v>
      </c>
      <c r="I34" s="33">
        <v>10.42</v>
      </c>
      <c r="J34" s="33">
        <v>15.11</v>
      </c>
      <c r="K34" s="33">
        <v>14.4</v>
      </c>
      <c r="L34" s="33">
        <v>15.69</v>
      </c>
      <c r="M34" s="33">
        <v>16.47</v>
      </c>
      <c r="N34" s="33">
        <v>15.79</v>
      </c>
      <c r="O34" s="34">
        <v>16.48</v>
      </c>
      <c r="P34" s="33">
        <v>14.64</v>
      </c>
      <c r="Q34" s="33">
        <v>14.94</v>
      </c>
      <c r="R34" s="33">
        <v>19.649999999999999</v>
      </c>
      <c r="S34" s="33">
        <v>16.34</v>
      </c>
    </row>
    <row r="35" spans="1:30" ht="19" x14ac:dyDescent="0.25">
      <c r="A35" s="16" t="s">
        <v>195</v>
      </c>
      <c r="B35" s="17"/>
      <c r="C35" s="18">
        <f>(C33/B33)-1</f>
        <v>0.2337450642311969</v>
      </c>
      <c r="D35" s="18">
        <f>(D33/C33)-1</f>
        <v>5.0828189938342927E-2</v>
      </c>
      <c r="E35" s="18">
        <f>(E33/D33)-1</f>
        <v>0.24138525806778621</v>
      </c>
      <c r="F35" s="18">
        <f t="shared" ref="F35:N35" si="4">(F33/E33)-1</f>
        <v>3.2227869391933783E-2</v>
      </c>
      <c r="G35" s="18">
        <f t="shared" si="4"/>
        <v>-0.39432786405199127</v>
      </c>
      <c r="H35" s="18">
        <f t="shared" si="4"/>
        <v>0.40372862125232234</v>
      </c>
      <c r="I35" s="18">
        <f t="shared" si="4"/>
        <v>8.7407158451427991E-2</v>
      </c>
      <c r="J35" s="18">
        <f t="shared" si="4"/>
        <v>0.50394709450165465</v>
      </c>
      <c r="K35" s="18">
        <f t="shared" si="4"/>
        <v>-2.3667543619783959E-2</v>
      </c>
      <c r="L35" s="18">
        <f t="shared" si="4"/>
        <v>0.11221788096290131</v>
      </c>
      <c r="M35" s="18">
        <f t="shared" si="4"/>
        <v>0.15547255511031444</v>
      </c>
      <c r="N35" s="18">
        <f t="shared" si="4"/>
        <v>0.11323427491621052</v>
      </c>
      <c r="O35" s="18">
        <f>(O33/N33)-1</f>
        <v>8.8237171673201331E-2</v>
      </c>
      <c r="P35" s="18"/>
      <c r="Q35" s="18">
        <f>(Q33/P33)-1</f>
        <v>-7.9877442820417421E-3</v>
      </c>
      <c r="R35" s="18">
        <f>(R33/Q33)-1</f>
        <v>0.48168288350122124</v>
      </c>
      <c r="S35" s="18">
        <f>(S33/R33)-1</f>
        <v>-0.30689135451348382</v>
      </c>
      <c r="T35" s="12"/>
      <c r="U35" s="12"/>
      <c r="V35" s="12"/>
      <c r="W35" s="12"/>
      <c r="X35" s="12"/>
      <c r="Y35" s="12"/>
      <c r="Z35" s="12"/>
      <c r="AA35" s="13"/>
      <c r="AB35" s="13"/>
      <c r="AC35" s="13"/>
      <c r="AD35" s="13"/>
    </row>
    <row r="36" spans="1:30" ht="19" customHeight="1" x14ac:dyDescent="0.2">
      <c r="A36" s="19" t="s">
        <v>196</v>
      </c>
      <c r="B36" s="20">
        <f t="shared" ref="B36:S36" si="5">(B16*(1-0.25))/(B126+B105+B96)</f>
        <v>0.26820016666027707</v>
      </c>
      <c r="C36" s="20">
        <f t="shared" si="5"/>
        <v>0.28636644679245776</v>
      </c>
      <c r="D36" s="20">
        <f t="shared" si="5"/>
        <v>0.29339921184012929</v>
      </c>
      <c r="E36" s="20">
        <f t="shared" si="5"/>
        <v>0.28472201067111896</v>
      </c>
      <c r="F36" s="20">
        <f t="shared" si="5"/>
        <v>0.29060441242615404</v>
      </c>
      <c r="G36" s="20">
        <f t="shared" si="5"/>
        <v>0.3056599227967563</v>
      </c>
      <c r="H36" s="20">
        <f t="shared" si="5"/>
        <v>0.24472688830670067</v>
      </c>
      <c r="I36" s="20">
        <f t="shared" si="5"/>
        <v>0.30565920180060202</v>
      </c>
      <c r="J36" s="20">
        <f t="shared" si="5"/>
        <v>0.21745984816011016</v>
      </c>
      <c r="K36" s="20">
        <f t="shared" si="5"/>
        <v>0.21415890332478912</v>
      </c>
      <c r="L36" s="20">
        <f t="shared" si="5"/>
        <v>0.19848789008067821</v>
      </c>
      <c r="M36" s="20">
        <f t="shared" si="5"/>
        <v>0.1972015147975443</v>
      </c>
      <c r="N36" s="20">
        <f t="shared" si="5"/>
        <v>0.2097522287105904</v>
      </c>
      <c r="O36" s="20">
        <f t="shared" si="5"/>
        <v>0.21211221188509849</v>
      </c>
      <c r="P36" s="20">
        <f t="shared" si="5"/>
        <v>5.0315586532467663E-2</v>
      </c>
      <c r="Q36" s="20">
        <f t="shared" si="5"/>
        <v>4.8977405325916594E-2</v>
      </c>
      <c r="R36" s="20">
        <f t="shared" si="5"/>
        <v>7.3588715235975377E-2</v>
      </c>
      <c r="S36" s="20">
        <f t="shared" si="5"/>
        <v>4.8587439614196849E-2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509799000</v>
      </c>
      <c r="C39" s="4">
        <v>628962000</v>
      </c>
      <c r="D39" s="4">
        <v>660931000</v>
      </c>
      <c r="E39" s="4">
        <v>820470000</v>
      </c>
      <c r="F39" s="4">
        <v>846912000</v>
      </c>
      <c r="G39" s="4">
        <v>512951000</v>
      </c>
      <c r="H39" s="4">
        <v>720044000</v>
      </c>
      <c r="I39" s="4">
        <v>782981000</v>
      </c>
      <c r="J39" s="4">
        <v>1177562000</v>
      </c>
      <c r="K39" s="4">
        <v>1149692000</v>
      </c>
      <c r="L39" s="4">
        <v>1278708000</v>
      </c>
      <c r="M39" s="4">
        <v>1477512000</v>
      </c>
      <c r="N39" s="4">
        <v>1644817000</v>
      </c>
      <c r="O39" s="5">
        <v>1789951000</v>
      </c>
      <c r="P39" s="4">
        <v>399487000</v>
      </c>
      <c r="Q39" s="4">
        <v>396296000</v>
      </c>
      <c r="R39" s="4">
        <v>587185000</v>
      </c>
      <c r="S39" s="4">
        <v>406983000</v>
      </c>
    </row>
    <row r="40" spans="1:30" ht="16" x14ac:dyDescent="0.2">
      <c r="A40" s="3" t="s">
        <v>48</v>
      </c>
      <c r="B40" s="4">
        <v>227740000</v>
      </c>
      <c r="C40" s="4">
        <v>226574000</v>
      </c>
      <c r="D40" s="4">
        <v>225036000</v>
      </c>
      <c r="E40" s="4">
        <v>224176000</v>
      </c>
      <c r="F40" s="4">
        <v>222555000</v>
      </c>
      <c r="G40" s="4">
        <v>219091000</v>
      </c>
      <c r="H40" s="4">
        <v>214139000</v>
      </c>
      <c r="I40" s="4">
        <v>212245000</v>
      </c>
      <c r="J40" s="4">
        <v>209993000</v>
      </c>
      <c r="K40" s="4">
        <v>209455000</v>
      </c>
      <c r="L40" s="4">
        <v>208446000</v>
      </c>
      <c r="M40" s="4">
        <v>206734000</v>
      </c>
      <c r="N40" s="4">
        <v>205535000</v>
      </c>
      <c r="O40" s="5">
        <v>205032250</v>
      </c>
      <c r="P40" s="4">
        <v>205283000</v>
      </c>
      <c r="Q40" s="4">
        <v>205295000</v>
      </c>
      <c r="R40" s="4">
        <v>204860000</v>
      </c>
      <c r="S40" s="4">
        <v>204691000</v>
      </c>
    </row>
    <row r="41" spans="1:30" ht="16" x14ac:dyDescent="0.2">
      <c r="A41" s="3" t="s">
        <v>49</v>
      </c>
      <c r="B41" s="6">
        <v>2.2400000000000002</v>
      </c>
      <c r="C41" s="6">
        <v>2.78</v>
      </c>
      <c r="D41" s="6">
        <v>2.94</v>
      </c>
      <c r="E41" s="6">
        <v>3.66</v>
      </c>
      <c r="F41" s="6">
        <v>3.81</v>
      </c>
      <c r="G41" s="6">
        <v>2.34</v>
      </c>
      <c r="H41" s="6">
        <v>3.36</v>
      </c>
      <c r="I41" s="6">
        <v>3.69</v>
      </c>
      <c r="J41" s="6">
        <v>5.61</v>
      </c>
      <c r="K41" s="6">
        <v>5.49</v>
      </c>
      <c r="L41" s="6">
        <v>6.13</v>
      </c>
      <c r="M41" s="6">
        <v>7.15</v>
      </c>
      <c r="N41" s="4">
        <v>8</v>
      </c>
      <c r="O41" s="7">
        <v>8.73</v>
      </c>
      <c r="P41" s="6">
        <v>1.95</v>
      </c>
      <c r="Q41" s="6">
        <v>1.93</v>
      </c>
      <c r="R41" s="6">
        <v>2.87</v>
      </c>
      <c r="S41" s="6">
        <v>1.99</v>
      </c>
    </row>
    <row r="42" spans="1:30" ht="16" x14ac:dyDescent="0.2">
      <c r="A42" s="3" t="s">
        <v>50</v>
      </c>
      <c r="B42" s="6">
        <v>2.2400000000000002</v>
      </c>
      <c r="C42" s="6">
        <v>2.78</v>
      </c>
      <c r="D42" s="6">
        <v>2.94</v>
      </c>
      <c r="E42" s="6">
        <v>3.66</v>
      </c>
      <c r="F42" s="6">
        <v>3.81</v>
      </c>
      <c r="G42" s="6">
        <v>2.34</v>
      </c>
      <c r="H42" s="6">
        <v>3.36</v>
      </c>
      <c r="I42" s="6">
        <v>3.56</v>
      </c>
      <c r="J42" s="6">
        <v>5.58</v>
      </c>
      <c r="K42" s="6">
        <v>5.47</v>
      </c>
      <c r="L42" s="6">
        <v>6.12</v>
      </c>
      <c r="M42" s="6">
        <v>7.17</v>
      </c>
      <c r="N42" s="4">
        <v>8</v>
      </c>
      <c r="O42" s="7">
        <v>8.73</v>
      </c>
      <c r="P42" s="6">
        <v>1.95</v>
      </c>
      <c r="Q42" s="6">
        <v>1.93</v>
      </c>
      <c r="R42" s="6">
        <v>2.87</v>
      </c>
      <c r="S42" s="6">
        <v>1.99</v>
      </c>
    </row>
    <row r="43" spans="1:30" ht="16" x14ac:dyDescent="0.2">
      <c r="A43" s="3" t="s">
        <v>51</v>
      </c>
      <c r="B43" s="4">
        <v>230313000</v>
      </c>
      <c r="C43" s="4">
        <v>229919000</v>
      </c>
      <c r="D43" s="4">
        <v>228337000</v>
      </c>
      <c r="E43" s="4">
        <v>227203000</v>
      </c>
      <c r="F43" s="4">
        <v>224837000</v>
      </c>
      <c r="G43" s="4">
        <v>220651000</v>
      </c>
      <c r="H43" s="4">
        <v>215304000</v>
      </c>
      <c r="I43" s="4">
        <v>213742000</v>
      </c>
      <c r="J43" s="4">
        <v>210989000</v>
      </c>
      <c r="K43" s="4">
        <v>210702000</v>
      </c>
      <c r="L43" s="4">
        <v>209414000</v>
      </c>
      <c r="M43" s="4">
        <v>207758000</v>
      </c>
      <c r="N43" s="4">
        <v>206575000</v>
      </c>
      <c r="O43" s="5">
        <v>205985750</v>
      </c>
      <c r="P43" s="4">
        <v>206274000</v>
      </c>
      <c r="Q43" s="4">
        <v>206299000</v>
      </c>
      <c r="R43" s="4">
        <v>205837000</v>
      </c>
      <c r="S43" s="4">
        <v>205533000</v>
      </c>
    </row>
    <row r="44" spans="1:30" ht="16" x14ac:dyDescent="0.2">
      <c r="A44" s="3" t="s">
        <v>52</v>
      </c>
      <c r="B44" s="6">
        <v>2.21</v>
      </c>
      <c r="C44" s="6">
        <v>2.74</v>
      </c>
      <c r="D44" s="6">
        <v>2.89</v>
      </c>
      <c r="E44" s="6">
        <v>3.61</v>
      </c>
      <c r="F44" s="6">
        <v>3.77</v>
      </c>
      <c r="G44" s="6">
        <v>2.3199999999999998</v>
      </c>
      <c r="H44" s="6">
        <v>3.34</v>
      </c>
      <c r="I44" s="6">
        <v>3.66</v>
      </c>
      <c r="J44" s="6">
        <v>5.58</v>
      </c>
      <c r="K44" s="6">
        <v>5.46</v>
      </c>
      <c r="L44" s="6">
        <v>6.11</v>
      </c>
      <c r="M44" s="6">
        <v>7.11</v>
      </c>
      <c r="N44" s="6">
        <v>7.96</v>
      </c>
      <c r="O44" s="7">
        <v>8.69</v>
      </c>
      <c r="P44" s="6">
        <v>1.94</v>
      </c>
      <c r="Q44" s="6">
        <v>1.92</v>
      </c>
      <c r="R44" s="6">
        <v>2.85</v>
      </c>
      <c r="S44" s="6">
        <v>1.98</v>
      </c>
    </row>
    <row r="45" spans="1:30" ht="16" x14ac:dyDescent="0.2">
      <c r="A45" s="3" t="s">
        <v>53</v>
      </c>
      <c r="B45" s="6">
        <v>2.21</v>
      </c>
      <c r="C45" s="6">
        <v>2.74</v>
      </c>
      <c r="D45" s="6">
        <v>2.89</v>
      </c>
      <c r="E45" s="6">
        <v>3.61</v>
      </c>
      <c r="F45" s="6">
        <v>3.77</v>
      </c>
      <c r="G45" s="6">
        <v>2.3199999999999998</v>
      </c>
      <c r="H45" s="6">
        <v>3.34</v>
      </c>
      <c r="I45" s="6">
        <v>3.54</v>
      </c>
      <c r="J45" s="6">
        <v>5.55</v>
      </c>
      <c r="K45" s="6">
        <v>5.44</v>
      </c>
      <c r="L45" s="6">
        <v>6.09</v>
      </c>
      <c r="M45" s="6">
        <v>7.14</v>
      </c>
      <c r="N45" s="6">
        <v>7.96</v>
      </c>
      <c r="O45" s="7">
        <v>8.69</v>
      </c>
      <c r="P45" s="6">
        <v>1.94</v>
      </c>
      <c r="Q45" s="6">
        <v>1.92</v>
      </c>
      <c r="R45" s="6">
        <v>2.85</v>
      </c>
      <c r="S45" s="6">
        <v>1.98</v>
      </c>
    </row>
    <row r="46" spans="1:30" ht="16" x14ac:dyDescent="0.2">
      <c r="A46" s="3" t="s">
        <v>54</v>
      </c>
      <c r="B46" s="4">
        <v>1185847000</v>
      </c>
      <c r="C46" s="4">
        <v>1269905000</v>
      </c>
      <c r="D46" s="4">
        <v>1366123000</v>
      </c>
      <c r="E46" s="4">
        <v>1559373000</v>
      </c>
      <c r="F46" s="4">
        <v>1646728000</v>
      </c>
      <c r="G46" s="4">
        <v>1658295000</v>
      </c>
      <c r="H46" s="4">
        <v>1544350000</v>
      </c>
      <c r="I46" s="4">
        <v>1831737000</v>
      </c>
      <c r="J46" s="4">
        <v>1995640000</v>
      </c>
      <c r="K46" s="4">
        <v>2008093000</v>
      </c>
      <c r="L46" s="4">
        <v>2105251000</v>
      </c>
      <c r="M46" s="4">
        <v>2362249000</v>
      </c>
      <c r="N46" s="4">
        <v>2641735000</v>
      </c>
      <c r="O46" s="5">
        <v>2839875000</v>
      </c>
      <c r="P46" s="4">
        <v>650820000</v>
      </c>
      <c r="Q46" s="4">
        <v>628238000</v>
      </c>
      <c r="R46" s="4">
        <v>898934000</v>
      </c>
      <c r="S46" s="4">
        <v>661883000</v>
      </c>
    </row>
    <row r="47" spans="1:30" ht="16" x14ac:dyDescent="0.2">
      <c r="A47" s="3" t="s">
        <v>55</v>
      </c>
      <c r="B47" s="6">
        <v>20.91</v>
      </c>
      <c r="C47" s="6">
        <v>20.88</v>
      </c>
      <c r="D47" s="6">
        <v>20.56</v>
      </c>
      <c r="E47" s="6">
        <v>21.82</v>
      </c>
      <c r="F47" s="6">
        <v>22.19</v>
      </c>
      <c r="G47" s="6">
        <v>22.45</v>
      </c>
      <c r="H47" s="6">
        <v>20.76</v>
      </c>
      <c r="I47" s="6">
        <v>24.37</v>
      </c>
      <c r="J47" s="6">
        <v>25.61</v>
      </c>
      <c r="K47" s="6">
        <v>25.14</v>
      </c>
      <c r="L47" s="6">
        <v>25.83</v>
      </c>
      <c r="M47" s="6">
        <v>26.33</v>
      </c>
      <c r="N47" s="6">
        <v>25.35</v>
      </c>
      <c r="O47" s="7">
        <v>26.15</v>
      </c>
      <c r="P47" s="6">
        <v>25.33</v>
      </c>
      <c r="Q47" s="6">
        <v>25.35</v>
      </c>
      <c r="R47" s="6">
        <v>25.4</v>
      </c>
      <c r="S47" s="6">
        <v>26.15</v>
      </c>
    </row>
    <row r="48" spans="1:30" ht="16" x14ac:dyDescent="0.2">
      <c r="A48" s="3" t="s">
        <v>56</v>
      </c>
      <c r="B48" s="4">
        <v>988731000</v>
      </c>
      <c r="C48" s="4">
        <v>1054142000</v>
      </c>
      <c r="D48" s="4">
        <v>1156086000</v>
      </c>
      <c r="E48" s="4">
        <v>1358340000</v>
      </c>
      <c r="F48" s="4">
        <v>1435196000</v>
      </c>
      <c r="G48" s="4">
        <v>1413367000</v>
      </c>
      <c r="H48" s="4">
        <v>1242513000</v>
      </c>
      <c r="I48" s="4">
        <v>1569884000</v>
      </c>
      <c r="J48" s="4">
        <v>1700496000</v>
      </c>
      <c r="K48" s="4">
        <v>1716549000</v>
      </c>
      <c r="L48" s="4">
        <v>1810344000</v>
      </c>
      <c r="M48" s="4">
        <v>2047247000</v>
      </c>
      <c r="N48" s="4">
        <v>2262776000</v>
      </c>
      <c r="O48" s="5">
        <v>2446011000</v>
      </c>
      <c r="P48" s="4">
        <v>556620000</v>
      </c>
      <c r="Q48" s="4">
        <v>528361000</v>
      </c>
      <c r="R48" s="4">
        <v>800735000</v>
      </c>
      <c r="S48" s="4">
        <v>560295000</v>
      </c>
    </row>
    <row r="49" spans="1:19" ht="16" x14ac:dyDescent="0.2">
      <c r="A49" s="3" t="s">
        <v>57</v>
      </c>
      <c r="B49" s="4">
        <v>988731000</v>
      </c>
      <c r="C49" s="4">
        <v>1054142000</v>
      </c>
      <c r="D49" s="4">
        <v>1156086000</v>
      </c>
      <c r="E49" s="4">
        <v>1358340000</v>
      </c>
      <c r="F49" s="4">
        <v>1435196000</v>
      </c>
      <c r="G49" s="4">
        <v>1413367000</v>
      </c>
      <c r="H49" s="4">
        <v>1242513000</v>
      </c>
      <c r="I49" s="4">
        <v>1569884000</v>
      </c>
      <c r="J49" s="4">
        <v>1700496000</v>
      </c>
      <c r="K49" s="4">
        <v>1716549000</v>
      </c>
      <c r="L49" s="4">
        <v>1810344000</v>
      </c>
      <c r="M49" s="4">
        <v>2047247000</v>
      </c>
      <c r="N49" s="4">
        <v>2262776000</v>
      </c>
      <c r="O49" s="5">
        <v>2446011000</v>
      </c>
      <c r="P49" s="4">
        <v>556620000</v>
      </c>
      <c r="Q49" s="4">
        <v>528361000</v>
      </c>
      <c r="R49" s="4">
        <v>800735000</v>
      </c>
      <c r="S49" s="4">
        <v>560295000</v>
      </c>
    </row>
    <row r="50" spans="1:19" ht="16" x14ac:dyDescent="0.2">
      <c r="A50" s="3" t="s">
        <v>61</v>
      </c>
      <c r="B50" s="4">
        <v>420075</v>
      </c>
      <c r="C50" s="4">
        <v>440637</v>
      </c>
      <c r="D50" s="4">
        <v>467905</v>
      </c>
      <c r="E50" s="4">
        <v>482843</v>
      </c>
      <c r="F50" s="4">
        <v>330591</v>
      </c>
      <c r="G50" s="4">
        <v>356670</v>
      </c>
      <c r="H50" s="4">
        <v>413803</v>
      </c>
      <c r="I50" s="4">
        <v>444437</v>
      </c>
      <c r="J50" s="4">
        <v>474487</v>
      </c>
      <c r="K50" s="4">
        <v>494811</v>
      </c>
      <c r="L50" s="4">
        <v>482803</v>
      </c>
      <c r="M50" s="4">
        <v>472424</v>
      </c>
      <c r="N50" s="4">
        <v>524505</v>
      </c>
      <c r="O50" s="5">
        <v>546609</v>
      </c>
      <c r="P50" s="4">
        <v>143663</v>
      </c>
      <c r="Q50" s="4">
        <v>133518</v>
      </c>
      <c r="R50" s="4">
        <v>150396</v>
      </c>
      <c r="S50" s="4">
        <v>125360</v>
      </c>
    </row>
    <row r="51" spans="1:19" ht="16" x14ac:dyDescent="0.2">
      <c r="A51" s="3" t="s">
        <v>62</v>
      </c>
      <c r="B51" s="6">
        <v>1.2</v>
      </c>
      <c r="C51" s="6">
        <v>1.34</v>
      </c>
      <c r="D51" s="6">
        <v>1.52</v>
      </c>
      <c r="E51" s="6">
        <v>1.76</v>
      </c>
      <c r="F51" s="6">
        <v>1.98</v>
      </c>
      <c r="G51" s="6">
        <v>2.17</v>
      </c>
      <c r="H51" s="6">
        <v>2.33</v>
      </c>
      <c r="I51" s="6">
        <v>2.48</v>
      </c>
      <c r="J51" s="6">
        <v>2.68</v>
      </c>
      <c r="K51" s="6">
        <v>2.91</v>
      </c>
      <c r="L51" s="6">
        <v>3.07</v>
      </c>
      <c r="M51" s="6">
        <v>3.32</v>
      </c>
      <c r="N51" s="6">
        <v>3.77</v>
      </c>
      <c r="O51" s="7">
        <v>4.04</v>
      </c>
      <c r="P51" s="6">
        <v>1.01</v>
      </c>
      <c r="Q51" s="6">
        <v>1.01</v>
      </c>
      <c r="R51" s="6">
        <v>1.01</v>
      </c>
      <c r="S51" s="6">
        <v>1.01</v>
      </c>
    </row>
    <row r="52" spans="1:19" ht="16" x14ac:dyDescent="0.2">
      <c r="A52" s="3" t="s">
        <v>63</v>
      </c>
      <c r="B52" s="4">
        <v>197116000</v>
      </c>
      <c r="C52" s="4">
        <v>215763000</v>
      </c>
      <c r="D52" s="4">
        <v>210037000</v>
      </c>
      <c r="E52" s="4">
        <v>201033000</v>
      </c>
      <c r="F52" s="4">
        <v>211532000</v>
      </c>
      <c r="G52" s="4">
        <v>244928000</v>
      </c>
      <c r="H52" s="4">
        <v>301837000</v>
      </c>
      <c r="I52" s="4">
        <v>261853000</v>
      </c>
      <c r="J52" s="4">
        <v>295144000</v>
      </c>
      <c r="K52" s="4">
        <v>291544000</v>
      </c>
      <c r="L52" s="4">
        <v>294907000</v>
      </c>
      <c r="M52" s="4">
        <v>315002000</v>
      </c>
      <c r="N52" s="4">
        <v>378959000</v>
      </c>
      <c r="O52" s="5">
        <v>393864000</v>
      </c>
      <c r="P52" s="4">
        <v>94200000</v>
      </c>
      <c r="Q52" s="4">
        <v>99877000</v>
      </c>
      <c r="R52" s="4">
        <v>98199000</v>
      </c>
      <c r="S52" s="4">
        <v>101588000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2005217000</v>
      </c>
      <c r="C55" s="4">
        <v>2046558000</v>
      </c>
      <c r="D55" s="4">
        <v>2113485000</v>
      </c>
      <c r="E55" s="4">
        <v>2487334000</v>
      </c>
      <c r="F55" s="4">
        <v>2247047000</v>
      </c>
      <c r="G55" s="4">
        <v>1848598000</v>
      </c>
      <c r="H55" s="4">
        <v>1816778000</v>
      </c>
      <c r="I55" s="4">
        <v>2001910000</v>
      </c>
      <c r="J55" s="4">
        <v>2239181000</v>
      </c>
      <c r="K55" s="4">
        <v>2117102000</v>
      </c>
      <c r="L55" s="4">
        <v>2977905000</v>
      </c>
      <c r="M55" s="4">
        <v>2246206000</v>
      </c>
      <c r="N55" s="4">
        <v>2620406000</v>
      </c>
      <c r="O55" s="5">
        <v>2880905000</v>
      </c>
      <c r="P55" s="4">
        <v>2692734000</v>
      </c>
      <c r="Q55" s="4">
        <v>2620406000</v>
      </c>
      <c r="R55" s="4">
        <v>2726100000</v>
      </c>
      <c r="S55" s="4">
        <v>2880905000</v>
      </c>
    </row>
    <row r="56" spans="1:19" ht="16" x14ac:dyDescent="0.2">
      <c r="A56" s="3" t="s">
        <v>65</v>
      </c>
      <c r="B56" s="4">
        <v>884642000</v>
      </c>
      <c r="C56" s="4">
        <v>693686000</v>
      </c>
      <c r="D56" s="4">
        <v>728272000</v>
      </c>
      <c r="E56" s="4">
        <v>1118508000</v>
      </c>
      <c r="F56" s="4">
        <v>471985000</v>
      </c>
      <c r="G56" s="4">
        <v>346529000</v>
      </c>
      <c r="H56" s="4">
        <v>296967000</v>
      </c>
      <c r="I56" s="4">
        <v>380179000</v>
      </c>
      <c r="J56" s="4">
        <v>587998000</v>
      </c>
      <c r="K56" s="4">
        <v>493262000</v>
      </c>
      <c r="L56" s="4">
        <v>1143987000</v>
      </c>
      <c r="M56" s="4">
        <v>329266000</v>
      </c>
      <c r="N56" s="4">
        <v>463889000</v>
      </c>
      <c r="O56" s="5">
        <v>446161000</v>
      </c>
      <c r="P56" s="4">
        <v>327741000</v>
      </c>
      <c r="Q56" s="4">
        <v>463889000</v>
      </c>
      <c r="R56" s="4">
        <v>460346000</v>
      </c>
      <c r="S56" s="4">
        <v>446161000</v>
      </c>
    </row>
    <row r="57" spans="1:19" ht="16" x14ac:dyDescent="0.2">
      <c r="A57" s="3" t="s">
        <v>66</v>
      </c>
      <c r="B57" s="4">
        <v>884642000</v>
      </c>
      <c r="C57" s="4">
        <v>693686000</v>
      </c>
      <c r="D57" s="4">
        <v>728272000</v>
      </c>
      <c r="E57" s="4">
        <v>1118508000</v>
      </c>
      <c r="F57" s="4">
        <v>374854000</v>
      </c>
      <c r="G57" s="4">
        <v>346529000</v>
      </c>
      <c r="H57" s="4">
        <v>296967000</v>
      </c>
      <c r="I57" s="4">
        <v>380179000</v>
      </c>
      <c r="J57" s="4">
        <v>587998000</v>
      </c>
      <c r="K57" s="4">
        <v>493262000</v>
      </c>
      <c r="L57" s="4">
        <v>1143987000</v>
      </c>
      <c r="M57" s="4">
        <v>329266000</v>
      </c>
      <c r="N57" s="4">
        <v>463889000</v>
      </c>
      <c r="O57" s="5">
        <v>446161000</v>
      </c>
      <c r="P57" s="4">
        <v>327741000</v>
      </c>
      <c r="Q57" s="4">
        <v>463889000</v>
      </c>
      <c r="R57" s="4">
        <v>460346000</v>
      </c>
      <c r="S57" s="4">
        <v>446161000</v>
      </c>
    </row>
    <row r="58" spans="1:19" ht="16" x14ac:dyDescent="0.2">
      <c r="A58" s="3" t="s">
        <v>67</v>
      </c>
      <c r="B58" s="4" t="s">
        <v>24</v>
      </c>
      <c r="C58" s="4" t="s">
        <v>24</v>
      </c>
      <c r="D58" s="4" t="s">
        <v>24</v>
      </c>
      <c r="E58" s="4" t="s">
        <v>24</v>
      </c>
      <c r="F58" s="4">
        <v>97131000</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390061000</v>
      </c>
      <c r="C59" s="4">
        <v>399499000</v>
      </c>
      <c r="D59" s="4">
        <v>461383000</v>
      </c>
      <c r="E59" s="4">
        <v>477912000</v>
      </c>
      <c r="F59" s="4">
        <v>596940000</v>
      </c>
      <c r="G59" s="4">
        <v>599073000</v>
      </c>
      <c r="H59" s="4">
        <v>581381000</v>
      </c>
      <c r="I59" s="4">
        <v>588262000</v>
      </c>
      <c r="J59" s="4">
        <v>594145000</v>
      </c>
      <c r="K59" s="4">
        <v>568509000</v>
      </c>
      <c r="L59" s="4">
        <v>615233000</v>
      </c>
      <c r="M59" s="4">
        <v>671464000</v>
      </c>
      <c r="N59" s="4">
        <v>711203000</v>
      </c>
      <c r="O59" s="5">
        <v>764269000</v>
      </c>
      <c r="P59" s="4">
        <v>929482000</v>
      </c>
      <c r="Q59" s="4">
        <v>711203000</v>
      </c>
      <c r="R59" s="4">
        <v>856841000</v>
      </c>
      <c r="S59" s="4">
        <v>764269000</v>
      </c>
    </row>
    <row r="60" spans="1:19" ht="16" x14ac:dyDescent="0.2">
      <c r="A60" s="3" t="s">
        <v>69</v>
      </c>
      <c r="B60" s="4">
        <v>390061000</v>
      </c>
      <c r="C60" s="4">
        <v>399499000</v>
      </c>
      <c r="D60" s="4">
        <v>461383000</v>
      </c>
      <c r="E60" s="4">
        <v>477912000</v>
      </c>
      <c r="F60" s="4">
        <v>596940000</v>
      </c>
      <c r="G60" s="4">
        <v>599073000</v>
      </c>
      <c r="H60" s="4">
        <v>581381000</v>
      </c>
      <c r="I60" s="4">
        <v>588262000</v>
      </c>
      <c r="J60" s="4">
        <v>594145000</v>
      </c>
      <c r="K60" s="4">
        <v>568509000</v>
      </c>
      <c r="L60" s="4">
        <v>615233000</v>
      </c>
      <c r="M60" s="4">
        <v>671464000</v>
      </c>
      <c r="N60" s="4">
        <v>711203000</v>
      </c>
      <c r="O60" s="5">
        <v>764269000</v>
      </c>
      <c r="P60" s="4">
        <v>929482000</v>
      </c>
      <c r="Q60" s="4">
        <v>711203000</v>
      </c>
      <c r="R60" s="4">
        <v>856841000</v>
      </c>
      <c r="S60" s="4">
        <v>764269000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533622000</v>
      </c>
      <c r="C64" s="4">
        <v>648953000</v>
      </c>
      <c r="D64" s="4">
        <v>633262000</v>
      </c>
      <c r="E64" s="4">
        <v>659541000</v>
      </c>
      <c r="F64" s="4">
        <v>801036000</v>
      </c>
      <c r="G64" s="4">
        <v>750970000</v>
      </c>
      <c r="H64" s="4">
        <v>745678000</v>
      </c>
      <c r="I64" s="4">
        <v>752836000</v>
      </c>
      <c r="J64" s="4">
        <v>784879000</v>
      </c>
      <c r="K64" s="4">
        <v>815251000</v>
      </c>
      <c r="L64" s="4">
        <v>964207000</v>
      </c>
      <c r="M64" s="4">
        <v>988511000</v>
      </c>
      <c r="N64" s="4">
        <v>1173119000</v>
      </c>
      <c r="O64" s="5">
        <v>1385424000</v>
      </c>
      <c r="P64" s="4">
        <v>1184385000</v>
      </c>
      <c r="Q64" s="4">
        <v>1173119000</v>
      </c>
      <c r="R64" s="4">
        <v>1180367000</v>
      </c>
      <c r="S64" s="4">
        <v>1385424000</v>
      </c>
    </row>
    <row r="65" spans="1:19" ht="16" x14ac:dyDescent="0.2">
      <c r="A65" s="3" t="s">
        <v>74</v>
      </c>
      <c r="B65" s="4">
        <v>209058000</v>
      </c>
      <c r="C65" s="4">
        <v>241812000</v>
      </c>
      <c r="D65" s="4">
        <v>256969000</v>
      </c>
      <c r="E65" s="4">
        <v>226978000</v>
      </c>
      <c r="F65" s="4">
        <v>377620000</v>
      </c>
      <c r="G65" s="4">
        <v>353451000</v>
      </c>
      <c r="H65" s="4">
        <v>315239000</v>
      </c>
      <c r="I65" s="4">
        <v>224940000</v>
      </c>
      <c r="J65" s="4">
        <v>237086000</v>
      </c>
      <c r="K65" s="4">
        <v>271125000</v>
      </c>
      <c r="L65" s="4">
        <v>388600000</v>
      </c>
      <c r="M65" s="4">
        <v>395358000</v>
      </c>
      <c r="N65" s="4">
        <v>372612000</v>
      </c>
      <c r="O65" s="5">
        <v>461428000</v>
      </c>
      <c r="P65" s="4">
        <v>360789000</v>
      </c>
      <c r="Q65" s="4">
        <v>372612000</v>
      </c>
      <c r="R65" s="4">
        <v>417847000</v>
      </c>
      <c r="S65" s="4">
        <v>461428000</v>
      </c>
    </row>
    <row r="66" spans="1:19" ht="16" x14ac:dyDescent="0.2">
      <c r="A66" s="3" t="s">
        <v>75</v>
      </c>
      <c r="B66" s="4">
        <v>73068000</v>
      </c>
      <c r="C66" s="4">
        <v>91956000</v>
      </c>
      <c r="D66" s="4">
        <v>78292000</v>
      </c>
      <c r="E66" s="4">
        <v>79861000</v>
      </c>
      <c r="F66" s="4">
        <v>63916000</v>
      </c>
      <c r="G66" s="4">
        <v>67745000</v>
      </c>
      <c r="H66" s="4">
        <v>88490000</v>
      </c>
      <c r="I66" s="4">
        <v>93627000</v>
      </c>
      <c r="J66" s="4">
        <v>107139000</v>
      </c>
      <c r="K66" s="4">
        <v>98842000</v>
      </c>
      <c r="L66" s="4">
        <v>104841000</v>
      </c>
      <c r="M66" s="4">
        <v>110008000</v>
      </c>
      <c r="N66" s="4">
        <v>137298000</v>
      </c>
      <c r="O66" s="5">
        <v>187536000</v>
      </c>
      <c r="P66" s="4">
        <v>148837000</v>
      </c>
      <c r="Q66" s="4">
        <v>137298000</v>
      </c>
      <c r="R66" s="4">
        <v>851724000</v>
      </c>
      <c r="S66" s="4">
        <v>187536000</v>
      </c>
    </row>
    <row r="67" spans="1:19" ht="16" x14ac:dyDescent="0.2">
      <c r="A67" s="3" t="s">
        <v>76</v>
      </c>
      <c r="B67" s="4">
        <v>404666000</v>
      </c>
      <c r="C67" s="4">
        <v>482095000</v>
      </c>
      <c r="D67" s="4">
        <v>496981000</v>
      </c>
      <c r="E67" s="4">
        <v>517968000</v>
      </c>
      <c r="F67" s="4">
        <v>531608000</v>
      </c>
      <c r="G67" s="4">
        <v>534983000</v>
      </c>
      <c r="H67" s="4">
        <v>528587000</v>
      </c>
      <c r="I67" s="4">
        <v>614945000</v>
      </c>
      <c r="J67" s="4">
        <v>618798000</v>
      </c>
      <c r="K67" s="4">
        <v>614698000</v>
      </c>
      <c r="L67" s="4">
        <v>645664000</v>
      </c>
      <c r="M67" s="4">
        <v>649082000</v>
      </c>
      <c r="N67" s="4">
        <v>855217000</v>
      </c>
      <c r="O67" s="5">
        <v>1012112000</v>
      </c>
      <c r="P67" s="4">
        <v>862556000</v>
      </c>
      <c r="Q67" s="4">
        <v>855217000</v>
      </c>
      <c r="R67" s="4">
        <v>186448000</v>
      </c>
      <c r="S67" s="4">
        <v>1012112000</v>
      </c>
    </row>
    <row r="68" spans="1:19" ht="16" x14ac:dyDescent="0.2">
      <c r="A68" s="3" t="s">
        <v>77</v>
      </c>
      <c r="B68" s="4">
        <v>-153170000</v>
      </c>
      <c r="C68" s="4">
        <v>-166910000</v>
      </c>
      <c r="D68" s="4">
        <v>-198980000</v>
      </c>
      <c r="E68" s="4">
        <v>-165266000</v>
      </c>
      <c r="F68" s="4">
        <v>-172108000</v>
      </c>
      <c r="G68" s="4">
        <v>-205209000</v>
      </c>
      <c r="H68" s="4">
        <v>-186638000</v>
      </c>
      <c r="I68" s="4">
        <v>-180676000</v>
      </c>
      <c r="J68" s="4">
        <v>-178144000</v>
      </c>
      <c r="K68" s="4">
        <v>-169414000</v>
      </c>
      <c r="L68" s="4">
        <v>-174898000</v>
      </c>
      <c r="M68" s="4">
        <v>-165937000</v>
      </c>
      <c r="N68" s="4">
        <v>-192008000</v>
      </c>
      <c r="O68" s="5">
        <v>-275652000</v>
      </c>
      <c r="P68" s="4">
        <v>-187797000</v>
      </c>
      <c r="Q68" s="4">
        <v>-192008000</v>
      </c>
      <c r="R68" s="4">
        <v>-275652000</v>
      </c>
      <c r="S68" s="4">
        <v>-275652000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196892000</v>
      </c>
      <c r="C70" s="4">
        <v>304420000</v>
      </c>
      <c r="D70" s="4">
        <v>290568000</v>
      </c>
      <c r="E70" s="4">
        <v>231373000</v>
      </c>
      <c r="F70" s="4">
        <v>377086000</v>
      </c>
      <c r="G70" s="4">
        <v>152026000</v>
      </c>
      <c r="H70" s="4">
        <v>192752000</v>
      </c>
      <c r="I70" s="4">
        <v>280633000</v>
      </c>
      <c r="J70" s="4">
        <v>272159000</v>
      </c>
      <c r="K70" s="4">
        <v>240080000</v>
      </c>
      <c r="L70" s="4">
        <v>254478000</v>
      </c>
      <c r="M70" s="4">
        <v>256965000</v>
      </c>
      <c r="N70" s="4">
        <v>272195000</v>
      </c>
      <c r="O70" s="5">
        <v>285051000</v>
      </c>
      <c r="P70" s="4">
        <v>251126000</v>
      </c>
      <c r="Q70" s="4">
        <v>272195000</v>
      </c>
      <c r="R70" s="4">
        <v>228546000</v>
      </c>
      <c r="S70" s="4">
        <v>285051000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2267515000</v>
      </c>
      <c r="C76" s="4">
        <v>2365641000</v>
      </c>
      <c r="D76" s="4">
        <v>2641354000</v>
      </c>
      <c r="E76" s="4">
        <v>2870154000</v>
      </c>
      <c r="F76" s="4">
        <v>3382469000</v>
      </c>
      <c r="G76" s="4">
        <v>3495773000</v>
      </c>
      <c r="H76" s="4">
        <v>3707555000</v>
      </c>
      <c r="I76" s="4">
        <v>3551816000</v>
      </c>
      <c r="J76" s="4">
        <v>5463839000</v>
      </c>
      <c r="K76" s="4">
        <v>6023293000</v>
      </c>
      <c r="L76" s="4">
        <v>6153940000</v>
      </c>
      <c r="M76" s="4">
        <v>8166025000</v>
      </c>
      <c r="N76" s="4">
        <v>8328414000</v>
      </c>
      <c r="O76" s="5">
        <v>8644771000</v>
      </c>
      <c r="P76" s="4">
        <v>8140173000</v>
      </c>
      <c r="Q76" s="4">
        <v>8328414000</v>
      </c>
      <c r="R76" s="4">
        <v>8385418000</v>
      </c>
      <c r="S76" s="4">
        <v>8644771000</v>
      </c>
    </row>
    <row r="77" spans="1:19" ht="16" x14ac:dyDescent="0.2">
      <c r="A77" s="3" t="s">
        <v>86</v>
      </c>
      <c r="B77" s="4">
        <v>1437702000</v>
      </c>
      <c r="C77" s="4">
        <v>1559717000</v>
      </c>
      <c r="D77" s="4">
        <v>-212484000</v>
      </c>
      <c r="E77" s="4">
        <v>-168704000</v>
      </c>
      <c r="F77" s="4">
        <v>-24805000</v>
      </c>
      <c r="G77" s="4">
        <v>-36383000</v>
      </c>
      <c r="H77" s="4">
        <v>-220542000</v>
      </c>
      <c r="I77" s="4">
        <v>2106697000</v>
      </c>
      <c r="J77" s="4">
        <v>-321083000</v>
      </c>
      <c r="K77" s="4">
        <v>-428125000</v>
      </c>
      <c r="L77" s="4">
        <v>-394377000</v>
      </c>
      <c r="M77" s="4">
        <v>-228583000</v>
      </c>
      <c r="N77" s="4">
        <v>-170083000</v>
      </c>
      <c r="O77" s="5">
        <v>3337573000</v>
      </c>
      <c r="P77" s="4">
        <v>2950685000</v>
      </c>
      <c r="Q77" s="4">
        <v>-170083000</v>
      </c>
      <c r="R77" s="4">
        <v>3143522000</v>
      </c>
      <c r="S77" s="4">
        <v>3337573000</v>
      </c>
    </row>
    <row r="78" spans="1:19" ht="16" x14ac:dyDescent="0.2">
      <c r="A78" s="3" t="s">
        <v>87</v>
      </c>
      <c r="B78" s="4">
        <v>3324763000</v>
      </c>
      <c r="C78" s="4">
        <v>3588558000</v>
      </c>
      <c r="D78" s="4">
        <v>1674071000</v>
      </c>
      <c r="E78" s="4">
        <v>1805345000</v>
      </c>
      <c r="F78" s="4">
        <v>2151901000</v>
      </c>
      <c r="G78" s="4">
        <v>2240460000</v>
      </c>
      <c r="H78" s="4">
        <v>2177248000</v>
      </c>
      <c r="I78" s="4">
        <v>4460723000</v>
      </c>
      <c r="J78" s="4">
        <v>2130294000</v>
      </c>
      <c r="K78" s="4">
        <v>2153139000</v>
      </c>
      <c r="L78" s="4">
        <v>2285255000</v>
      </c>
      <c r="M78" s="4">
        <v>2586187000</v>
      </c>
      <c r="N78" s="4">
        <v>2769702000</v>
      </c>
      <c r="O78" s="5">
        <v>6354303000</v>
      </c>
      <c r="P78" s="4">
        <v>5871659000</v>
      </c>
      <c r="Q78" s="4">
        <v>2769702000</v>
      </c>
      <c r="R78" s="4">
        <v>6142985000</v>
      </c>
      <c r="S78" s="4">
        <v>6354303000</v>
      </c>
    </row>
    <row r="79" spans="1:19" ht="16" x14ac:dyDescent="0.2">
      <c r="A79" s="3" t="s">
        <v>88</v>
      </c>
      <c r="B79" s="4">
        <v>1887061000</v>
      </c>
      <c r="C79" s="4">
        <v>2028841000</v>
      </c>
      <c r="D79" s="4">
        <v>1886555000</v>
      </c>
      <c r="E79" s="4">
        <v>1974049000</v>
      </c>
      <c r="F79" s="4">
        <v>2176706000</v>
      </c>
      <c r="G79" s="4">
        <v>2276843000</v>
      </c>
      <c r="H79" s="4">
        <v>2397790000</v>
      </c>
      <c r="I79" s="4">
        <v>2354026000</v>
      </c>
      <c r="J79" s="4">
        <v>2451377000</v>
      </c>
      <c r="K79" s="4">
        <v>2581264000</v>
      </c>
      <c r="L79" s="4">
        <v>2679632000</v>
      </c>
      <c r="M79" s="4">
        <v>2814770000</v>
      </c>
      <c r="N79" s="4">
        <v>2939785000</v>
      </c>
      <c r="O79" s="5">
        <v>3016730000</v>
      </c>
      <c r="P79" s="4">
        <v>2920974000</v>
      </c>
      <c r="Q79" s="4">
        <v>2939785000</v>
      </c>
      <c r="R79" s="4">
        <v>2999463000</v>
      </c>
      <c r="S79" s="4">
        <v>3016730000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v>52351000</v>
      </c>
      <c r="M80" s="4">
        <v>93089000</v>
      </c>
      <c r="N80" s="4">
        <v>133029000</v>
      </c>
      <c r="O80" s="5">
        <v>126114000</v>
      </c>
      <c r="P80" s="4">
        <v>132226000</v>
      </c>
      <c r="Q80" s="4">
        <v>133029000</v>
      </c>
      <c r="R80" s="4">
        <v>145338000</v>
      </c>
      <c r="S80" s="4">
        <v>126114000</v>
      </c>
    </row>
    <row r="81" spans="1:19" ht="16" x14ac:dyDescent="0.2">
      <c r="A81" s="3" t="s">
        <v>90</v>
      </c>
      <c r="B81" s="4" t="s">
        <v>24</v>
      </c>
      <c r="C81" s="4" t="s">
        <v>24</v>
      </c>
      <c r="D81" s="4" t="s">
        <v>24</v>
      </c>
      <c r="E81" s="4" t="s">
        <v>24</v>
      </c>
      <c r="F81" s="4" t="s">
        <v>24</v>
      </c>
      <c r="G81" s="4" t="s">
        <v>24</v>
      </c>
      <c r="H81" s="4" t="s">
        <v>24</v>
      </c>
      <c r="I81" s="4" t="s">
        <v>24</v>
      </c>
      <c r="J81" s="4" t="s">
        <v>24</v>
      </c>
      <c r="K81" s="4" t="s">
        <v>24</v>
      </c>
      <c r="L81" s="4">
        <v>52351000</v>
      </c>
      <c r="M81" s="4">
        <v>93089000</v>
      </c>
      <c r="N81" s="4">
        <v>133029000</v>
      </c>
      <c r="O81" s="5">
        <v>126114000</v>
      </c>
      <c r="P81" s="4">
        <v>132226000</v>
      </c>
      <c r="Q81" s="4">
        <v>133029000</v>
      </c>
      <c r="R81" s="4">
        <v>145338000</v>
      </c>
      <c r="S81" s="4">
        <v>126114000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829813000</v>
      </c>
      <c r="C83" s="4">
        <v>805924000</v>
      </c>
      <c r="D83" s="4">
        <v>2853838000</v>
      </c>
      <c r="E83" s="4">
        <v>3038858000</v>
      </c>
      <c r="F83" s="4">
        <v>3407274000</v>
      </c>
      <c r="G83" s="4">
        <v>3532156000</v>
      </c>
      <c r="H83" s="4">
        <v>3928097000</v>
      </c>
      <c r="I83" s="4">
        <v>1445119000</v>
      </c>
      <c r="J83" s="4">
        <v>5784922000</v>
      </c>
      <c r="K83" s="4">
        <v>6451418000</v>
      </c>
      <c r="L83" s="4">
        <v>6495966000</v>
      </c>
      <c r="M83" s="4">
        <v>8301519000</v>
      </c>
      <c r="N83" s="4">
        <v>8365468000</v>
      </c>
      <c r="O83" s="5">
        <v>5181084000</v>
      </c>
      <c r="P83" s="4">
        <v>5057262000</v>
      </c>
      <c r="Q83" s="4">
        <v>8365468000</v>
      </c>
      <c r="R83" s="4">
        <v>5096558000</v>
      </c>
      <c r="S83" s="4">
        <v>5181084000</v>
      </c>
    </row>
    <row r="84" spans="1:19" ht="16" x14ac:dyDescent="0.2">
      <c r="A84" s="3" t="s">
        <v>93</v>
      </c>
      <c r="B84" s="4">
        <v>647214000</v>
      </c>
      <c r="C84" s="4">
        <v>628658000</v>
      </c>
      <c r="D84" s="4">
        <v>802716000</v>
      </c>
      <c r="E84" s="4">
        <v>771805000</v>
      </c>
      <c r="F84" s="4">
        <v>1087796000</v>
      </c>
      <c r="G84" s="4">
        <v>1063557000</v>
      </c>
      <c r="H84" s="4">
        <v>1305081000</v>
      </c>
      <c r="I84" s="4">
        <v>1295098000</v>
      </c>
      <c r="J84" s="4">
        <v>3079395000</v>
      </c>
      <c r="K84" s="4">
        <v>3327121000</v>
      </c>
      <c r="L84" s="4">
        <v>3283429000</v>
      </c>
      <c r="M84" s="4">
        <v>4670762000</v>
      </c>
      <c r="N84" s="4">
        <v>4573225000</v>
      </c>
      <c r="O84" s="5">
        <v>4624181000</v>
      </c>
      <c r="P84" s="4">
        <v>4901573000</v>
      </c>
      <c r="Q84" s="4">
        <v>4573225000</v>
      </c>
      <c r="R84" s="4">
        <v>4555417000</v>
      </c>
      <c r="S84" s="4">
        <v>4624181000</v>
      </c>
    </row>
    <row r="85" spans="1:19" ht="16" x14ac:dyDescent="0.2">
      <c r="A85" s="3" t="s">
        <v>94</v>
      </c>
      <c r="B85" s="4">
        <v>524134000</v>
      </c>
      <c r="C85" s="4">
        <v>516745000</v>
      </c>
      <c r="D85" s="4">
        <v>588003000</v>
      </c>
      <c r="E85" s="4">
        <v>576561000</v>
      </c>
      <c r="F85" s="4">
        <v>792955000</v>
      </c>
      <c r="G85" s="4">
        <v>684252000</v>
      </c>
      <c r="H85" s="4">
        <v>812344000</v>
      </c>
      <c r="I85" s="4">
        <v>821061000</v>
      </c>
      <c r="J85" s="4">
        <v>1801103000</v>
      </c>
      <c r="K85" s="4">
        <v>1985955000</v>
      </c>
      <c r="L85" s="4">
        <v>1988215000</v>
      </c>
      <c r="M85" s="4">
        <v>2633174000</v>
      </c>
      <c r="N85" s="4">
        <v>2606956000</v>
      </c>
      <c r="O85" s="5">
        <v>2695997000</v>
      </c>
      <c r="P85" s="4">
        <v>2604889000</v>
      </c>
      <c r="Q85" s="4">
        <v>2606956000</v>
      </c>
      <c r="R85" s="4">
        <v>2607833000</v>
      </c>
      <c r="S85" s="4">
        <v>2695997000</v>
      </c>
    </row>
    <row r="86" spans="1:19" ht="16" x14ac:dyDescent="0.2">
      <c r="A86" s="3" t="s">
        <v>95</v>
      </c>
      <c r="B86" s="4">
        <v>123080000</v>
      </c>
      <c r="C86" s="4">
        <v>111913000</v>
      </c>
      <c r="D86" s="4">
        <v>214713000</v>
      </c>
      <c r="E86" s="4">
        <v>195244000</v>
      </c>
      <c r="F86" s="4">
        <v>294841000</v>
      </c>
      <c r="G86" s="4">
        <v>379305000</v>
      </c>
      <c r="H86" s="4">
        <v>492737000</v>
      </c>
      <c r="I86" s="4">
        <v>474037000</v>
      </c>
      <c r="J86" s="4">
        <v>1278292000</v>
      </c>
      <c r="K86" s="4">
        <v>1341166000</v>
      </c>
      <c r="L86" s="4">
        <v>1295214000</v>
      </c>
      <c r="M86" s="4">
        <v>2037588000</v>
      </c>
      <c r="N86" s="4">
        <v>1966269000</v>
      </c>
      <c r="O86" s="5">
        <v>1928184000</v>
      </c>
      <c r="P86" s="4">
        <v>2296684000</v>
      </c>
      <c r="Q86" s="4">
        <v>1966269000</v>
      </c>
      <c r="R86" s="4">
        <v>1947584000</v>
      </c>
      <c r="S86" s="4">
        <v>1928184000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182599000</v>
      </c>
      <c r="C89" s="4">
        <v>177266000</v>
      </c>
      <c r="D89" s="4">
        <v>2051122000</v>
      </c>
      <c r="E89" s="4">
        <v>2267053000</v>
      </c>
      <c r="F89" s="4">
        <v>2319478000</v>
      </c>
      <c r="G89" s="4">
        <v>2468599000</v>
      </c>
      <c r="H89" s="4">
        <v>2623016000</v>
      </c>
      <c r="I89" s="4">
        <v>150021000</v>
      </c>
      <c r="J89" s="4">
        <v>2705527000</v>
      </c>
      <c r="K89" s="4">
        <v>3124297000</v>
      </c>
      <c r="L89" s="4">
        <v>3212537000</v>
      </c>
      <c r="M89" s="4">
        <v>3630757000</v>
      </c>
      <c r="N89" s="4">
        <v>3792243000</v>
      </c>
      <c r="O89" s="5">
        <v>556903000</v>
      </c>
      <c r="P89" s="4">
        <v>155689000</v>
      </c>
      <c r="Q89" s="4">
        <v>3792243000</v>
      </c>
      <c r="R89" s="4">
        <v>541141000</v>
      </c>
      <c r="S89" s="4">
        <v>556903000</v>
      </c>
    </row>
    <row r="90" spans="1:19" ht="16" x14ac:dyDescent="0.2">
      <c r="A90" s="3" t="s">
        <v>99</v>
      </c>
      <c r="B90" s="4">
        <v>4272732000</v>
      </c>
      <c r="C90" s="4">
        <v>4412199000</v>
      </c>
      <c r="D90" s="4">
        <v>4754839000</v>
      </c>
      <c r="E90" s="4">
        <v>5357488000</v>
      </c>
      <c r="F90" s="4">
        <v>5629516000</v>
      </c>
      <c r="G90" s="4">
        <v>5344371000</v>
      </c>
      <c r="H90" s="4">
        <v>5524333000</v>
      </c>
      <c r="I90" s="4">
        <v>5553726000</v>
      </c>
      <c r="J90" s="4">
        <v>7703020000</v>
      </c>
      <c r="K90" s="4">
        <v>8140395000</v>
      </c>
      <c r="L90" s="4">
        <v>9131845000</v>
      </c>
      <c r="M90" s="4">
        <v>10412231000</v>
      </c>
      <c r="N90" s="4">
        <v>10948820000</v>
      </c>
      <c r="O90" s="5">
        <v>11525676000</v>
      </c>
      <c r="P90" s="4">
        <v>10832907000</v>
      </c>
      <c r="Q90" s="4">
        <v>10948820000</v>
      </c>
      <c r="R90" s="4">
        <v>11111518000</v>
      </c>
      <c r="S90" s="4">
        <v>11525676000</v>
      </c>
    </row>
    <row r="91" spans="1:19" ht="16" x14ac:dyDescent="0.2">
      <c r="A91" s="3" t="s">
        <v>100</v>
      </c>
      <c r="B91" s="4">
        <v>1013365000</v>
      </c>
      <c r="C91" s="4">
        <v>1034102000</v>
      </c>
      <c r="D91" s="4">
        <v>1471110000</v>
      </c>
      <c r="E91" s="4">
        <v>1408022000</v>
      </c>
      <c r="F91" s="4">
        <v>1300146000</v>
      </c>
      <c r="G91" s="4">
        <v>1354476000</v>
      </c>
      <c r="H91" s="4">
        <v>1276729000</v>
      </c>
      <c r="I91" s="4">
        <v>1026223000</v>
      </c>
      <c r="J91" s="4">
        <v>1215250000</v>
      </c>
      <c r="K91" s="4">
        <v>1273121000</v>
      </c>
      <c r="L91" s="4">
        <v>1378875000</v>
      </c>
      <c r="M91" s="4">
        <v>1551046000</v>
      </c>
      <c r="N91" s="4">
        <v>1809786000</v>
      </c>
      <c r="O91" s="5">
        <v>1858274000</v>
      </c>
      <c r="P91" s="4">
        <v>1811127000</v>
      </c>
      <c r="Q91" s="4">
        <v>1809786000</v>
      </c>
      <c r="R91" s="4">
        <v>1920173000</v>
      </c>
      <c r="S91" s="4">
        <v>1858274000</v>
      </c>
    </row>
    <row r="92" spans="1:19" ht="16" x14ac:dyDescent="0.2">
      <c r="A92" s="3" t="s">
        <v>101</v>
      </c>
      <c r="B92" s="4">
        <v>410655000</v>
      </c>
      <c r="C92" s="4">
        <v>420017000</v>
      </c>
      <c r="D92" s="4">
        <v>441977000</v>
      </c>
      <c r="E92" s="4">
        <v>461514000</v>
      </c>
      <c r="F92" s="4">
        <v>482017000</v>
      </c>
      <c r="G92" s="4">
        <v>474266000</v>
      </c>
      <c r="H92" s="4">
        <v>522536000</v>
      </c>
      <c r="I92" s="4">
        <v>523229000</v>
      </c>
      <c r="J92" s="4">
        <v>502314000</v>
      </c>
      <c r="K92" s="4">
        <v>550828000</v>
      </c>
      <c r="L92" s="4">
        <v>580058000</v>
      </c>
      <c r="M92" s="4">
        <v>692338000</v>
      </c>
      <c r="N92" s="4">
        <v>970558000</v>
      </c>
      <c r="O92" s="5">
        <v>1014058000</v>
      </c>
      <c r="P92" s="4">
        <v>915299000</v>
      </c>
      <c r="Q92" s="4">
        <v>970558000</v>
      </c>
      <c r="R92" s="4">
        <v>1004907000</v>
      </c>
      <c r="S92" s="4">
        <v>1014058000</v>
      </c>
    </row>
    <row r="93" spans="1:19" ht="16" x14ac:dyDescent="0.2">
      <c r="A93" s="3" t="s">
        <v>102</v>
      </c>
      <c r="B93" s="4">
        <v>9402000</v>
      </c>
      <c r="C93" s="4">
        <v>1899000</v>
      </c>
      <c r="D93" s="4">
        <v>2329000</v>
      </c>
      <c r="E93" s="4">
        <v>79911000</v>
      </c>
      <c r="F93" s="4">
        <v>4616000</v>
      </c>
      <c r="G93" s="4">
        <v>23243000</v>
      </c>
      <c r="H93" s="4">
        <v>3207000</v>
      </c>
      <c r="I93" s="4">
        <v>17723000</v>
      </c>
      <c r="J93" s="4">
        <v>33773000</v>
      </c>
      <c r="K93" s="4">
        <v>19921000</v>
      </c>
      <c r="L93" s="4">
        <v>17051000</v>
      </c>
      <c r="M93" s="4">
        <v>3070000</v>
      </c>
      <c r="N93" s="4">
        <v>6710000</v>
      </c>
      <c r="O93" s="5">
        <v>16009000</v>
      </c>
      <c r="P93" s="4">
        <v>81771000</v>
      </c>
      <c r="Q93" s="4">
        <v>6710000</v>
      </c>
      <c r="R93" s="4">
        <v>135071000</v>
      </c>
      <c r="S93" s="4">
        <v>16009000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593308000</v>
      </c>
      <c r="C95" s="4">
        <v>612186000</v>
      </c>
      <c r="D95" s="4">
        <v>1026804000</v>
      </c>
      <c r="E95" s="4">
        <v>866597000</v>
      </c>
      <c r="F95" s="4">
        <v>813513000</v>
      </c>
      <c r="G95" s="4">
        <v>856967000</v>
      </c>
      <c r="H95" s="4">
        <v>750986000</v>
      </c>
      <c r="I95" s="4">
        <v>485271000</v>
      </c>
      <c r="J95" s="4">
        <v>679163000</v>
      </c>
      <c r="K95" s="4">
        <v>702372000</v>
      </c>
      <c r="L95" s="4">
        <v>781766000</v>
      </c>
      <c r="M95" s="4">
        <v>855638000</v>
      </c>
      <c r="N95" s="4">
        <v>832518000</v>
      </c>
      <c r="O95" s="5">
        <v>828207000</v>
      </c>
      <c r="P95" s="4">
        <v>814057000</v>
      </c>
      <c r="Q95" s="4">
        <v>832518000</v>
      </c>
      <c r="R95" s="4">
        <v>780195000</v>
      </c>
      <c r="S95" s="4">
        <v>828207000</v>
      </c>
    </row>
    <row r="96" spans="1:19" ht="16" x14ac:dyDescent="0.2">
      <c r="A96" s="3" t="s">
        <v>105</v>
      </c>
      <c r="B96" s="4">
        <v>285480000</v>
      </c>
      <c r="C96" s="4">
        <v>139673000</v>
      </c>
      <c r="D96" s="4">
        <v>375898000</v>
      </c>
      <c r="E96" s="4">
        <v>166875000</v>
      </c>
      <c r="F96" s="4">
        <v>635501000</v>
      </c>
      <c r="G96" s="4">
        <v>863436000</v>
      </c>
      <c r="H96" s="4">
        <v>632714000</v>
      </c>
      <c r="I96" s="4">
        <v>859457000</v>
      </c>
      <c r="J96" s="4">
        <v>1203316000</v>
      </c>
      <c r="K96" s="4">
        <v>735672000</v>
      </c>
      <c r="L96" s="4">
        <v>512870000</v>
      </c>
      <c r="M96" s="4">
        <v>942267000</v>
      </c>
      <c r="N96" s="4">
        <v>1447368000</v>
      </c>
      <c r="O96" s="5">
        <v>867783000</v>
      </c>
      <c r="P96" s="4">
        <v>1577487000</v>
      </c>
      <c r="Q96" s="4">
        <v>1447368000</v>
      </c>
      <c r="R96" s="4">
        <v>1361175000</v>
      </c>
      <c r="S96" s="4">
        <v>867783000</v>
      </c>
    </row>
    <row r="97" spans="1:19" ht="16" x14ac:dyDescent="0.2">
      <c r="A97" s="3" t="s">
        <v>106</v>
      </c>
      <c r="B97" s="4">
        <v>285480000</v>
      </c>
      <c r="C97" s="4">
        <v>139673000</v>
      </c>
      <c r="D97" s="4">
        <v>375898000</v>
      </c>
      <c r="E97" s="4">
        <v>166875000</v>
      </c>
      <c r="F97" s="4">
        <v>635501000</v>
      </c>
      <c r="G97" s="4">
        <v>863436000</v>
      </c>
      <c r="H97" s="4">
        <v>632714000</v>
      </c>
      <c r="I97" s="4">
        <v>859457000</v>
      </c>
      <c r="J97" s="4">
        <v>1203316000</v>
      </c>
      <c r="K97" s="4">
        <v>735672000</v>
      </c>
      <c r="L97" s="4">
        <v>512870000</v>
      </c>
      <c r="M97" s="4">
        <v>942267000</v>
      </c>
      <c r="N97" s="4">
        <v>1447368000</v>
      </c>
      <c r="O97" s="5">
        <v>867783000</v>
      </c>
      <c r="P97" s="4">
        <v>1543138000</v>
      </c>
      <c r="Q97" s="4">
        <v>1447368000</v>
      </c>
      <c r="R97" s="4">
        <v>1361175000</v>
      </c>
      <c r="S97" s="4">
        <v>867783000</v>
      </c>
    </row>
    <row r="98" spans="1:19" ht="16" x14ac:dyDescent="0.2">
      <c r="A98" s="3" t="s">
        <v>107</v>
      </c>
      <c r="B98" s="4" t="s">
        <v>24</v>
      </c>
      <c r="C98" s="4" t="s">
        <v>24</v>
      </c>
      <c r="D98" s="4" t="s">
        <v>24</v>
      </c>
      <c r="E98" s="4" t="s">
        <v>24</v>
      </c>
      <c r="F98" s="4" t="s">
        <v>24</v>
      </c>
      <c r="G98" s="4" t="s">
        <v>24</v>
      </c>
      <c r="H98" s="4" t="s">
        <v>24</v>
      </c>
      <c r="I98" s="4" t="s">
        <v>24</v>
      </c>
      <c r="J98" s="4" t="s">
        <v>24</v>
      </c>
      <c r="K98" s="4">
        <v>33288000</v>
      </c>
      <c r="L98" s="4">
        <v>41446000</v>
      </c>
      <c r="M98" s="4">
        <v>39856000</v>
      </c>
      <c r="N98" s="4">
        <v>31787000</v>
      </c>
      <c r="O98" s="5">
        <v>38553000</v>
      </c>
      <c r="P98" s="4">
        <v>34349000</v>
      </c>
      <c r="Q98" s="4">
        <v>31787000</v>
      </c>
      <c r="R98" s="4">
        <v>37666000</v>
      </c>
      <c r="S98" s="4">
        <v>38553000</v>
      </c>
    </row>
    <row r="99" spans="1:19" ht="16" x14ac:dyDescent="0.2">
      <c r="A99" s="3" t="s">
        <v>108</v>
      </c>
      <c r="B99" s="4" t="s">
        <v>24</v>
      </c>
      <c r="C99" s="4" t="s">
        <v>24</v>
      </c>
      <c r="D99" s="4">
        <v>-375898000</v>
      </c>
      <c r="E99" s="4">
        <v>-166875000</v>
      </c>
      <c r="F99" s="4" t="s">
        <v>24</v>
      </c>
      <c r="G99" s="4" t="s">
        <v>24</v>
      </c>
      <c r="H99" s="4" t="s">
        <v>24</v>
      </c>
      <c r="I99" s="4">
        <v>190863000</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-375898000</v>
      </c>
      <c r="E103" s="4">
        <v>-166875000</v>
      </c>
      <c r="F103" s="4" t="s">
        <v>24</v>
      </c>
      <c r="G103" s="4" t="s">
        <v>24</v>
      </c>
      <c r="H103" s="4" t="s">
        <v>24</v>
      </c>
      <c r="I103" s="4">
        <v>190863000</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1298845000</v>
      </c>
      <c r="C104" s="4">
        <v>1173775000</v>
      </c>
      <c r="D104" s="4">
        <v>1471110000</v>
      </c>
      <c r="E104" s="4">
        <v>1408022000</v>
      </c>
      <c r="F104" s="4">
        <v>1935647000</v>
      </c>
      <c r="G104" s="4">
        <v>2217912000</v>
      </c>
      <c r="H104" s="4">
        <v>1909443000</v>
      </c>
      <c r="I104" s="4">
        <v>2076543000</v>
      </c>
      <c r="J104" s="4">
        <v>2418566000</v>
      </c>
      <c r="K104" s="4">
        <v>2008793000</v>
      </c>
      <c r="L104" s="4">
        <v>1891745000</v>
      </c>
      <c r="M104" s="4">
        <v>2493313000</v>
      </c>
      <c r="N104" s="4">
        <v>3257154000</v>
      </c>
      <c r="O104" s="5">
        <v>2726057000</v>
      </c>
      <c r="P104" s="4">
        <v>3388614000</v>
      </c>
      <c r="Q104" s="4">
        <v>3257154000</v>
      </c>
      <c r="R104" s="4">
        <v>3281348000</v>
      </c>
      <c r="S104" s="4">
        <v>2726057000</v>
      </c>
    </row>
    <row r="105" spans="1:19" ht="16" x14ac:dyDescent="0.2">
      <c r="A105" s="3" t="s">
        <v>114</v>
      </c>
      <c r="B105" s="4">
        <v>1541825000</v>
      </c>
      <c r="C105" s="4">
        <v>1748500000</v>
      </c>
      <c r="D105" s="4">
        <v>1530967000</v>
      </c>
      <c r="E105" s="4">
        <v>1795142000</v>
      </c>
      <c r="F105" s="4">
        <v>1548963000</v>
      </c>
      <c r="G105" s="4">
        <v>1557091000</v>
      </c>
      <c r="H105" s="4">
        <v>2347455000</v>
      </c>
      <c r="I105" s="4">
        <v>2061023000</v>
      </c>
      <c r="J105" s="4">
        <v>3254280000</v>
      </c>
      <c r="K105" s="4">
        <v>3530813000</v>
      </c>
      <c r="L105" s="4">
        <v>4089755000</v>
      </c>
      <c r="M105" s="4">
        <v>4086627000</v>
      </c>
      <c r="N105" s="4">
        <v>3343977000</v>
      </c>
      <c r="O105" s="5">
        <v>4086195000</v>
      </c>
      <c r="P105" s="4">
        <v>3636365000</v>
      </c>
      <c r="Q105" s="4">
        <v>3343977000</v>
      </c>
      <c r="R105" s="4">
        <v>3341375000</v>
      </c>
      <c r="S105" s="4">
        <v>4086195000</v>
      </c>
    </row>
    <row r="106" spans="1:19" ht="16" x14ac:dyDescent="0.2">
      <c r="A106" s="3" t="s">
        <v>115</v>
      </c>
      <c r="B106" s="4">
        <v>1541825000</v>
      </c>
      <c r="C106" s="4">
        <v>1748500000</v>
      </c>
      <c r="D106" s="4">
        <v>1530967000</v>
      </c>
      <c r="E106" s="4">
        <v>1795142000</v>
      </c>
      <c r="F106" s="4">
        <v>1548963000</v>
      </c>
      <c r="G106" s="4">
        <v>1557091000</v>
      </c>
      <c r="H106" s="4">
        <v>2347455000</v>
      </c>
      <c r="I106" s="4">
        <v>2061023000</v>
      </c>
      <c r="J106" s="4">
        <v>3254280000</v>
      </c>
      <c r="K106" s="4">
        <v>3530813000</v>
      </c>
      <c r="L106" s="4">
        <v>4089755000</v>
      </c>
      <c r="M106" s="4">
        <v>4086627000</v>
      </c>
      <c r="N106" s="4">
        <v>3343977000</v>
      </c>
      <c r="O106" s="5">
        <v>4086195000</v>
      </c>
      <c r="P106" s="4">
        <v>3273886000</v>
      </c>
      <c r="Q106" s="4">
        <v>3343977000</v>
      </c>
      <c r="R106" s="4">
        <v>3341375000</v>
      </c>
      <c r="S106" s="4">
        <v>4086195000</v>
      </c>
    </row>
    <row r="107" spans="1:19" ht="16" x14ac:dyDescent="0.2">
      <c r="A107" s="3" t="s">
        <v>116</v>
      </c>
      <c r="B107" s="4" t="s">
        <v>24</v>
      </c>
      <c r="C107" s="4" t="s">
        <v>24</v>
      </c>
      <c r="D107" s="4" t="s">
        <v>24</v>
      </c>
      <c r="E107" s="4" t="s">
        <v>24</v>
      </c>
      <c r="F107" s="4" t="s">
        <v>24</v>
      </c>
      <c r="G107" s="4" t="s">
        <v>24</v>
      </c>
      <c r="H107" s="4" t="s">
        <v>24</v>
      </c>
      <c r="I107" s="4" t="s">
        <v>24</v>
      </c>
      <c r="J107" s="4" t="s">
        <v>24</v>
      </c>
      <c r="K107" s="4">
        <v>259727000</v>
      </c>
      <c r="L107" s="4">
        <v>257758000</v>
      </c>
      <c r="M107" s="4">
        <v>376481000</v>
      </c>
      <c r="N107" s="4">
        <v>294849000</v>
      </c>
      <c r="O107" s="5">
        <v>359200000</v>
      </c>
      <c r="P107" s="4">
        <v>362479000</v>
      </c>
      <c r="Q107" s="4">
        <v>294849000</v>
      </c>
      <c r="R107" s="4">
        <v>358846000</v>
      </c>
      <c r="S107" s="4">
        <v>359200000</v>
      </c>
    </row>
    <row r="108" spans="1:19" ht="16" x14ac:dyDescent="0.2">
      <c r="A108" s="3" t="s">
        <v>117</v>
      </c>
      <c r="B108" s="4">
        <v>494461000</v>
      </c>
      <c r="C108" s="4">
        <v>617276000</v>
      </c>
      <c r="D108" s="4">
        <v>704389000</v>
      </c>
      <c r="E108" s="4">
        <v>538272000</v>
      </c>
      <c r="F108" s="4">
        <v>625376000</v>
      </c>
      <c r="G108" s="4">
        <v>521906000</v>
      </c>
      <c r="H108" s="4">
        <v>439748000</v>
      </c>
      <c r="I108" s="4">
        <v>484595000</v>
      </c>
      <c r="J108" s="4">
        <v>622908000</v>
      </c>
      <c r="K108" s="4">
        <v>855795000</v>
      </c>
      <c r="L108" s="4">
        <v>912462000</v>
      </c>
      <c r="M108" s="4">
        <v>1075062000</v>
      </c>
      <c r="N108" s="4">
        <v>1048145000</v>
      </c>
      <c r="O108" s="5">
        <v>1018639000</v>
      </c>
      <c r="P108" s="4">
        <v>724848000</v>
      </c>
      <c r="Q108" s="4">
        <v>1048145000</v>
      </c>
      <c r="R108" s="4">
        <v>1030430000</v>
      </c>
      <c r="S108" s="4">
        <v>1018639000</v>
      </c>
    </row>
    <row r="109" spans="1:19" ht="16" x14ac:dyDescent="0.2">
      <c r="A109" s="3" t="s">
        <v>118</v>
      </c>
      <c r="B109" s="4" t="s">
        <v>24</v>
      </c>
      <c r="C109" s="4" t="s">
        <v>24</v>
      </c>
      <c r="D109" s="4">
        <v>35657000</v>
      </c>
      <c r="E109" s="4">
        <v>104204000</v>
      </c>
      <c r="F109" s="4">
        <v>99373000</v>
      </c>
      <c r="G109" s="4">
        <v>53188000</v>
      </c>
      <c r="H109" s="4">
        <v>39587000</v>
      </c>
      <c r="I109" s="4">
        <v>45656000</v>
      </c>
      <c r="J109" s="4">
        <v>176860000</v>
      </c>
      <c r="K109" s="4">
        <v>200018000</v>
      </c>
      <c r="L109" s="4">
        <v>229028000</v>
      </c>
      <c r="M109" s="4">
        <v>288004000</v>
      </c>
      <c r="N109" s="4">
        <v>328403000</v>
      </c>
      <c r="O109" s="5">
        <v>304107000</v>
      </c>
      <c r="P109" s="4">
        <v>269672000</v>
      </c>
      <c r="Q109" s="4">
        <v>328403000</v>
      </c>
      <c r="R109" s="4">
        <v>318287000</v>
      </c>
      <c r="S109" s="4">
        <v>304107000</v>
      </c>
    </row>
    <row r="110" spans="1:19" ht="16" x14ac:dyDescent="0.2">
      <c r="A110" s="3" t="s">
        <v>119</v>
      </c>
      <c r="B110" s="4" t="s">
        <v>24</v>
      </c>
      <c r="C110" s="4">
        <v>463329000</v>
      </c>
      <c r="D110" s="4">
        <v>532449000</v>
      </c>
      <c r="E110" s="4">
        <v>296302000</v>
      </c>
      <c r="F110" s="4">
        <v>383773000</v>
      </c>
      <c r="G110" s="4">
        <v>354093000</v>
      </c>
      <c r="H110" s="4">
        <v>285957000</v>
      </c>
      <c r="I110" s="4">
        <v>254730000</v>
      </c>
      <c r="J110" s="4">
        <v>261545000</v>
      </c>
      <c r="K110" s="4">
        <v>269979000</v>
      </c>
      <c r="L110" s="4">
        <v>294234000</v>
      </c>
      <c r="M110" s="4">
        <v>230627000</v>
      </c>
      <c r="N110" s="4">
        <v>174870000</v>
      </c>
      <c r="O110" s="5">
        <v>167610000</v>
      </c>
      <c r="P110" s="4">
        <v>214030000</v>
      </c>
      <c r="Q110" s="4">
        <v>174870000</v>
      </c>
      <c r="R110" s="4">
        <v>169522000</v>
      </c>
      <c r="S110" s="4">
        <v>167610000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494461000</v>
      </c>
      <c r="C114" s="4">
        <v>153947000</v>
      </c>
      <c r="D114" s="4">
        <v>136283000</v>
      </c>
      <c r="E114" s="4">
        <v>137766000</v>
      </c>
      <c r="F114" s="4">
        <v>142230000</v>
      </c>
      <c r="G114" s="4">
        <v>114625000</v>
      </c>
      <c r="H114" s="4">
        <v>114204000</v>
      </c>
      <c r="I114" s="4">
        <v>184209000</v>
      </c>
      <c r="J114" s="4">
        <v>184503000</v>
      </c>
      <c r="K114" s="4">
        <v>385798000</v>
      </c>
      <c r="L114" s="4">
        <v>389200000</v>
      </c>
      <c r="M114" s="4">
        <v>556431000</v>
      </c>
      <c r="N114" s="4">
        <v>544872000</v>
      </c>
      <c r="O114" s="5">
        <v>546922000</v>
      </c>
      <c r="P114" s="4">
        <v>241146000</v>
      </c>
      <c r="Q114" s="4">
        <v>544872000</v>
      </c>
      <c r="R114" s="4">
        <v>542621000</v>
      </c>
      <c r="S114" s="4">
        <v>546922000</v>
      </c>
    </row>
    <row r="115" spans="1:19" ht="16" x14ac:dyDescent="0.2">
      <c r="A115" s="3" t="s">
        <v>121</v>
      </c>
      <c r="B115" s="4">
        <v>2036286000</v>
      </c>
      <c r="C115" s="4">
        <v>2365776000</v>
      </c>
      <c r="D115" s="4">
        <v>2235356000</v>
      </c>
      <c r="E115" s="4">
        <v>2333414000</v>
      </c>
      <c r="F115" s="4">
        <v>2174339000</v>
      </c>
      <c r="G115" s="4">
        <v>2078997000</v>
      </c>
      <c r="H115" s="4">
        <v>2787203000</v>
      </c>
      <c r="I115" s="4">
        <v>2545618000</v>
      </c>
      <c r="J115" s="4">
        <v>3877188000</v>
      </c>
      <c r="K115" s="4">
        <v>4386608000</v>
      </c>
      <c r="L115" s="4">
        <v>5002217000</v>
      </c>
      <c r="M115" s="4">
        <v>5161689000</v>
      </c>
      <c r="N115" s="4">
        <v>4392122000</v>
      </c>
      <c r="O115" s="5">
        <v>5104834000</v>
      </c>
      <c r="P115" s="4">
        <v>4361213000</v>
      </c>
      <c r="Q115" s="4">
        <v>4392122000</v>
      </c>
      <c r="R115" s="4">
        <v>4371805000</v>
      </c>
      <c r="S115" s="4">
        <v>5104834000</v>
      </c>
    </row>
    <row r="116" spans="1:19" ht="16" x14ac:dyDescent="0.2">
      <c r="A116" s="3" t="s">
        <v>122</v>
      </c>
      <c r="B116" s="4">
        <v>3335131000</v>
      </c>
      <c r="C116" s="4">
        <v>3539551000</v>
      </c>
      <c r="D116" s="4">
        <v>3706466000</v>
      </c>
      <c r="E116" s="4">
        <v>3741436000</v>
      </c>
      <c r="F116" s="4">
        <v>4109986000</v>
      </c>
      <c r="G116" s="4">
        <v>4296909000</v>
      </c>
      <c r="H116" s="4">
        <v>4696646000</v>
      </c>
      <c r="I116" s="4">
        <v>4622161000</v>
      </c>
      <c r="J116" s="4">
        <v>6295754000</v>
      </c>
      <c r="K116" s="4">
        <v>6395401000</v>
      </c>
      <c r="L116" s="4">
        <v>6893962000</v>
      </c>
      <c r="M116" s="4">
        <v>7655002000</v>
      </c>
      <c r="N116" s="4">
        <v>7649276000</v>
      </c>
      <c r="O116" s="5">
        <v>7830891000</v>
      </c>
      <c r="P116" s="4">
        <v>7749827000</v>
      </c>
      <c r="Q116" s="4">
        <v>7649276000</v>
      </c>
      <c r="R116" s="4">
        <v>7653153000</v>
      </c>
      <c r="S116" s="4">
        <v>7830891000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794766000</v>
      </c>
      <c r="C118" s="4">
        <v>850718000</v>
      </c>
      <c r="D118" s="4">
        <v>952876000</v>
      </c>
      <c r="E118" s="4">
        <v>1024845000</v>
      </c>
      <c r="F118" s="4">
        <v>1114087000</v>
      </c>
      <c r="G118" s="4">
        <v>1143778000</v>
      </c>
      <c r="H118" s="4">
        <v>1229758000</v>
      </c>
      <c r="I118" s="4">
        <v>1284879000</v>
      </c>
      <c r="J118" s="4">
        <v>1342106000</v>
      </c>
      <c r="K118" s="4">
        <v>1363763000</v>
      </c>
      <c r="L118" s="4">
        <v>1412753000</v>
      </c>
      <c r="M118" s="4">
        <v>1481884000</v>
      </c>
      <c r="N118" s="4">
        <v>1518125000</v>
      </c>
      <c r="O118" s="5">
        <v>1522800000</v>
      </c>
      <c r="P118" s="4">
        <v>1502015000</v>
      </c>
      <c r="Q118" s="4">
        <v>1518125000</v>
      </c>
      <c r="R118" s="4">
        <v>1506965000</v>
      </c>
      <c r="S118" s="4">
        <v>1522800000</v>
      </c>
    </row>
    <row r="119" spans="1:19" ht="16" x14ac:dyDescent="0.2">
      <c r="A119" s="3" t="s">
        <v>125</v>
      </c>
      <c r="B119" s="4">
        <v>359901000</v>
      </c>
      <c r="C119" s="4">
        <v>359901000</v>
      </c>
      <c r="D119" s="4">
        <v>359901000</v>
      </c>
      <c r="E119" s="4">
        <v>359901000</v>
      </c>
      <c r="F119" s="4">
        <v>359901000</v>
      </c>
      <c r="G119" s="4">
        <v>359901000</v>
      </c>
      <c r="H119" s="4">
        <v>359901000</v>
      </c>
      <c r="I119" s="4">
        <v>359901000</v>
      </c>
      <c r="J119" s="4">
        <v>359901000</v>
      </c>
      <c r="K119" s="4">
        <v>221553000</v>
      </c>
      <c r="L119" s="4">
        <v>221553000</v>
      </c>
      <c r="M119" s="4">
        <v>221553000</v>
      </c>
      <c r="N119" s="4">
        <v>221553000</v>
      </c>
      <c r="O119" s="5">
        <v>221553000</v>
      </c>
      <c r="P119" s="4">
        <v>221553000</v>
      </c>
      <c r="Q119" s="4">
        <v>221553000</v>
      </c>
      <c r="R119" s="4">
        <v>221553000</v>
      </c>
      <c r="S119" s="4">
        <v>221553000</v>
      </c>
    </row>
    <row r="120" spans="1:19" ht="16" x14ac:dyDescent="0.2">
      <c r="A120" s="3" t="s">
        <v>126</v>
      </c>
      <c r="B120" s="4">
        <v>434865000</v>
      </c>
      <c r="C120" s="4">
        <v>490817000</v>
      </c>
      <c r="D120" s="4">
        <v>592975000</v>
      </c>
      <c r="E120" s="4">
        <v>664944000</v>
      </c>
      <c r="F120" s="4">
        <v>754186000</v>
      </c>
      <c r="G120" s="4">
        <v>783877000</v>
      </c>
      <c r="H120" s="4">
        <v>869857000</v>
      </c>
      <c r="I120" s="4">
        <v>924978000</v>
      </c>
      <c r="J120" s="4">
        <v>982205000</v>
      </c>
      <c r="K120" s="4">
        <v>1142210000</v>
      </c>
      <c r="L120" s="4">
        <v>1191200000</v>
      </c>
      <c r="M120" s="4">
        <v>1260331000</v>
      </c>
      <c r="N120" s="4">
        <v>1296572000</v>
      </c>
      <c r="O120" s="5">
        <v>1301247000</v>
      </c>
      <c r="P120" s="4">
        <v>1280462000</v>
      </c>
      <c r="Q120" s="4">
        <v>1296572000</v>
      </c>
      <c r="R120" s="4">
        <v>1285412000</v>
      </c>
      <c r="S120" s="4">
        <v>1301247000</v>
      </c>
    </row>
    <row r="121" spans="1:19" ht="16" x14ac:dyDescent="0.2">
      <c r="A121" s="3" t="s">
        <v>127</v>
      </c>
      <c r="B121" s="4">
        <v>4052101000</v>
      </c>
      <c r="C121" s="4">
        <v>4258962000</v>
      </c>
      <c r="D121" s="4">
        <v>4558668000</v>
      </c>
      <c r="E121" s="4">
        <v>4707730000</v>
      </c>
      <c r="F121" s="4">
        <v>5161236000</v>
      </c>
      <c r="G121" s="4">
        <v>5672359000</v>
      </c>
      <c r="H121" s="4">
        <v>6183975000</v>
      </c>
      <c r="I121" s="4">
        <v>6426877000</v>
      </c>
      <c r="J121" s="4">
        <v>6618625000</v>
      </c>
      <c r="K121" s="4">
        <v>591036000</v>
      </c>
      <c r="L121" s="4">
        <v>768992000</v>
      </c>
      <c r="M121" s="4">
        <v>1195376000</v>
      </c>
      <c r="N121" s="4">
        <v>1556029000</v>
      </c>
      <c r="O121" s="5">
        <v>1777984000</v>
      </c>
      <c r="P121" s="4">
        <v>1524083000</v>
      </c>
      <c r="Q121" s="4">
        <v>1556029000</v>
      </c>
      <c r="R121" s="4">
        <v>1781155000</v>
      </c>
      <c r="S121" s="4">
        <v>1777984000</v>
      </c>
    </row>
    <row r="122" spans="1:19" ht="16" x14ac:dyDescent="0.2">
      <c r="A122" s="3" t="s">
        <v>128</v>
      </c>
      <c r="B122" s="4">
        <v>4374718000</v>
      </c>
      <c r="C122" s="4">
        <v>4699597000</v>
      </c>
      <c r="D122" s="4">
        <v>5027617000</v>
      </c>
      <c r="E122" s="4">
        <v>5454286000</v>
      </c>
      <c r="F122" s="4">
        <v>5860784000</v>
      </c>
      <c r="G122" s="4">
        <v>5897603000</v>
      </c>
      <c r="H122" s="4">
        <v>6115961000</v>
      </c>
      <c r="I122" s="4">
        <v>6371082000</v>
      </c>
      <c r="J122" s="4">
        <v>7032020000</v>
      </c>
      <c r="K122" s="4">
        <v>1290461000</v>
      </c>
      <c r="L122" s="4">
        <v>1928673000</v>
      </c>
      <c r="M122" s="4">
        <v>2719936000</v>
      </c>
      <c r="N122" s="4">
        <v>3589781000</v>
      </c>
      <c r="O122" s="5">
        <v>4171010000</v>
      </c>
      <c r="P122" s="4">
        <v>3401198000</v>
      </c>
      <c r="Q122" s="4">
        <v>3589781000</v>
      </c>
      <c r="R122" s="4">
        <v>3970562000</v>
      </c>
      <c r="S122" s="4">
        <v>4171010000</v>
      </c>
    </row>
    <row r="123" spans="1:19" ht="16" x14ac:dyDescent="0.2">
      <c r="A123" s="3" t="s">
        <v>129</v>
      </c>
      <c r="B123" s="4">
        <v>-215067000</v>
      </c>
      <c r="C123" s="4">
        <v>-442331000</v>
      </c>
      <c r="D123" s="4">
        <v>-385076000</v>
      </c>
      <c r="E123" s="4">
        <v>-166567000</v>
      </c>
      <c r="F123" s="4">
        <v>-358573000</v>
      </c>
      <c r="G123" s="4">
        <v>-371025000</v>
      </c>
      <c r="H123" s="4">
        <v>-375888000</v>
      </c>
      <c r="I123" s="4">
        <v>-313746000</v>
      </c>
      <c r="J123" s="4">
        <v>-356780000</v>
      </c>
      <c r="K123" s="4">
        <v>-323966000</v>
      </c>
      <c r="L123" s="4">
        <v>-338082000</v>
      </c>
      <c r="M123" s="4">
        <v>-249215000</v>
      </c>
      <c r="N123" s="4">
        <v>-252333000</v>
      </c>
      <c r="O123" s="5">
        <v>-221041000</v>
      </c>
      <c r="P123" s="4">
        <v>-296050000</v>
      </c>
      <c r="Q123" s="4">
        <v>-252333000</v>
      </c>
      <c r="R123" s="4">
        <v>-238007000</v>
      </c>
      <c r="S123" s="4">
        <v>-221041000</v>
      </c>
    </row>
    <row r="124" spans="1:19" ht="16" x14ac:dyDescent="0.2">
      <c r="A124" s="3" t="s">
        <v>130</v>
      </c>
      <c r="B124" s="4">
        <v>902316000</v>
      </c>
      <c r="C124" s="4">
        <v>849022000</v>
      </c>
      <c r="D124" s="4">
        <v>1036749000</v>
      </c>
      <c r="E124" s="4">
        <v>1604834000</v>
      </c>
      <c r="F124" s="4">
        <v>1455062000</v>
      </c>
      <c r="G124" s="4">
        <v>997997000</v>
      </c>
      <c r="H124" s="4">
        <v>785856000</v>
      </c>
      <c r="I124" s="4">
        <v>915338000</v>
      </c>
      <c r="J124" s="4">
        <v>1398721000</v>
      </c>
      <c r="K124" s="4">
        <v>1739222000</v>
      </c>
      <c r="L124" s="4">
        <v>2234352000</v>
      </c>
      <c r="M124" s="4">
        <v>2757229000</v>
      </c>
      <c r="N124" s="4">
        <v>3299544000</v>
      </c>
      <c r="O124" s="5">
        <v>3694785000</v>
      </c>
      <c r="P124" s="4">
        <v>3083080000</v>
      </c>
      <c r="Q124" s="4">
        <v>3299544000</v>
      </c>
      <c r="R124" s="4">
        <v>3458365000</v>
      </c>
      <c r="S124" s="4">
        <v>3694785000</v>
      </c>
    </row>
    <row r="125" spans="1:19" ht="16" x14ac:dyDescent="0.2">
      <c r="A125" s="3" t="s">
        <v>131</v>
      </c>
      <c r="B125" s="4">
        <v>35285000</v>
      </c>
      <c r="C125" s="4">
        <v>23626000</v>
      </c>
      <c r="D125" s="4">
        <v>11624000</v>
      </c>
      <c r="E125" s="4">
        <v>11218000</v>
      </c>
      <c r="F125" s="4">
        <v>64468000</v>
      </c>
      <c r="G125" s="4">
        <v>49465000</v>
      </c>
      <c r="H125" s="4">
        <v>41831000</v>
      </c>
      <c r="I125" s="4">
        <v>16227000</v>
      </c>
      <c r="J125" s="4">
        <v>8545000</v>
      </c>
      <c r="K125" s="4">
        <v>5772000</v>
      </c>
      <c r="L125" s="4">
        <v>3531000</v>
      </c>
      <c r="M125" s="4" t="s">
        <v>24</v>
      </c>
      <c r="N125" s="4" t="s">
        <v>24</v>
      </c>
      <c r="O125" s="5" t="s">
        <v>24</v>
      </c>
      <c r="P125" s="4" t="s">
        <v>24</v>
      </c>
      <c r="Q125" s="4" t="s">
        <v>24</v>
      </c>
      <c r="R125" s="4" t="s">
        <v>24</v>
      </c>
      <c r="S125" s="4" t="s">
        <v>24</v>
      </c>
    </row>
    <row r="126" spans="1:19" ht="16" x14ac:dyDescent="0.2">
      <c r="A126" s="3" t="s">
        <v>132</v>
      </c>
      <c r="B126" s="4">
        <v>937601000</v>
      </c>
      <c r="C126" s="4">
        <v>872648000</v>
      </c>
      <c r="D126" s="4">
        <v>1048373000</v>
      </c>
      <c r="E126" s="4">
        <v>1616052000</v>
      </c>
      <c r="F126" s="4">
        <v>1519530000</v>
      </c>
      <c r="G126" s="4">
        <v>1047462000</v>
      </c>
      <c r="H126" s="4">
        <v>827687000</v>
      </c>
      <c r="I126" s="4">
        <v>931565000</v>
      </c>
      <c r="J126" s="4">
        <v>1407266000</v>
      </c>
      <c r="K126" s="4">
        <v>1744994000</v>
      </c>
      <c r="L126" s="4">
        <v>2237883000</v>
      </c>
      <c r="M126" s="4">
        <v>2757229000</v>
      </c>
      <c r="N126" s="4">
        <v>3299544000</v>
      </c>
      <c r="O126" s="5">
        <v>3694785000</v>
      </c>
      <c r="P126" s="4">
        <v>3083080000</v>
      </c>
      <c r="Q126" s="4">
        <v>3299544000</v>
      </c>
      <c r="R126" s="4">
        <v>3458365000</v>
      </c>
      <c r="S126" s="4">
        <v>3694785000</v>
      </c>
    </row>
    <row r="127" spans="1:19" ht="16" x14ac:dyDescent="0.2">
      <c r="A127" s="3" t="s">
        <v>133</v>
      </c>
      <c r="B127" s="4">
        <v>4272732000</v>
      </c>
      <c r="C127" s="4">
        <v>4412199000</v>
      </c>
      <c r="D127" s="4">
        <v>4754839000</v>
      </c>
      <c r="E127" s="4">
        <v>5357488000</v>
      </c>
      <c r="F127" s="4">
        <v>5629516000</v>
      </c>
      <c r="G127" s="4">
        <v>5344371000</v>
      </c>
      <c r="H127" s="4">
        <v>5524333000</v>
      </c>
      <c r="I127" s="4">
        <v>5553726000</v>
      </c>
      <c r="J127" s="4">
        <v>7703020000</v>
      </c>
      <c r="K127" s="4">
        <v>8140395000</v>
      </c>
      <c r="L127" s="4">
        <v>9131845000</v>
      </c>
      <c r="M127" s="4">
        <v>10412231000</v>
      </c>
      <c r="N127" s="4">
        <v>10948820000</v>
      </c>
      <c r="O127" s="5">
        <v>11525676000</v>
      </c>
      <c r="P127" s="4">
        <v>10832907000</v>
      </c>
      <c r="Q127" s="4">
        <v>10948820000</v>
      </c>
      <c r="R127" s="4">
        <v>11111518000</v>
      </c>
      <c r="S127" s="4">
        <v>11525676000</v>
      </c>
    </row>
    <row r="128" spans="1:19" ht="16" x14ac:dyDescent="0.2">
      <c r="A128" s="32" t="s">
        <v>134</v>
      </c>
      <c r="B128" s="30">
        <v>227030232</v>
      </c>
      <c r="C128" s="30">
        <v>225205918</v>
      </c>
      <c r="D128" s="30">
        <v>223786030</v>
      </c>
      <c r="E128" s="30">
        <v>223894721</v>
      </c>
      <c r="F128" s="30">
        <v>221044958</v>
      </c>
      <c r="G128" s="30">
        <v>216777360</v>
      </c>
      <c r="H128" s="30">
        <v>212259735</v>
      </c>
      <c r="I128" s="30">
        <v>210860817</v>
      </c>
      <c r="J128" s="30">
        <v>209728904</v>
      </c>
      <c r="K128" s="30">
        <v>208829433</v>
      </c>
      <c r="L128" s="30">
        <v>208227127</v>
      </c>
      <c r="M128" s="30">
        <v>206109014</v>
      </c>
      <c r="N128" s="30">
        <v>204964717</v>
      </c>
      <c r="O128" s="31">
        <v>204448235</v>
      </c>
      <c r="P128" s="30">
        <v>205068414</v>
      </c>
      <c r="Q128" s="30">
        <v>204964717</v>
      </c>
      <c r="R128" s="30">
        <v>204373590</v>
      </c>
      <c r="S128" s="30">
        <v>204448235</v>
      </c>
    </row>
    <row r="129" spans="1:30" ht="19" x14ac:dyDescent="0.25">
      <c r="A129" s="15" t="s">
        <v>197</v>
      </c>
      <c r="B129" s="10"/>
      <c r="C129" s="21">
        <f>(C128/B128)-1</f>
        <v>-8.0355553704407612E-3</v>
      </c>
      <c r="D129" s="21">
        <f>(D128/C128)-1</f>
        <v>-6.3048431968826257E-3</v>
      </c>
      <c r="E129" s="21">
        <f>(E128/D128)-1</f>
        <v>4.8569162248424114E-4</v>
      </c>
      <c r="F129" s="21">
        <f t="shared" ref="F129:N129" si="6">(F128/E128)-1</f>
        <v>-1.2728138418234503E-2</v>
      </c>
      <c r="G129" s="21">
        <f t="shared" si="6"/>
        <v>-1.9306470677336152E-2</v>
      </c>
      <c r="H129" s="21">
        <f t="shared" si="6"/>
        <v>-2.083992996316586E-2</v>
      </c>
      <c r="I129" s="21">
        <f t="shared" si="6"/>
        <v>-6.5905952440767912E-3</v>
      </c>
      <c r="J129" s="21">
        <f t="shared" si="6"/>
        <v>-5.3680575466991121E-3</v>
      </c>
      <c r="K129" s="21">
        <f t="shared" si="6"/>
        <v>-4.2887317048106999E-3</v>
      </c>
      <c r="L129" s="21">
        <f t="shared" si="6"/>
        <v>-2.8842007151357318E-3</v>
      </c>
      <c r="M129" s="21">
        <f t="shared" si="6"/>
        <v>-1.017212805322909E-2</v>
      </c>
      <c r="N129" s="21">
        <f t="shared" si="6"/>
        <v>-5.5519017717488017E-3</v>
      </c>
      <c r="O129" s="21">
        <f>(O128/N128)-1</f>
        <v>-2.5198580885509303E-3</v>
      </c>
      <c r="P129" s="21"/>
      <c r="Q129" s="21">
        <f>(Q128/P128)-1</f>
        <v>-5.0567026865477871E-4</v>
      </c>
      <c r="R129" s="21">
        <f>(R128/Q128)-1</f>
        <v>-2.8840427203868924E-3</v>
      </c>
      <c r="S129" s="21">
        <f>(S128/R128)-1</f>
        <v>3.6523799381327215E-4</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293015000</v>
      </c>
      <c r="L130" s="4">
        <v>299204000</v>
      </c>
      <c r="M130" s="4">
        <v>416337000</v>
      </c>
      <c r="N130" s="4">
        <v>326636000</v>
      </c>
      <c r="O130" s="5">
        <v>397753000</v>
      </c>
      <c r="P130" s="4">
        <v>396828000</v>
      </c>
      <c r="Q130" s="4">
        <v>326636000</v>
      </c>
      <c r="R130" s="4">
        <v>396512000</v>
      </c>
      <c r="S130" s="4">
        <v>397753000</v>
      </c>
    </row>
    <row r="131" spans="1:30" ht="16" x14ac:dyDescent="0.2">
      <c r="A131" s="3" t="s">
        <v>136</v>
      </c>
      <c r="B131" s="4">
        <v>942663000</v>
      </c>
      <c r="C131" s="4">
        <v>1194487000</v>
      </c>
      <c r="D131" s="4">
        <v>1178593000</v>
      </c>
      <c r="E131" s="4">
        <v>843509000</v>
      </c>
      <c r="F131" s="4">
        <v>1809610000</v>
      </c>
      <c r="G131" s="4">
        <v>2073998000</v>
      </c>
      <c r="H131" s="4">
        <v>2683202000</v>
      </c>
      <c r="I131" s="4">
        <v>2540301000</v>
      </c>
      <c r="J131" s="4">
        <v>3869598000</v>
      </c>
      <c r="K131" s="4">
        <v>3773223000</v>
      </c>
      <c r="L131" s="4">
        <v>3458638000</v>
      </c>
      <c r="M131" s="4">
        <v>4699628000</v>
      </c>
      <c r="N131" s="4">
        <v>4327456000</v>
      </c>
      <c r="O131" s="5">
        <v>4507817000</v>
      </c>
      <c r="P131" s="4">
        <v>4489283000</v>
      </c>
      <c r="Q131" s="4">
        <v>4327456000</v>
      </c>
      <c r="R131" s="4">
        <v>4242204000</v>
      </c>
      <c r="S131" s="4">
        <v>4507817000</v>
      </c>
    </row>
    <row r="132" spans="1:30" ht="16" x14ac:dyDescent="0.2">
      <c r="A132" s="3" t="s">
        <v>137</v>
      </c>
      <c r="B132" s="6">
        <v>100.54</v>
      </c>
      <c r="C132" s="6">
        <v>136.88</v>
      </c>
      <c r="D132" s="6">
        <v>112.42</v>
      </c>
      <c r="E132" s="6">
        <v>52.2</v>
      </c>
      <c r="F132" s="6">
        <v>119.09</v>
      </c>
      <c r="G132" s="4">
        <v>198</v>
      </c>
      <c r="H132" s="6">
        <v>324.18</v>
      </c>
      <c r="I132" s="6">
        <v>272.69</v>
      </c>
      <c r="J132" s="6">
        <v>274.97000000000003</v>
      </c>
      <c r="K132" s="6">
        <v>216.23</v>
      </c>
      <c r="L132" s="6">
        <v>154.55000000000001</v>
      </c>
      <c r="M132" s="6">
        <v>170.45</v>
      </c>
      <c r="N132" s="6">
        <v>131.15</v>
      </c>
      <c r="O132" s="5">
        <v>122</v>
      </c>
      <c r="P132" s="6">
        <v>145.61000000000001</v>
      </c>
      <c r="Q132" s="6">
        <v>131.15</v>
      </c>
      <c r="R132" s="6">
        <v>122.67</v>
      </c>
      <c r="S132" s="4">
        <v>122</v>
      </c>
    </row>
    <row r="133" spans="1:30" ht="16" x14ac:dyDescent="0.2">
      <c r="A133" s="3" t="s">
        <v>138</v>
      </c>
      <c r="B133" s="6">
        <v>8.01</v>
      </c>
      <c r="C133" s="6">
        <v>6.45</v>
      </c>
      <c r="D133" s="6">
        <v>6.22</v>
      </c>
      <c r="E133" s="6">
        <v>18.41</v>
      </c>
      <c r="F133" s="6">
        <v>9.51</v>
      </c>
      <c r="G133" s="6">
        <v>-0.38</v>
      </c>
      <c r="H133" s="6">
        <v>-11.31</v>
      </c>
      <c r="I133" s="6">
        <v>-8.5399999999999991</v>
      </c>
      <c r="J133" s="6">
        <v>-36.159999999999997</v>
      </c>
      <c r="K133" s="6">
        <v>-32.869999999999997</v>
      </c>
      <c r="L133" s="6">
        <v>-17.88</v>
      </c>
      <c r="M133" s="6">
        <v>-33.33</v>
      </c>
      <c r="N133" s="6">
        <v>-19.98</v>
      </c>
      <c r="O133" s="7">
        <v>-13.47</v>
      </c>
      <c r="P133" s="6">
        <v>-30.66</v>
      </c>
      <c r="Q133" s="6">
        <v>-19.98</v>
      </c>
      <c r="R133" s="6">
        <v>-16.73</v>
      </c>
      <c r="S133" s="6">
        <v>-13.47</v>
      </c>
    </row>
    <row r="134" spans="1:30" ht="16" x14ac:dyDescent="0.2">
      <c r="A134" s="3" t="s">
        <v>139</v>
      </c>
      <c r="B134" s="6">
        <v>1.54</v>
      </c>
      <c r="C134" s="6">
        <v>1.74</v>
      </c>
      <c r="D134" s="6">
        <v>1.44</v>
      </c>
      <c r="E134" s="6">
        <v>1.77</v>
      </c>
      <c r="F134" s="6">
        <v>1.1599999999999999</v>
      </c>
      <c r="G134" s="6">
        <v>0.83</v>
      </c>
      <c r="H134" s="6">
        <v>0.95</v>
      </c>
      <c r="I134" s="6">
        <v>0.96</v>
      </c>
      <c r="J134" s="6">
        <v>0.93</v>
      </c>
      <c r="K134" s="6">
        <v>1.05</v>
      </c>
      <c r="L134" s="6">
        <v>1.57</v>
      </c>
      <c r="M134" s="6">
        <v>0.9</v>
      </c>
      <c r="N134" s="6">
        <v>0.8</v>
      </c>
      <c r="O134" s="7">
        <v>1.06</v>
      </c>
      <c r="P134" s="6">
        <v>0.79</v>
      </c>
      <c r="Q134" s="6">
        <v>0.8</v>
      </c>
      <c r="R134" s="6">
        <v>0.83</v>
      </c>
      <c r="S134" s="6">
        <v>1.06</v>
      </c>
    </row>
    <row r="135" spans="1:30" ht="16" x14ac:dyDescent="0.2">
      <c r="A135" s="3" t="s">
        <v>140</v>
      </c>
      <c r="B135" s="6">
        <v>45.81</v>
      </c>
      <c r="C135" s="6">
        <v>43.14</v>
      </c>
      <c r="D135" s="6">
        <v>43.74</v>
      </c>
      <c r="E135" s="6">
        <v>42.66</v>
      </c>
      <c r="F135" s="6">
        <v>50.94</v>
      </c>
      <c r="G135" s="6">
        <v>56.15</v>
      </c>
      <c r="H135" s="6">
        <v>50.2</v>
      </c>
      <c r="I135" s="6">
        <v>48.84</v>
      </c>
      <c r="J135" s="6">
        <v>50.2</v>
      </c>
      <c r="K135" s="6">
        <v>49.75</v>
      </c>
      <c r="L135" s="6">
        <v>54.62</v>
      </c>
      <c r="M135" s="6">
        <v>51.63</v>
      </c>
      <c r="N135" s="6">
        <v>41.14</v>
      </c>
      <c r="O135" s="7">
        <v>46.52</v>
      </c>
      <c r="P135" s="6">
        <v>53.25</v>
      </c>
      <c r="Q135" s="6">
        <v>41.14</v>
      </c>
      <c r="R135" s="6">
        <v>42.03</v>
      </c>
      <c r="S135" s="6">
        <v>46.52</v>
      </c>
    </row>
    <row r="136" spans="1:30" ht="16" x14ac:dyDescent="0.2">
      <c r="A136" s="3" t="s">
        <v>141</v>
      </c>
      <c r="B136" s="4">
        <v>13500</v>
      </c>
      <c r="C136" s="4">
        <v>13800</v>
      </c>
      <c r="D136" s="4">
        <v>14200</v>
      </c>
      <c r="E136" s="4">
        <v>14800</v>
      </c>
      <c r="F136" s="4">
        <v>22450</v>
      </c>
      <c r="G136" s="4">
        <v>20710</v>
      </c>
      <c r="H136" s="4">
        <v>17980</v>
      </c>
      <c r="I136" s="4">
        <v>16910</v>
      </c>
      <c r="J136" s="4">
        <v>16420</v>
      </c>
      <c r="K136" s="4">
        <v>16140</v>
      </c>
      <c r="L136" s="4">
        <v>16880</v>
      </c>
      <c r="M136" s="4">
        <v>18990</v>
      </c>
      <c r="N136" s="4">
        <v>19865</v>
      </c>
      <c r="O136" s="5">
        <v>19865</v>
      </c>
      <c r="P136" s="4">
        <v>18990</v>
      </c>
      <c r="Q136" s="4">
        <v>19865</v>
      </c>
      <c r="R136" s="4">
        <v>19865</v>
      </c>
      <c r="S136" s="4">
        <v>19865</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509799000</v>
      </c>
      <c r="C139" s="4">
        <v>628962000</v>
      </c>
      <c r="D139" s="4">
        <v>660931000</v>
      </c>
      <c r="E139" s="4">
        <v>820470000</v>
      </c>
      <c r="F139" s="4">
        <v>846912000</v>
      </c>
      <c r="G139" s="4">
        <v>512951000</v>
      </c>
      <c r="H139" s="4">
        <v>720044000</v>
      </c>
      <c r="I139" s="4">
        <v>756537000</v>
      </c>
      <c r="J139" s="4">
        <v>1171051000</v>
      </c>
      <c r="K139" s="4">
        <v>1146752000</v>
      </c>
      <c r="L139" s="4">
        <v>1275413000</v>
      </c>
      <c r="M139" s="4">
        <v>1482819000</v>
      </c>
      <c r="N139" s="4">
        <v>1644817000</v>
      </c>
      <c r="O139" s="5">
        <v>1789951000</v>
      </c>
      <c r="P139" s="4">
        <v>399487000</v>
      </c>
      <c r="Q139" s="4">
        <v>396296000</v>
      </c>
      <c r="R139" s="4">
        <v>587185000</v>
      </c>
      <c r="S139" s="4">
        <v>406983000</v>
      </c>
    </row>
    <row r="140" spans="1:30" ht="16" x14ac:dyDescent="0.2">
      <c r="A140" s="3" t="s">
        <v>143</v>
      </c>
      <c r="B140" s="4">
        <v>197116000</v>
      </c>
      <c r="C140" s="4">
        <v>215763000</v>
      </c>
      <c r="D140" s="4">
        <v>210037000</v>
      </c>
      <c r="E140" s="4">
        <v>201033000</v>
      </c>
      <c r="F140" s="4">
        <v>211532000</v>
      </c>
      <c r="G140" s="4">
        <v>244928000</v>
      </c>
      <c r="H140" s="4">
        <v>301837000</v>
      </c>
      <c r="I140" s="4">
        <v>261853000</v>
      </c>
      <c r="J140" s="4">
        <v>295144000</v>
      </c>
      <c r="K140" s="4">
        <v>291544000</v>
      </c>
      <c r="L140" s="4">
        <v>294907000</v>
      </c>
      <c r="M140" s="4">
        <v>315002000</v>
      </c>
      <c r="N140" s="4">
        <v>378959000</v>
      </c>
      <c r="O140" s="5">
        <v>393864000</v>
      </c>
      <c r="P140" s="4">
        <v>94200000</v>
      </c>
      <c r="Q140" s="4">
        <v>99877000</v>
      </c>
      <c r="R140" s="4">
        <v>98199000</v>
      </c>
      <c r="S140" s="4">
        <v>101588000</v>
      </c>
    </row>
    <row r="141" spans="1:30" ht="16" x14ac:dyDescent="0.2">
      <c r="A141" s="3" t="s">
        <v>144</v>
      </c>
      <c r="B141" s="4">
        <v>83878000</v>
      </c>
      <c r="C141" s="4">
        <v>58860000</v>
      </c>
      <c r="D141" s="4">
        <v>24327000</v>
      </c>
      <c r="E141" s="4">
        <v>-44185000</v>
      </c>
      <c r="F141" s="4">
        <v>6245000</v>
      </c>
      <c r="G141" s="4">
        <v>286168000</v>
      </c>
      <c r="H141" s="4">
        <v>25340000</v>
      </c>
      <c r="I141" s="4">
        <v>365422000</v>
      </c>
      <c r="J141" s="4">
        <v>205013000</v>
      </c>
      <c r="K141" s="4">
        <v>237061000</v>
      </c>
      <c r="L141" s="4">
        <v>320985000</v>
      </c>
      <c r="M141" s="4">
        <v>238757000</v>
      </c>
      <c r="N141" s="4">
        <v>333437000</v>
      </c>
      <c r="O141" s="5">
        <v>339975000</v>
      </c>
      <c r="P141" s="4">
        <v>68343000</v>
      </c>
      <c r="Q141" s="4">
        <v>145801000</v>
      </c>
      <c r="R141" s="4">
        <v>23557000</v>
      </c>
      <c r="S141" s="4">
        <v>102274000</v>
      </c>
    </row>
    <row r="142" spans="1:30" ht="16" x14ac:dyDescent="0.2">
      <c r="A142" s="32" t="s">
        <v>145</v>
      </c>
      <c r="B142" s="30">
        <v>32055000</v>
      </c>
      <c r="C142" s="30">
        <v>28341000</v>
      </c>
      <c r="D142" s="30">
        <v>50482000</v>
      </c>
      <c r="E142" s="30">
        <v>53967000</v>
      </c>
      <c r="F142" s="30">
        <v>54068000</v>
      </c>
      <c r="G142" s="30">
        <v>51533000</v>
      </c>
      <c r="H142" s="30">
        <v>54785000</v>
      </c>
      <c r="I142" s="30">
        <v>51061000</v>
      </c>
      <c r="J142" s="30">
        <v>49286000</v>
      </c>
      <c r="K142" s="30">
        <v>51899000</v>
      </c>
      <c r="L142" s="30">
        <v>57584000</v>
      </c>
      <c r="M142" s="30">
        <v>66711000</v>
      </c>
      <c r="N142" s="30">
        <v>65991000</v>
      </c>
      <c r="O142" s="31">
        <v>69271000</v>
      </c>
      <c r="P142" s="30">
        <v>18079000</v>
      </c>
      <c r="Q142" s="30">
        <v>15351000</v>
      </c>
      <c r="R142" s="30">
        <v>18992000</v>
      </c>
      <c r="S142" s="30">
        <v>16849000</v>
      </c>
    </row>
    <row r="143" spans="1:30" ht="19" x14ac:dyDescent="0.25">
      <c r="A143" s="14" t="s">
        <v>198</v>
      </c>
      <c r="B143" s="21">
        <f t="shared" ref="B143:S143" si="7">B142/B2</f>
        <v>5.652433279509872E-3</v>
      </c>
      <c r="C143" s="21">
        <f t="shared" si="7"/>
        <v>4.6607446271766098E-3</v>
      </c>
      <c r="D143" s="21">
        <f t="shared" si="7"/>
        <v>7.5978454760596073E-3</v>
      </c>
      <c r="E143" s="21">
        <f t="shared" si="7"/>
        <v>7.5519736067849235E-3</v>
      </c>
      <c r="F143" s="21">
        <f t="shared" si="7"/>
        <v>7.2850566064581916E-3</v>
      </c>
      <c r="G143" s="21">
        <f t="shared" si="7"/>
        <v>6.9765275783558013E-3</v>
      </c>
      <c r="H143" s="21">
        <f t="shared" si="7"/>
        <v>7.3633961324327995E-3</v>
      </c>
      <c r="I143" s="21">
        <f t="shared" si="7"/>
        <v>6.7941591068822974E-3</v>
      </c>
      <c r="J143" s="21">
        <f t="shared" si="7"/>
        <v>6.3259611742624792E-3</v>
      </c>
      <c r="K143" s="21">
        <f t="shared" si="7"/>
        <v>6.4985427457084997E-3</v>
      </c>
      <c r="L143" s="21">
        <f t="shared" si="7"/>
        <v>7.0657650895693458E-3</v>
      </c>
      <c r="M143" s="21">
        <f t="shared" si="7"/>
        <v>7.4360153899023082E-3</v>
      </c>
      <c r="N143" s="21">
        <f t="shared" si="7"/>
        <v>6.3335385295779159E-3</v>
      </c>
      <c r="O143" s="21">
        <f t="shared" si="7"/>
        <v>6.3794938197531213E-3</v>
      </c>
      <c r="P143" s="21">
        <f t="shared" si="7"/>
        <v>6.6268277475640116E-3</v>
      </c>
      <c r="Q143" s="21">
        <f t="shared" si="7"/>
        <v>5.7877238873778533E-3</v>
      </c>
      <c r="R143" s="21">
        <f t="shared" si="7"/>
        <v>6.3569122383279764E-3</v>
      </c>
      <c r="S143" s="21">
        <f t="shared" si="7"/>
        <v>6.7659058419133594E-3</v>
      </c>
      <c r="T143" s="12"/>
      <c r="U143" s="12"/>
      <c r="V143" s="12"/>
      <c r="W143" s="12"/>
      <c r="X143" s="12"/>
      <c r="Y143" s="12"/>
      <c r="Z143" s="12"/>
      <c r="AA143" s="13"/>
      <c r="AB143" s="13"/>
      <c r="AC143" s="13"/>
      <c r="AD143" s="13"/>
    </row>
    <row r="144" spans="1:30" ht="16" x14ac:dyDescent="0.2">
      <c r="A144" s="3" t="s">
        <v>146</v>
      </c>
      <c r="B144" s="4">
        <v>-18654000</v>
      </c>
      <c r="C144" s="4">
        <v>33611000</v>
      </c>
      <c r="D144" s="4">
        <v>13785000</v>
      </c>
      <c r="E144" s="4">
        <v>7457000</v>
      </c>
      <c r="F144" s="4">
        <v>18796000</v>
      </c>
      <c r="G144" s="4">
        <v>-38537000</v>
      </c>
      <c r="H144" s="4">
        <v>-38097000</v>
      </c>
      <c r="I144" s="4">
        <v>18582000</v>
      </c>
      <c r="J144" s="4">
        <v>36255000</v>
      </c>
      <c r="K144" s="4">
        <v>-15072000</v>
      </c>
      <c r="L144" s="4">
        <v>26880000</v>
      </c>
      <c r="M144" s="4">
        <v>13374000</v>
      </c>
      <c r="N144" s="4">
        <v>36889000</v>
      </c>
      <c r="O144" s="5">
        <v>2207000</v>
      </c>
      <c r="P144" s="4">
        <v>-17139000</v>
      </c>
      <c r="Q144" s="4">
        <v>46640000</v>
      </c>
      <c r="R144" s="4">
        <v>-11250000</v>
      </c>
      <c r="S144" s="4">
        <v>-16044000</v>
      </c>
    </row>
    <row r="145" spans="1:19" ht="16" x14ac:dyDescent="0.2">
      <c r="A145" s="3" t="s">
        <v>147</v>
      </c>
      <c r="B145" s="4" t="s">
        <v>24</v>
      </c>
      <c r="C145" s="4">
        <v>30838000</v>
      </c>
      <c r="D145" s="4" t="s">
        <v>24</v>
      </c>
      <c r="E145" s="4" t="s">
        <v>24</v>
      </c>
      <c r="F145" s="4">
        <v>15900000</v>
      </c>
      <c r="G145" s="4">
        <v>39489000</v>
      </c>
      <c r="H145" s="4">
        <v>47686000</v>
      </c>
      <c r="I145" s="4">
        <v>274921000</v>
      </c>
      <c r="J145" s="4">
        <v>108058000</v>
      </c>
      <c r="K145" s="4">
        <v>162942000</v>
      </c>
      <c r="L145" s="4">
        <v>134722000</v>
      </c>
      <c r="M145" s="4">
        <v>113756000</v>
      </c>
      <c r="N145" s="4">
        <v>188286000</v>
      </c>
      <c r="O145" s="5">
        <v>238206000</v>
      </c>
      <c r="P145" s="4">
        <v>43314000</v>
      </c>
      <c r="Q145" s="4">
        <v>117532000</v>
      </c>
      <c r="R145" s="4" t="s">
        <v>24</v>
      </c>
      <c r="S145" s="4">
        <v>77360000</v>
      </c>
    </row>
    <row r="146" spans="1:19" ht="16" x14ac:dyDescent="0.2">
      <c r="A146" s="3" t="s">
        <v>148</v>
      </c>
      <c r="B146" s="4">
        <v>70477000</v>
      </c>
      <c r="C146" s="4">
        <v>-33930000</v>
      </c>
      <c r="D146" s="4">
        <v>-39940000</v>
      </c>
      <c r="E146" s="4">
        <v>-105609000</v>
      </c>
      <c r="F146" s="4">
        <v>-82519000</v>
      </c>
      <c r="G146" s="4">
        <v>233683000</v>
      </c>
      <c r="H146" s="4">
        <v>-39034000</v>
      </c>
      <c r="I146" s="4">
        <v>20858000</v>
      </c>
      <c r="J146" s="4">
        <v>11414000</v>
      </c>
      <c r="K146" s="4">
        <v>37292000</v>
      </c>
      <c r="L146" s="4">
        <v>101799000</v>
      </c>
      <c r="M146" s="4">
        <v>44916000</v>
      </c>
      <c r="N146" s="4">
        <v>42271000</v>
      </c>
      <c r="O146" s="5">
        <v>30291000</v>
      </c>
      <c r="P146" s="4">
        <v>24089000</v>
      </c>
      <c r="Q146" s="4">
        <v>-33722000</v>
      </c>
      <c r="R146" s="4">
        <v>15815000</v>
      </c>
      <c r="S146" s="4">
        <v>24109000</v>
      </c>
    </row>
    <row r="147" spans="1:19" ht="16" x14ac:dyDescent="0.2">
      <c r="A147" s="3" t="s">
        <v>149</v>
      </c>
      <c r="B147" s="4">
        <v>110630000</v>
      </c>
      <c r="C147" s="4">
        <v>-322718000</v>
      </c>
      <c r="D147" s="4">
        <v>199532000</v>
      </c>
      <c r="E147" s="4">
        <v>211087000</v>
      </c>
      <c r="F147" s="4">
        <v>-226468000</v>
      </c>
      <c r="G147" s="4">
        <v>170409000</v>
      </c>
      <c r="H147" s="4">
        <v>-63746000</v>
      </c>
      <c r="I147" s="4">
        <v>-134297000</v>
      </c>
      <c r="J147" s="4">
        <v>-71215000</v>
      </c>
      <c r="K147" s="4">
        <v>88516000</v>
      </c>
      <c r="L147" s="4">
        <v>-191648000</v>
      </c>
      <c r="M147" s="4">
        <v>46306000</v>
      </c>
      <c r="N147" s="4">
        <v>-29376000</v>
      </c>
      <c r="O147" s="5">
        <v>-259918000</v>
      </c>
      <c r="P147" s="4">
        <v>-115609000</v>
      </c>
      <c r="Q147" s="4">
        <v>125669000</v>
      </c>
      <c r="R147" s="4">
        <v>46456000</v>
      </c>
      <c r="S147" s="4">
        <v>-316434000</v>
      </c>
    </row>
    <row r="148" spans="1:19" ht="16" x14ac:dyDescent="0.2">
      <c r="A148" s="3" t="s">
        <v>150</v>
      </c>
      <c r="B148" s="4">
        <v>20329000</v>
      </c>
      <c r="C148" s="4">
        <v>-9438000</v>
      </c>
      <c r="D148" s="4">
        <v>-50470000</v>
      </c>
      <c r="E148" s="4">
        <v>-16529000</v>
      </c>
      <c r="F148" s="4">
        <v>-67464000</v>
      </c>
      <c r="G148" s="4">
        <v>-24440000</v>
      </c>
      <c r="H148" s="4">
        <v>21096000</v>
      </c>
      <c r="I148" s="4">
        <v>-6881000</v>
      </c>
      <c r="J148" s="4">
        <v>8585000</v>
      </c>
      <c r="K148" s="4">
        <v>40252000</v>
      </c>
      <c r="L148" s="4">
        <v>-55537000</v>
      </c>
      <c r="M148" s="4">
        <v>-14642000</v>
      </c>
      <c r="N148" s="4">
        <v>-38165000</v>
      </c>
      <c r="O148" s="5">
        <v>-100884000</v>
      </c>
      <c r="P148" s="4">
        <v>-278280000</v>
      </c>
      <c r="Q148" s="4">
        <v>220899000</v>
      </c>
      <c r="R148" s="4">
        <v>-140962000</v>
      </c>
      <c r="S148" s="4">
        <v>97459000</v>
      </c>
    </row>
    <row r="149" spans="1:19" ht="16" x14ac:dyDescent="0.2">
      <c r="A149" s="3" t="s">
        <v>151</v>
      </c>
      <c r="B149" s="4">
        <v>-13910000</v>
      </c>
      <c r="C149" s="4">
        <v>-115331000</v>
      </c>
      <c r="D149" s="4">
        <v>26598000</v>
      </c>
      <c r="E149" s="4">
        <v>-26279000</v>
      </c>
      <c r="F149" s="4">
        <v>-88497000</v>
      </c>
      <c r="G149" s="4">
        <v>52049000</v>
      </c>
      <c r="H149" s="4">
        <v>13965000</v>
      </c>
      <c r="I149" s="4">
        <v>-71404000</v>
      </c>
      <c r="J149" s="4">
        <v>-12746000</v>
      </c>
      <c r="K149" s="4">
        <v>-21194000</v>
      </c>
      <c r="L149" s="4">
        <v>-151918000</v>
      </c>
      <c r="M149" s="4">
        <v>21457000</v>
      </c>
      <c r="N149" s="4">
        <v>-186963000</v>
      </c>
      <c r="O149" s="5">
        <v>-168798000</v>
      </c>
      <c r="P149" s="4">
        <v>18646000</v>
      </c>
      <c r="Q149" s="4">
        <v>14462000</v>
      </c>
      <c r="R149" s="4">
        <v>-3263000</v>
      </c>
      <c r="S149" s="4">
        <v>-198643000</v>
      </c>
    </row>
    <row r="150" spans="1:19" ht="16" x14ac:dyDescent="0.2">
      <c r="A150" s="3" t="s">
        <v>152</v>
      </c>
      <c r="B150" s="4" t="s">
        <v>24</v>
      </c>
      <c r="C150" s="4" t="s">
        <v>24</v>
      </c>
      <c r="D150" s="4" t="s">
        <v>24</v>
      </c>
      <c r="E150" s="4" t="s">
        <v>24</v>
      </c>
      <c r="F150" s="4">
        <v>-7245000</v>
      </c>
      <c r="G150" s="4">
        <v>118007000</v>
      </c>
      <c r="H150" s="4">
        <v>-42955000</v>
      </c>
      <c r="I150" s="4">
        <v>18214000</v>
      </c>
      <c r="J150" s="4">
        <v>-39899000</v>
      </c>
      <c r="K150" s="4">
        <v>13593000</v>
      </c>
      <c r="L150" s="4">
        <v>2493000</v>
      </c>
      <c r="M150" s="4">
        <v>8619000</v>
      </c>
      <c r="N150" s="4">
        <v>-14507000</v>
      </c>
      <c r="O150" s="5">
        <v>-15376000</v>
      </c>
      <c r="P150" s="4">
        <v>-36977000</v>
      </c>
      <c r="Q150" s="4">
        <v>26058000</v>
      </c>
      <c r="R150" s="4">
        <v>-172000</v>
      </c>
      <c r="S150" s="4">
        <v>-4285000</v>
      </c>
    </row>
    <row r="151" spans="1:19" ht="16" x14ac:dyDescent="0.2">
      <c r="A151" s="3" t="s">
        <v>153</v>
      </c>
      <c r="B151" s="4">
        <v>90434000</v>
      </c>
      <c r="C151" s="4">
        <v>7860000</v>
      </c>
      <c r="D151" s="4">
        <v>21739000</v>
      </c>
      <c r="E151" s="4">
        <v>13417000</v>
      </c>
      <c r="F151" s="4">
        <v>-13847000</v>
      </c>
      <c r="G151" s="4">
        <v>-1017000</v>
      </c>
      <c r="H151" s="4">
        <v>-72295000</v>
      </c>
      <c r="I151" s="4">
        <v>-123987000</v>
      </c>
      <c r="J151" s="4">
        <v>-24684000</v>
      </c>
      <c r="K151" s="4">
        <v>31557000</v>
      </c>
      <c r="L151" s="4">
        <v>25312000</v>
      </c>
      <c r="M151" s="4">
        <v>10050000</v>
      </c>
      <c r="N151" s="4">
        <v>221484000</v>
      </c>
      <c r="O151" s="5">
        <v>22277000</v>
      </c>
      <c r="P151" s="4">
        <v>197933000</v>
      </c>
      <c r="Q151" s="4">
        <v>-151711000</v>
      </c>
      <c r="R151" s="4">
        <v>190255000</v>
      </c>
      <c r="S151" s="4">
        <v>-214200000</v>
      </c>
    </row>
    <row r="152" spans="1:19" ht="16" x14ac:dyDescent="0.2">
      <c r="A152" s="3" t="s">
        <v>154</v>
      </c>
      <c r="B152" s="4">
        <v>13777000</v>
      </c>
      <c r="C152" s="4">
        <v>-205809000</v>
      </c>
      <c r="D152" s="4">
        <v>201665000</v>
      </c>
      <c r="E152" s="4">
        <v>240478000</v>
      </c>
      <c r="F152" s="4">
        <v>-49415000</v>
      </c>
      <c r="G152" s="4">
        <v>25810000</v>
      </c>
      <c r="H152" s="4">
        <v>16443000</v>
      </c>
      <c r="I152" s="4">
        <v>49761000</v>
      </c>
      <c r="J152" s="4">
        <v>-2471000</v>
      </c>
      <c r="K152" s="4">
        <v>24308000</v>
      </c>
      <c r="L152" s="4">
        <v>-11998000</v>
      </c>
      <c r="M152" s="4">
        <v>20822000</v>
      </c>
      <c r="N152" s="4">
        <v>-11225000</v>
      </c>
      <c r="O152" s="5">
        <v>2863000</v>
      </c>
      <c r="P152" s="4">
        <v>-16931000</v>
      </c>
      <c r="Q152" s="4">
        <v>15961000</v>
      </c>
      <c r="R152" s="4">
        <v>598000</v>
      </c>
      <c r="S152" s="4">
        <v>3235000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901423000</v>
      </c>
      <c r="C154" s="4">
        <v>580867000</v>
      </c>
      <c r="D154" s="4">
        <v>1094827000</v>
      </c>
      <c r="E154" s="4">
        <v>1188405000</v>
      </c>
      <c r="F154" s="4">
        <v>838221000</v>
      </c>
      <c r="G154" s="4">
        <v>1214456000</v>
      </c>
      <c r="H154" s="4">
        <v>983475000</v>
      </c>
      <c r="I154" s="4">
        <v>1249515000</v>
      </c>
      <c r="J154" s="4">
        <v>1599993000</v>
      </c>
      <c r="K154" s="4">
        <v>1763873000</v>
      </c>
      <c r="L154" s="4">
        <v>1699657000</v>
      </c>
      <c r="M154" s="4">
        <v>2082884000</v>
      </c>
      <c r="N154" s="4">
        <v>2327837000</v>
      </c>
      <c r="O154" s="5">
        <v>2263872000</v>
      </c>
      <c r="P154" s="4">
        <v>446421000</v>
      </c>
      <c r="Q154" s="4">
        <v>767643000</v>
      </c>
      <c r="R154" s="4">
        <v>755397000</v>
      </c>
      <c r="S154" s="4">
        <v>294411000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2201000</v>
      </c>
      <c r="C156" s="4">
        <v>312000</v>
      </c>
      <c r="D156" s="4">
        <v>453000</v>
      </c>
      <c r="E156" s="4">
        <v>15331000</v>
      </c>
      <c r="F156" s="4">
        <v>1612000</v>
      </c>
      <c r="G156" s="4">
        <v>1205000</v>
      </c>
      <c r="H156" s="4">
        <v>3651000</v>
      </c>
      <c r="I156" s="4">
        <v>7609000</v>
      </c>
      <c r="J156" s="4">
        <v>49759000</v>
      </c>
      <c r="K156" s="4">
        <v>28131000</v>
      </c>
      <c r="L156" s="4">
        <v>1107000</v>
      </c>
      <c r="M156" s="4" t="s">
        <v>24</v>
      </c>
      <c r="N156" s="4" t="s">
        <v>24</v>
      </c>
      <c r="O156" s="5" t="s">
        <v>24</v>
      </c>
      <c r="P156" s="4" t="s">
        <v>24</v>
      </c>
      <c r="Q156" s="4" t="s">
        <v>24</v>
      </c>
      <c r="R156" s="4" t="s">
        <v>24</v>
      </c>
      <c r="S156" s="4" t="s">
        <v>24</v>
      </c>
    </row>
    <row r="157" spans="1:19" ht="16" x14ac:dyDescent="0.2">
      <c r="A157" s="3" t="s">
        <v>159</v>
      </c>
      <c r="B157" s="4">
        <v>2201000</v>
      </c>
      <c r="C157" s="4">
        <v>312000</v>
      </c>
      <c r="D157" s="4">
        <v>453000</v>
      </c>
      <c r="E157" s="4">
        <v>15331000</v>
      </c>
      <c r="F157" s="4">
        <v>1612000</v>
      </c>
      <c r="G157" s="4">
        <v>1205000</v>
      </c>
      <c r="H157" s="4">
        <v>3651000</v>
      </c>
      <c r="I157" s="4">
        <v>7609000</v>
      </c>
      <c r="J157" s="4">
        <v>49759000</v>
      </c>
      <c r="K157" s="4">
        <v>28131000</v>
      </c>
      <c r="L157" s="4">
        <v>1107000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-223436000</v>
      </c>
      <c r="C159" s="4">
        <v>-371173000</v>
      </c>
      <c r="D159" s="4">
        <v>-277966000</v>
      </c>
      <c r="E159" s="4">
        <v>-350911000</v>
      </c>
      <c r="F159" s="4">
        <v>-370789000</v>
      </c>
      <c r="G159" s="4">
        <v>-356810000</v>
      </c>
      <c r="H159" s="4">
        <v>-269476000</v>
      </c>
      <c r="I159" s="4">
        <v>-257675000</v>
      </c>
      <c r="J159" s="4">
        <v>-328601000</v>
      </c>
      <c r="K159" s="4">
        <v>-318192000</v>
      </c>
      <c r="L159" s="4">
        <v>-441626000</v>
      </c>
      <c r="M159" s="4">
        <v>-495877000</v>
      </c>
      <c r="N159" s="4">
        <v>-519481000</v>
      </c>
      <c r="O159" s="5">
        <v>-609026000</v>
      </c>
      <c r="P159" s="4">
        <v>-119033000</v>
      </c>
      <c r="Q159" s="4">
        <v>-159488000</v>
      </c>
      <c r="R159" s="4">
        <v>-176093000</v>
      </c>
      <c r="S159" s="4">
        <v>-154412000</v>
      </c>
    </row>
    <row r="160" spans="1:19" ht="16" x14ac:dyDescent="0.2">
      <c r="A160" s="3" t="s">
        <v>162</v>
      </c>
      <c r="B160" s="4">
        <v>-201487000</v>
      </c>
      <c r="C160" s="4">
        <v>-347567000</v>
      </c>
      <c r="D160" s="4">
        <v>-277966000</v>
      </c>
      <c r="E160" s="4">
        <v>-350911000</v>
      </c>
      <c r="F160" s="4">
        <v>-370789000</v>
      </c>
      <c r="G160" s="4">
        <v>-356810000</v>
      </c>
      <c r="H160" s="4">
        <v>-269476000</v>
      </c>
      <c r="I160" s="4">
        <v>-257675000</v>
      </c>
      <c r="J160" s="4">
        <v>-328601000</v>
      </c>
      <c r="K160" s="4">
        <v>-318192000</v>
      </c>
      <c r="L160" s="4">
        <v>-441626000</v>
      </c>
      <c r="M160" s="4">
        <v>-495877000</v>
      </c>
      <c r="N160" s="4">
        <v>-519481000</v>
      </c>
      <c r="O160" s="5">
        <v>-609026000</v>
      </c>
      <c r="P160" s="4">
        <v>-119033000</v>
      </c>
      <c r="Q160" s="4">
        <v>-159488000</v>
      </c>
      <c r="R160" s="4">
        <v>-176093000</v>
      </c>
      <c r="S160" s="4">
        <v>-154412000</v>
      </c>
    </row>
    <row r="161" spans="1:19" ht="16" x14ac:dyDescent="0.2">
      <c r="A161" s="3" t="s">
        <v>163</v>
      </c>
      <c r="B161" s="4">
        <v>-21949000</v>
      </c>
      <c r="C161" s="4">
        <v>-23606000</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v>-97131000</v>
      </c>
      <c r="G162" s="4">
        <v>95316000</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v>95316000</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v>-97131000</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v>-5750000</v>
      </c>
      <c r="D165" s="4">
        <v>-172856000</v>
      </c>
      <c r="E165" s="4" t="s">
        <v>24</v>
      </c>
      <c r="F165" s="4">
        <v>-396265000</v>
      </c>
      <c r="G165" s="4">
        <v>-216966000</v>
      </c>
      <c r="H165" s="4">
        <v>-329629000</v>
      </c>
      <c r="I165" s="4">
        <v>-78598000</v>
      </c>
      <c r="J165" s="4">
        <v>-1224052000</v>
      </c>
      <c r="K165" s="4">
        <v>-482390000</v>
      </c>
      <c r="L165" s="4">
        <v>-87211000</v>
      </c>
      <c r="M165" s="4">
        <v>-1729490000</v>
      </c>
      <c r="N165" s="4">
        <v>-275534000</v>
      </c>
      <c r="O165" s="5">
        <v>-344238000</v>
      </c>
      <c r="P165" s="4">
        <v>-43522000</v>
      </c>
      <c r="Q165" s="4">
        <v>-115821000</v>
      </c>
      <c r="R165" s="4">
        <v>-12309000</v>
      </c>
      <c r="S165" s="4">
        <v>-172586000</v>
      </c>
    </row>
    <row r="166" spans="1:19" ht="16" x14ac:dyDescent="0.2">
      <c r="A166" s="3" t="s">
        <v>168</v>
      </c>
      <c r="B166" s="4" t="s">
        <v>24</v>
      </c>
      <c r="C166" s="4" t="s">
        <v>24</v>
      </c>
      <c r="D166" s="4" t="s">
        <v>24</v>
      </c>
      <c r="E166" s="4" t="s">
        <v>24</v>
      </c>
      <c r="F166" s="4" t="s">
        <v>24</v>
      </c>
      <c r="G166" s="4">
        <v>32408000</v>
      </c>
      <c r="H166" s="4" t="s">
        <v>24</v>
      </c>
      <c r="I166" s="4" t="s">
        <v>24</v>
      </c>
      <c r="J166" s="4">
        <v>167048000</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-5750000</v>
      </c>
      <c r="D167" s="4">
        <v>-172856000</v>
      </c>
      <c r="E167" s="4" t="s">
        <v>24</v>
      </c>
      <c r="F167" s="4">
        <v>-396265000</v>
      </c>
      <c r="G167" s="4">
        <v>-249374000</v>
      </c>
      <c r="H167" s="4">
        <v>-329629000</v>
      </c>
      <c r="I167" s="4">
        <v>-78598000</v>
      </c>
      <c r="J167" s="4">
        <v>-1391100000</v>
      </c>
      <c r="K167" s="4">
        <v>-482390000</v>
      </c>
      <c r="L167" s="4">
        <v>-87211000</v>
      </c>
      <c r="M167" s="4">
        <v>-1729490000</v>
      </c>
      <c r="N167" s="4">
        <v>-275534000</v>
      </c>
      <c r="O167" s="5">
        <v>-344238000</v>
      </c>
      <c r="P167" s="4">
        <v>-43522000</v>
      </c>
      <c r="Q167" s="4">
        <v>-115821000</v>
      </c>
      <c r="R167" s="4">
        <v>-12309000</v>
      </c>
      <c r="S167" s="4">
        <v>-172586000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21949000</v>
      </c>
      <c r="C169" s="4">
        <v>43606000</v>
      </c>
      <c r="D169" s="4">
        <v>-23000000</v>
      </c>
      <c r="E169" s="4">
        <v>-16000000</v>
      </c>
      <c r="F169" s="4" t="s">
        <v>24</v>
      </c>
      <c r="G169" s="4" t="s">
        <v>24</v>
      </c>
      <c r="H169" s="4" t="s">
        <v>24</v>
      </c>
      <c r="I169" s="4" t="s">
        <v>24</v>
      </c>
      <c r="J169" s="4" t="s">
        <v>24</v>
      </c>
      <c r="K169" s="4">
        <v>-8029000</v>
      </c>
      <c r="L169" s="4">
        <v>-3550000</v>
      </c>
      <c r="M169" s="4">
        <v>2539000</v>
      </c>
      <c r="N169" s="4">
        <v>7639000</v>
      </c>
      <c r="O169" s="5">
        <v>844000</v>
      </c>
      <c r="P169" s="4">
        <v>3564000</v>
      </c>
      <c r="Q169" s="4">
        <v>-2091000</v>
      </c>
      <c r="R169" s="4">
        <v>85000</v>
      </c>
      <c r="S169" s="4">
        <v>-714000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-199286000</v>
      </c>
      <c r="C171" s="4">
        <v>-333005000</v>
      </c>
      <c r="D171" s="4">
        <v>-473369000</v>
      </c>
      <c r="E171" s="4">
        <v>-351580000</v>
      </c>
      <c r="F171" s="4">
        <v>-862573000</v>
      </c>
      <c r="G171" s="4">
        <v>-477255000</v>
      </c>
      <c r="H171" s="4">
        <v>-595454000</v>
      </c>
      <c r="I171" s="4">
        <v>-328664000</v>
      </c>
      <c r="J171" s="4">
        <v>-1502894000</v>
      </c>
      <c r="K171" s="4">
        <v>-780480000</v>
      </c>
      <c r="L171" s="4">
        <v>-531280000</v>
      </c>
      <c r="M171" s="4">
        <v>-2222828000</v>
      </c>
      <c r="N171" s="4">
        <v>-787376000</v>
      </c>
      <c r="O171" s="5">
        <v>-952420000</v>
      </c>
      <c r="P171" s="4">
        <v>-158991000</v>
      </c>
      <c r="Q171" s="4">
        <v>-277400000</v>
      </c>
      <c r="R171" s="4">
        <v>-188317000</v>
      </c>
      <c r="S171" s="4">
        <v>-327712000</v>
      </c>
    </row>
    <row r="172" spans="1:19" ht="16" x14ac:dyDescent="0.2">
      <c r="A172" s="3" t="s">
        <v>173</v>
      </c>
      <c r="B172" s="4">
        <v>-273235000</v>
      </c>
      <c r="C172" s="4">
        <v>-304083000</v>
      </c>
      <c r="D172" s="4">
        <v>-341206000</v>
      </c>
      <c r="E172" s="4">
        <v>-393801000</v>
      </c>
      <c r="F172" s="4">
        <v>-440414000</v>
      </c>
      <c r="G172" s="4">
        <v>-476132000</v>
      </c>
      <c r="H172" s="4">
        <v>-499475000</v>
      </c>
      <c r="I172" s="4">
        <v>-526272000</v>
      </c>
      <c r="J172" s="4">
        <v>-562521000</v>
      </c>
      <c r="K172" s="4">
        <v>-610312000</v>
      </c>
      <c r="L172" s="4">
        <v>-640732000</v>
      </c>
      <c r="M172" s="4">
        <v>-685987000</v>
      </c>
      <c r="N172" s="4">
        <v>-775030000</v>
      </c>
      <c r="O172" s="5">
        <v>-827592000</v>
      </c>
      <c r="P172" s="4">
        <v>-207005000</v>
      </c>
      <c r="Q172" s="4">
        <v>-207041000</v>
      </c>
      <c r="R172" s="4">
        <v>-207356000</v>
      </c>
      <c r="S172" s="4">
        <v>-206190000</v>
      </c>
    </row>
    <row r="173" spans="1:19" ht="16" x14ac:dyDescent="0.2">
      <c r="A173" s="3" t="s">
        <v>174</v>
      </c>
      <c r="B173" s="4">
        <v>276660000</v>
      </c>
      <c r="C173" s="4">
        <v>-7063000</v>
      </c>
      <c r="D173" s="4">
        <v>-95356000</v>
      </c>
      <c r="E173" s="4">
        <v>-166000</v>
      </c>
      <c r="F173" s="4">
        <v>1609000</v>
      </c>
      <c r="G173" s="4">
        <v>243585000</v>
      </c>
      <c r="H173" s="4">
        <v>292953000</v>
      </c>
      <c r="I173" s="4">
        <v>954000</v>
      </c>
      <c r="J173" s="4">
        <v>289001000</v>
      </c>
      <c r="K173" s="4">
        <v>983467000</v>
      </c>
      <c r="L173" s="4">
        <v>285409000</v>
      </c>
      <c r="M173" s="4">
        <v>-439444000</v>
      </c>
      <c r="N173" s="4">
        <v>-4741000</v>
      </c>
      <c r="O173" s="5">
        <v>-845335000</v>
      </c>
      <c r="P173" s="4">
        <v>-848000</v>
      </c>
      <c r="Q173" s="4">
        <v>-1420000</v>
      </c>
      <c r="R173" s="4">
        <v>-91887000</v>
      </c>
      <c r="S173" s="4">
        <v>-751180000</v>
      </c>
    </row>
    <row r="174" spans="1:19" ht="16" x14ac:dyDescent="0.2">
      <c r="A174" s="3" t="s">
        <v>175</v>
      </c>
      <c r="B174" s="4">
        <v>348208000</v>
      </c>
      <c r="C174" s="4">
        <v>249126000</v>
      </c>
      <c r="D174" s="4">
        <v>4025000</v>
      </c>
      <c r="E174" s="4">
        <v>250595000</v>
      </c>
      <c r="F174" s="4">
        <v>3051000</v>
      </c>
      <c r="G174" s="4">
        <v>599031000</v>
      </c>
      <c r="H174" s="4">
        <v>792953000</v>
      </c>
      <c r="I174" s="4">
        <v>954000</v>
      </c>
      <c r="J174" s="4">
        <v>1199845000</v>
      </c>
      <c r="K174" s="4">
        <v>989618000</v>
      </c>
      <c r="L174" s="4">
        <v>989876000</v>
      </c>
      <c r="M174" s="4" t="s">
        <v>24</v>
      </c>
      <c r="N174" s="4" t="s">
        <v>24</v>
      </c>
      <c r="O174" s="5" t="s">
        <v>24</v>
      </c>
      <c r="P174" s="4" t="s">
        <v>24</v>
      </c>
      <c r="Q174" s="4" t="s">
        <v>24</v>
      </c>
      <c r="R174" s="4" t="s">
        <v>24</v>
      </c>
      <c r="S174" s="4" t="s">
        <v>24</v>
      </c>
    </row>
    <row r="175" spans="1:19" ht="16" x14ac:dyDescent="0.2">
      <c r="A175" s="3" t="s">
        <v>176</v>
      </c>
      <c r="B175" s="4">
        <v>-71548000</v>
      </c>
      <c r="C175" s="4">
        <v>-256189000</v>
      </c>
      <c r="D175" s="4">
        <v>-99381000</v>
      </c>
      <c r="E175" s="4">
        <v>-250761000</v>
      </c>
      <c r="F175" s="4">
        <v>-1442000</v>
      </c>
      <c r="G175" s="4">
        <v>-355446000</v>
      </c>
      <c r="H175" s="4">
        <v>-500000000</v>
      </c>
      <c r="I175" s="4" t="s">
        <v>24</v>
      </c>
      <c r="J175" s="4">
        <v>-910844000</v>
      </c>
      <c r="K175" s="4">
        <v>-6151000</v>
      </c>
      <c r="L175" s="4">
        <v>-704467000</v>
      </c>
      <c r="M175" s="4">
        <v>-439444000</v>
      </c>
      <c r="N175" s="4">
        <v>-4741000</v>
      </c>
      <c r="O175" s="5">
        <v>-845335000</v>
      </c>
      <c r="P175" s="4">
        <v>-848000</v>
      </c>
      <c r="Q175" s="4">
        <v>-1420000</v>
      </c>
      <c r="R175" s="4">
        <v>-91887000</v>
      </c>
      <c r="S175" s="4">
        <v>-751180000</v>
      </c>
    </row>
    <row r="176" spans="1:19" ht="16" x14ac:dyDescent="0.2">
      <c r="A176" s="3" t="s">
        <v>177</v>
      </c>
      <c r="B176" s="4">
        <v>-169099000</v>
      </c>
      <c r="C176" s="4">
        <v>-384515000</v>
      </c>
      <c r="D176" s="4">
        <v>-510630000</v>
      </c>
      <c r="E176" s="4">
        <v>-305564000</v>
      </c>
      <c r="F176" s="4">
        <v>-576755000</v>
      </c>
      <c r="G176" s="4">
        <v>-582623000</v>
      </c>
      <c r="H176" s="4">
        <v>-592550000</v>
      </c>
      <c r="I176" s="4">
        <v>-300312000</v>
      </c>
      <c r="J176" s="4">
        <v>-247500000</v>
      </c>
      <c r="K176" s="4">
        <v>-527211000</v>
      </c>
      <c r="L176" s="4">
        <v>-211196000</v>
      </c>
      <c r="M176" s="4">
        <v>-457946000</v>
      </c>
      <c r="N176" s="4">
        <v>-388964000</v>
      </c>
      <c r="O176" s="5">
        <v>-273603000</v>
      </c>
      <c r="P176" s="4" t="s">
        <v>24</v>
      </c>
      <c r="Q176" s="4">
        <v>-33693000</v>
      </c>
      <c r="R176" s="4">
        <v>-239910000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-169099000</v>
      </c>
      <c r="C178" s="4">
        <v>-384515000</v>
      </c>
      <c r="D178" s="4">
        <v>-510630000</v>
      </c>
      <c r="E178" s="4">
        <v>-305564000</v>
      </c>
      <c r="F178" s="4">
        <v>-576755000</v>
      </c>
      <c r="G178" s="4">
        <v>-582623000</v>
      </c>
      <c r="H178" s="4">
        <v>-592550000</v>
      </c>
      <c r="I178" s="4">
        <v>-300312000</v>
      </c>
      <c r="J178" s="4">
        <v>-247500000</v>
      </c>
      <c r="K178" s="4">
        <v>-527211000</v>
      </c>
      <c r="L178" s="4">
        <v>-211196000</v>
      </c>
      <c r="M178" s="4">
        <v>-457946000</v>
      </c>
      <c r="N178" s="4">
        <v>-388964000</v>
      </c>
      <c r="O178" s="5">
        <v>-273603000</v>
      </c>
      <c r="P178" s="4" t="s">
        <v>24</v>
      </c>
      <c r="Q178" s="4">
        <v>-33693000</v>
      </c>
      <c r="R178" s="4">
        <v>-239910000</v>
      </c>
      <c r="S178" s="4" t="s">
        <v>24</v>
      </c>
    </row>
    <row r="179" spans="1:1022 1027:2048 2053:3060 3074:4086 4100:5112 5126:6138 6152:7164 7178:8190 8204:9216 9230:10237 10242:11263 11268:12275 12289:13301 13315:14327 14341:15353 15367:16379" ht="16" x14ac:dyDescent="0.2">
      <c r="A179" s="3" t="s">
        <v>180</v>
      </c>
      <c r="B179" s="4">
        <v>94574000</v>
      </c>
      <c r="C179" s="4">
        <v>256843000</v>
      </c>
      <c r="D179" s="4">
        <v>360320000</v>
      </c>
      <c r="E179" s="4">
        <v>252942000</v>
      </c>
      <c r="F179" s="4">
        <v>296258000</v>
      </c>
      <c r="G179" s="4">
        <v>60008000</v>
      </c>
      <c r="H179" s="4">
        <v>364629000</v>
      </c>
      <c r="I179" s="4">
        <v>-18138000</v>
      </c>
      <c r="J179" s="4">
        <v>637128000</v>
      </c>
      <c r="K179" s="4">
        <v>-927399000</v>
      </c>
      <c r="L179" s="4">
        <v>67291000</v>
      </c>
      <c r="M179" s="4">
        <v>902241000</v>
      </c>
      <c r="N179" s="4">
        <v>-246990000</v>
      </c>
      <c r="O179" s="5">
        <v>779531000</v>
      </c>
      <c r="P179" s="4">
        <v>-112773000</v>
      </c>
      <c r="Q179" s="4">
        <v>-97540000</v>
      </c>
      <c r="R179" s="4">
        <v>-13095000</v>
      </c>
      <c r="S179" s="4">
        <v>1002939000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-71100000</v>
      </c>
      <c r="C181" s="4">
        <v>-438818000</v>
      </c>
      <c r="D181" s="4">
        <v>-586872000</v>
      </c>
      <c r="E181" s="4">
        <v>-446589000</v>
      </c>
      <c r="F181" s="4">
        <v>-719302000</v>
      </c>
      <c r="G181" s="4">
        <v>-755162000</v>
      </c>
      <c r="H181" s="4">
        <v>-434443000</v>
      </c>
      <c r="I181" s="4">
        <v>-843768000</v>
      </c>
      <c r="J181" s="4">
        <v>116108000</v>
      </c>
      <c r="K181" s="4">
        <v>-1081455000</v>
      </c>
      <c r="L181" s="4">
        <v>-499228000</v>
      </c>
      <c r="M181" s="4">
        <v>-681136000</v>
      </c>
      <c r="N181" s="4">
        <v>-1415725000</v>
      </c>
      <c r="O181" s="5">
        <v>-1166999000</v>
      </c>
      <c r="P181" s="4">
        <v>-320626000</v>
      </c>
      <c r="Q181" s="4">
        <v>-339694000</v>
      </c>
      <c r="R181" s="4">
        <v>-552248000</v>
      </c>
      <c r="S181" s="4">
        <v>45569000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v>-2994000</v>
      </c>
      <c r="F182" s="4">
        <v>-6156000</v>
      </c>
      <c r="G182" s="4">
        <v>-10364000</v>
      </c>
      <c r="H182" s="4">
        <v>-3140000</v>
      </c>
      <c r="I182" s="4">
        <v>6129000</v>
      </c>
      <c r="J182" s="4">
        <v>-5388000</v>
      </c>
      <c r="K182" s="4">
        <v>3326000</v>
      </c>
      <c r="L182" s="4">
        <v>-6990000</v>
      </c>
      <c r="M182" s="4">
        <v>-5075000</v>
      </c>
      <c r="N182" s="4">
        <v>9887000</v>
      </c>
      <c r="O182" s="5">
        <v>-38014000</v>
      </c>
      <c r="P182" s="4">
        <v>21215000</v>
      </c>
      <c r="Q182" s="4">
        <v>-14401000</v>
      </c>
      <c r="R182" s="4">
        <v>-18375000</v>
      </c>
      <c r="S182" s="4">
        <v>-26453000</v>
      </c>
    </row>
    <row r="183" spans="1:1022 1027:2048 2053:3060 3074:4086 4100:5112 5126:6138 6152:7164 7178:8190 8204:9216 9230:10237 10242:11263 11268:12275 12289:13301 13315:14327 14341:15353 15367:16379" ht="16" x14ac:dyDescent="0.2">
      <c r="A183" s="3" t="s">
        <v>183</v>
      </c>
      <c r="B183" s="4">
        <v>631037000</v>
      </c>
      <c r="C183" s="4">
        <v>-190956000</v>
      </c>
      <c r="D183" s="4">
        <v>34586000</v>
      </c>
      <c r="E183" s="4">
        <v>390236000</v>
      </c>
      <c r="F183" s="4">
        <v>-743654000</v>
      </c>
      <c r="G183" s="4">
        <v>-17961000</v>
      </c>
      <c r="H183" s="4">
        <v>-46422000</v>
      </c>
      <c r="I183" s="4">
        <v>77083000</v>
      </c>
      <c r="J183" s="4">
        <v>213207000</v>
      </c>
      <c r="K183" s="4">
        <v>-98062000</v>
      </c>
      <c r="L183" s="4">
        <v>669149000</v>
      </c>
      <c r="M183" s="4">
        <v>-821080000</v>
      </c>
      <c r="N183" s="4">
        <v>124736000</v>
      </c>
      <c r="O183" s="5">
        <v>144453000</v>
      </c>
      <c r="P183" s="4">
        <v>-33196000</v>
      </c>
      <c r="Q183" s="4">
        <v>150549000</v>
      </c>
      <c r="R183" s="4">
        <v>14832000</v>
      </c>
      <c r="S183" s="4">
        <v>12268000</v>
      </c>
    </row>
    <row r="184" spans="1:1022 1027:2048 2053:3060 3074:4086 4100:5112 5126:6138 6152:7164 7178:8190 8204:9216 9230:10237 10242:11263 11268:12275 12289:13301 13315:14327 14341:15353 15367:16379" ht="16" x14ac:dyDescent="0.2">
      <c r="A184" s="3" t="s">
        <v>54</v>
      </c>
      <c r="B184" s="4">
        <v>1185847000</v>
      </c>
      <c r="C184" s="4">
        <v>1269905000</v>
      </c>
      <c r="D184" s="4">
        <v>1366123000</v>
      </c>
      <c r="E184" s="4">
        <v>1559373000</v>
      </c>
      <c r="F184" s="4">
        <v>1646728000</v>
      </c>
      <c r="G184" s="4">
        <v>1658295000</v>
      </c>
      <c r="H184" s="4">
        <v>1544350000</v>
      </c>
      <c r="I184" s="4">
        <v>1831737000</v>
      </c>
      <c r="J184" s="4">
        <v>1995640000</v>
      </c>
      <c r="K184" s="4">
        <v>2008093000</v>
      </c>
      <c r="L184" s="4">
        <v>2105251000</v>
      </c>
      <c r="M184" s="4">
        <v>2362249000</v>
      </c>
      <c r="N184" s="4">
        <v>2641735000</v>
      </c>
      <c r="O184" s="5">
        <v>2839875000</v>
      </c>
      <c r="P184" s="4">
        <v>650820000</v>
      </c>
      <c r="Q184" s="4">
        <v>628238000</v>
      </c>
      <c r="R184" s="4">
        <v>898934000</v>
      </c>
      <c r="S184" s="4">
        <v>661883000</v>
      </c>
    </row>
    <row r="185" spans="1:1022 1027:2048 2053:3060 3074:4086 4100:5112 5126:6138 6152:7164 7178:8190 8204:9216 9230:10237 10242:11263 11268:12275 12289:13301 13315:14327 14341:15353 15367:16379" ht="16" x14ac:dyDescent="0.2">
      <c r="A185" s="3" t="s">
        <v>55</v>
      </c>
      <c r="B185" s="6">
        <v>20.91</v>
      </c>
      <c r="C185" s="6">
        <v>20.88</v>
      </c>
      <c r="D185" s="6">
        <v>20.56</v>
      </c>
      <c r="E185" s="6">
        <v>21.82</v>
      </c>
      <c r="F185" s="6">
        <v>22.19</v>
      </c>
      <c r="G185" s="6">
        <v>22.45</v>
      </c>
      <c r="H185" s="6">
        <v>20.76</v>
      </c>
      <c r="I185" s="6">
        <v>24.37</v>
      </c>
      <c r="J185" s="6">
        <v>25.61</v>
      </c>
      <c r="K185" s="6">
        <v>25.14</v>
      </c>
      <c r="L185" s="6">
        <v>25.83</v>
      </c>
      <c r="M185" s="6">
        <v>26.33</v>
      </c>
      <c r="N185" s="6">
        <v>25.35</v>
      </c>
      <c r="O185" s="7">
        <v>26.15</v>
      </c>
      <c r="P185" s="6">
        <v>25.33</v>
      </c>
      <c r="Q185" s="6">
        <v>25.35</v>
      </c>
      <c r="R185" s="6">
        <v>25.4</v>
      </c>
      <c r="S185" s="6">
        <v>26.15</v>
      </c>
    </row>
    <row r="186" spans="1:1022 1027:2048 2053:3060 3074:4086 4100:5112 5126:6138 6152:7164 7178:8190 8204:9216 9230:10237 10242:11263 11268:12275 12289:13301 13315:14327 14341:15353 15367:16379" ht="16" x14ac:dyDescent="0.2">
      <c r="A186" s="3" t="s">
        <v>184</v>
      </c>
      <c r="B186" s="4" t="s">
        <v>24</v>
      </c>
      <c r="C186" s="4">
        <v>5750000</v>
      </c>
      <c r="D186" s="4">
        <v>172856000</v>
      </c>
      <c r="E186" s="4" t="s">
        <v>24</v>
      </c>
      <c r="F186" s="4">
        <v>396265000</v>
      </c>
      <c r="G186" s="4">
        <v>216966000</v>
      </c>
      <c r="H186" s="4">
        <v>329629000</v>
      </c>
      <c r="I186" s="4">
        <v>78598000</v>
      </c>
      <c r="J186" s="4">
        <v>1224052000</v>
      </c>
      <c r="K186" s="4">
        <v>482390000</v>
      </c>
      <c r="L186" s="4">
        <v>87211000</v>
      </c>
      <c r="M186" s="4">
        <v>1729490000</v>
      </c>
      <c r="N186" s="4">
        <v>275534000</v>
      </c>
      <c r="O186" s="5">
        <v>344238000</v>
      </c>
      <c r="P186" s="4">
        <v>43522000</v>
      </c>
      <c r="Q186" s="4">
        <v>115821000</v>
      </c>
      <c r="R186" s="4">
        <v>12309000</v>
      </c>
      <c r="S186" s="4">
        <v>172586000</v>
      </c>
    </row>
    <row r="187" spans="1:1022 1027:2048 2053:3060 3074:4086 4100:5112 5126:6138 6152:7164 7178:8190 8204:9216 9230:10237 10242:11263 11268:12275 12289:13301 13315:14327 14341:15353 15367:16379" ht="16" x14ac:dyDescent="0.2">
      <c r="A187" s="3" t="s">
        <v>185</v>
      </c>
      <c r="B187" s="4">
        <v>677987000</v>
      </c>
      <c r="C187" s="4">
        <v>209694000</v>
      </c>
      <c r="D187" s="4">
        <v>816861000</v>
      </c>
      <c r="E187" s="4">
        <v>837494000</v>
      </c>
      <c r="F187" s="4">
        <v>467432000</v>
      </c>
      <c r="G187" s="4">
        <v>857646000</v>
      </c>
      <c r="H187" s="4">
        <v>713999000</v>
      </c>
      <c r="I187" s="4">
        <v>991840000</v>
      </c>
      <c r="J187" s="4">
        <v>1271392000</v>
      </c>
      <c r="K187" s="4">
        <v>1445681000</v>
      </c>
      <c r="L187" s="4">
        <v>1258031000</v>
      </c>
      <c r="M187" s="4">
        <v>1587007000</v>
      </c>
      <c r="N187" s="4">
        <v>1808356000</v>
      </c>
      <c r="O187" s="5">
        <v>1654846000</v>
      </c>
      <c r="P187" s="4">
        <v>327388000</v>
      </c>
      <c r="Q187" s="4">
        <v>608155000</v>
      </c>
      <c r="R187" s="4">
        <v>579304000</v>
      </c>
      <c r="S187" s="4">
        <v>139999000</v>
      </c>
    </row>
    <row r="188" spans="1:1022 1027:2048 2053:3060 3074:4086 4100:5112 5126:6138 6152:7164 7178:8190 8204:9216 9230:10237 10242:11263 11268:12275 12289:13301 13315:14327 14341:15353 15367:16379" ht="16" x14ac:dyDescent="0.2">
      <c r="A188" s="32" t="s">
        <v>186</v>
      </c>
      <c r="B188" s="30">
        <v>738766014</v>
      </c>
      <c r="C188" s="30">
        <v>269910965</v>
      </c>
      <c r="D188" s="30">
        <v>879056570</v>
      </c>
      <c r="E188" s="30">
        <v>895427626</v>
      </c>
      <c r="F188" s="30">
        <v>521598864</v>
      </c>
      <c r="G188" s="30">
        <v>917807387</v>
      </c>
      <c r="H188" s="30">
        <v>773033150</v>
      </c>
      <c r="I188" s="30">
        <v>1060000451</v>
      </c>
      <c r="J188" s="30">
        <v>1386695670</v>
      </c>
      <c r="K188" s="30">
        <v>1565377949</v>
      </c>
      <c r="L188" s="30">
        <v>1385465063</v>
      </c>
      <c r="M188" s="30">
        <v>1692133767</v>
      </c>
      <c r="N188" s="30">
        <v>1926377759</v>
      </c>
      <c r="O188" s="31">
        <v>1783236256</v>
      </c>
      <c r="P188" s="30">
        <v>357815334</v>
      </c>
      <c r="Q188" s="30">
        <v>608155000</v>
      </c>
      <c r="R188" s="30">
        <v>608448408</v>
      </c>
      <c r="S188" s="30">
        <v>173946042</v>
      </c>
    </row>
    <row r="189" spans="1:1022 1027:2048 2053:3060 3074:4086 4100:5112 5126:6138 6152:7164 7178:8190 8204:9216 9230:10237 10242:11263 11268:12275 12289:13301 13315:14327 14341:15353 15367:16379" ht="19" x14ac:dyDescent="0.25">
      <c r="A189" s="22" t="s">
        <v>199</v>
      </c>
      <c r="B189" s="23"/>
      <c r="C189" s="24">
        <f>(C188/B188)-1</f>
        <v>-0.63464620747970679</v>
      </c>
      <c r="D189" s="24">
        <f>(D188/C188)-1</f>
        <v>2.2568390469057085</v>
      </c>
      <c r="E189" s="24">
        <f>(E188/D188)-1</f>
        <v>1.862343853479187E-2</v>
      </c>
      <c r="F189" s="24">
        <f t="shared" ref="F189:N189" si="8">(F188/E188)-1</f>
        <v>-0.41748629497835033</v>
      </c>
      <c r="G189" s="24">
        <f t="shared" si="8"/>
        <v>0.75960388402993151</v>
      </c>
      <c r="H189" s="24">
        <f t="shared" si="8"/>
        <v>-0.15773923706717785</v>
      </c>
      <c r="I189" s="24">
        <f t="shared" si="8"/>
        <v>0.37122250320054184</v>
      </c>
      <c r="J189" s="24">
        <f t="shared" si="8"/>
        <v>0.3082029056608393</v>
      </c>
      <c r="K189" s="24">
        <f t="shared" si="8"/>
        <v>0.12885471763245637</v>
      </c>
      <c r="L189" s="24">
        <f t="shared" si="8"/>
        <v>-0.11493255422112758</v>
      </c>
      <c r="M189" s="24">
        <f t="shared" si="8"/>
        <v>0.22134712176426774</v>
      </c>
      <c r="N189" s="24">
        <f t="shared" si="8"/>
        <v>0.13843113149103647</v>
      </c>
      <c r="O189" s="24">
        <f>(O188/N188)-1</f>
        <v>-7.4306040095846071E-2</v>
      </c>
      <c r="P189" s="24"/>
      <c r="Q189" s="24">
        <f>(Q188/P188)-1</f>
        <v>0.69963369987939084</v>
      </c>
      <c r="R189" s="24">
        <f>(R188/Q188)-1</f>
        <v>4.8245595284091003E-4</v>
      </c>
      <c r="S189" s="24">
        <f>(S188/R188)-1</f>
        <v>-0.7141153798532085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0.13027064742799738</v>
      </c>
      <c r="C190" s="26">
        <f t="shared" si="9"/>
        <v>4.4387497969013229E-2</v>
      </c>
      <c r="D190" s="26">
        <f t="shared" si="9"/>
        <v>0.13230331570807369</v>
      </c>
      <c r="E190" s="26">
        <f t="shared" si="9"/>
        <v>0.12530334831171053</v>
      </c>
      <c r="F190" s="26">
        <f t="shared" si="9"/>
        <v>7.0279596990905677E-2</v>
      </c>
      <c r="G190" s="26">
        <f t="shared" si="9"/>
        <v>0.1242525866342766</v>
      </c>
      <c r="H190" s="26">
        <f t="shared" si="9"/>
        <v>0.10389977743821018</v>
      </c>
      <c r="I190" s="26">
        <f t="shared" si="9"/>
        <v>0.14104329561624318</v>
      </c>
      <c r="J190" s="26">
        <f t="shared" si="9"/>
        <v>0.17798528931010624</v>
      </c>
      <c r="K190" s="26">
        <f t="shared" si="9"/>
        <v>0.19600908523798147</v>
      </c>
      <c r="L190" s="26">
        <f t="shared" si="9"/>
        <v>0.17000157465551879</v>
      </c>
      <c r="M190" s="26">
        <f t="shared" si="9"/>
        <v>0.18861556164928373</v>
      </c>
      <c r="N190" s="26">
        <f t="shared" si="9"/>
        <v>0.18488563227028626</v>
      </c>
      <c r="O190" s="27">
        <f t="shared" si="9"/>
        <v>0.16422665580562856</v>
      </c>
      <c r="P190" s="26">
        <f t="shared" si="9"/>
        <v>0.13115662281404306</v>
      </c>
      <c r="Q190" s="26">
        <f t="shared" si="9"/>
        <v>0.22929015834331823</v>
      </c>
      <c r="R190" s="26">
        <f t="shared" si="9"/>
        <v>0.20365696773411826</v>
      </c>
      <c r="S190" s="26">
        <f t="shared" si="9"/>
        <v>6.984999357501967E-2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978797000</v>
      </c>
      <c r="C191" s="4">
        <v>226549000</v>
      </c>
      <c r="D191" s="4">
        <v>721958000</v>
      </c>
      <c r="E191" s="4">
        <v>852659000</v>
      </c>
      <c r="F191" s="4">
        <v>470653000</v>
      </c>
      <c r="G191" s="4">
        <v>1102436000</v>
      </c>
      <c r="H191" s="4">
        <v>1010603000</v>
      </c>
      <c r="I191" s="4">
        <v>1000403000</v>
      </c>
      <c r="J191" s="4">
        <v>1610152000</v>
      </c>
      <c r="K191" s="4">
        <v>2457279000</v>
      </c>
      <c r="L191" s="4">
        <v>1544547000</v>
      </c>
      <c r="M191" s="4">
        <v>1147563000</v>
      </c>
      <c r="N191" s="4">
        <v>1803615000</v>
      </c>
      <c r="O191" s="5">
        <v>809511000</v>
      </c>
      <c r="P191" s="4">
        <v>326540000</v>
      </c>
      <c r="Q191" s="4">
        <v>606735000</v>
      </c>
      <c r="R191" s="4">
        <v>487417000</v>
      </c>
      <c r="S191" s="4">
        <v>-611181000</v>
      </c>
    </row>
    <row r="192" spans="1:1022 1027:2048 2053:3060 3074:4086 4100:5112 5126:6138 6152:7164 7178:8190 8204:9216 9230:10237 10242:11263 11268:12275 12289:13301 13315:14327 14341:15353 15367:16379" ht="16" x14ac:dyDescent="0.2">
      <c r="A192" s="3" t="s">
        <v>188</v>
      </c>
      <c r="B192" s="6">
        <v>2.98</v>
      </c>
      <c r="C192" s="6">
        <v>0.93</v>
      </c>
      <c r="D192" s="6">
        <v>3.63</v>
      </c>
      <c r="E192" s="6">
        <v>3.74</v>
      </c>
      <c r="F192" s="6">
        <v>2.1</v>
      </c>
      <c r="G192" s="6">
        <v>3.91</v>
      </c>
      <c r="H192" s="6">
        <v>3.33</v>
      </c>
      <c r="I192" s="6">
        <v>4.67</v>
      </c>
      <c r="J192" s="6">
        <v>6.05</v>
      </c>
      <c r="K192" s="6">
        <v>6.9</v>
      </c>
      <c r="L192" s="6">
        <v>6.04</v>
      </c>
      <c r="M192" s="6">
        <v>7.68</v>
      </c>
      <c r="N192" s="6">
        <v>8.8000000000000007</v>
      </c>
      <c r="O192" s="7">
        <v>8.07</v>
      </c>
      <c r="P192" s="6">
        <v>1.59</v>
      </c>
      <c r="Q192" s="6">
        <v>2.96</v>
      </c>
      <c r="R192" s="6">
        <v>2.83</v>
      </c>
      <c r="S192" s="6">
        <v>0.68</v>
      </c>
    </row>
    <row r="193" spans="1:19" ht="16" x14ac:dyDescent="0.2">
      <c r="A193" s="3" t="s">
        <v>189</v>
      </c>
      <c r="B193" s="6">
        <v>9.65</v>
      </c>
      <c r="C193" s="6">
        <v>14.92</v>
      </c>
      <c r="D193" s="6">
        <v>12.01</v>
      </c>
      <c r="E193" s="6">
        <v>14.35</v>
      </c>
      <c r="F193" s="6">
        <v>19.329999999999998</v>
      </c>
      <c r="G193" s="6">
        <v>12.54</v>
      </c>
      <c r="H193" s="6">
        <v>17.77</v>
      </c>
      <c r="I193" s="6">
        <v>16.100000000000001</v>
      </c>
      <c r="J193" s="6">
        <v>11.73</v>
      </c>
      <c r="K193" s="6">
        <v>14.87</v>
      </c>
      <c r="L193" s="6">
        <v>14.9</v>
      </c>
      <c r="M193" s="6">
        <v>15.59</v>
      </c>
      <c r="N193" s="6">
        <v>16.8</v>
      </c>
      <c r="O193" s="7">
        <v>17.899999999999999</v>
      </c>
      <c r="P193" s="6">
        <v>17.55</v>
      </c>
      <c r="Q193" s="6">
        <v>17.68</v>
      </c>
      <c r="R193" s="6">
        <v>18.21</v>
      </c>
      <c r="S193" s="6">
        <v>18.68</v>
      </c>
    </row>
    <row r="194" spans="1:19" ht="16" x14ac:dyDescent="0.2">
      <c r="A194" s="3" t="s">
        <v>190</v>
      </c>
      <c r="B194" s="6">
        <v>1.77</v>
      </c>
      <c r="C194" s="6">
        <v>0.92</v>
      </c>
      <c r="D194" s="6">
        <v>1.66</v>
      </c>
      <c r="E194" s="6">
        <v>1.45</v>
      </c>
      <c r="F194" s="6">
        <v>0.99</v>
      </c>
      <c r="G194" s="6">
        <v>2.37</v>
      </c>
      <c r="H194" s="6">
        <v>1.37</v>
      </c>
      <c r="I194" s="6">
        <v>1.6</v>
      </c>
      <c r="J194" s="6">
        <v>1.36</v>
      </c>
      <c r="K194" s="6">
        <v>1.53</v>
      </c>
      <c r="L194" s="6">
        <v>1.33</v>
      </c>
      <c r="M194" s="6">
        <v>1.41</v>
      </c>
      <c r="N194" s="6">
        <v>1.42</v>
      </c>
      <c r="O194" s="7">
        <v>1.26</v>
      </c>
      <c r="P194" s="6">
        <v>1.1200000000000001</v>
      </c>
      <c r="Q194" s="6">
        <v>1.94</v>
      </c>
      <c r="R194" s="6">
        <v>1.29</v>
      </c>
      <c r="S194" s="6">
        <v>0.72</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7 A188:P188 R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66697-C2B2-D744-9003-31B49652903B}">
  <dimension ref="A1:P110"/>
  <sheetViews>
    <sheetView tabSelected="1" workbookViewId="0">
      <selection activeCell="J26" sqref="J26"/>
    </sheetView>
  </sheetViews>
  <sheetFormatPr baseColWidth="10" defaultRowHeight="15" x14ac:dyDescent="0.2"/>
  <cols>
    <col min="1" max="16" width="18.83203125" customWidth="1"/>
  </cols>
  <sheetData>
    <row r="1" spans="1:16" s="116" customFormat="1" ht="22" customHeight="1" x14ac:dyDescent="0.2">
      <c r="A1" s="116" t="e" vm="1">
        <v>#VALUE!</v>
      </c>
    </row>
    <row r="2" spans="1:16" s="116" customFormat="1" ht="22" customHeight="1" thickBot="1" x14ac:dyDescent="0.25"/>
    <row r="3" spans="1:16" ht="22" customHeight="1" x14ac:dyDescent="0.2">
      <c r="A3" s="51" cm="1">
        <f t="array" ref="A3">_FV(A1,"Market cap",TRUE)</f>
        <v>39055066236</v>
      </c>
      <c r="B3" s="52" t="s">
        <v>201</v>
      </c>
      <c r="C3" s="53">
        <f>Financials!O8*0.01</f>
        <v>0.43909999999999999</v>
      </c>
      <c r="D3" s="52" t="s">
        <v>202</v>
      </c>
      <c r="E3" s="53">
        <f>SUM(C11:E11)/3</f>
        <v>9.422739299895426E-2</v>
      </c>
      <c r="F3" s="67" t="s">
        <v>203</v>
      </c>
      <c r="G3" s="68">
        <f>SUM(Financials!K129:N129)/4</f>
        <v>-5.7242405612310809E-3</v>
      </c>
      <c r="H3" s="67" t="s">
        <v>204</v>
      </c>
      <c r="I3" s="69">
        <f>J15*(1+I7)/(I6-I7)</f>
        <v>73994113872.34137</v>
      </c>
      <c r="J3" s="70" t="s">
        <v>205</v>
      </c>
      <c r="K3" s="71">
        <f>(Financials!O172*-1)/Model!A3</f>
        <v>2.1190387823158935E-2</v>
      </c>
      <c r="L3" s="72" t="s">
        <v>212</v>
      </c>
      <c r="M3" s="38"/>
      <c r="N3" s="117" t="s">
        <v>206</v>
      </c>
      <c r="O3" s="118"/>
      <c r="P3" s="38"/>
    </row>
    <row r="4" spans="1:16" ht="22" customHeight="1" x14ac:dyDescent="0.2">
      <c r="A4" s="54">
        <f>Financials!O56-Financials!O96-Financials!O105</f>
        <v>-4507817000</v>
      </c>
      <c r="B4" s="55" t="s">
        <v>207</v>
      </c>
      <c r="C4" s="40">
        <f>Financials!O17*0.01</f>
        <v>0.22530000000000003</v>
      </c>
      <c r="D4" s="55" t="s">
        <v>208</v>
      </c>
      <c r="E4" s="40">
        <f>SUM(C13:E13)/3</f>
        <v>0.1269749036631421</v>
      </c>
      <c r="F4" s="73" t="s">
        <v>209</v>
      </c>
      <c r="G4" s="74">
        <f>A5*(1+(5*G3))</f>
        <v>198645215.54430628</v>
      </c>
      <c r="H4" s="73" t="s">
        <v>210</v>
      </c>
      <c r="I4" s="39">
        <f>NPV(I6,F15,G15,H15,I15,(J15+I3))</f>
        <v>66486826344.583191</v>
      </c>
      <c r="J4" s="73" t="s">
        <v>211</v>
      </c>
      <c r="K4" s="75" cm="1">
        <f t="array" ref="K4">_FV(A1,"Change (%)",TRUE)</f>
        <v>1.6284E-2</v>
      </c>
      <c r="L4" s="76" t="s">
        <v>251</v>
      </c>
      <c r="M4" s="38"/>
      <c r="N4" s="119" t="s">
        <v>213</v>
      </c>
      <c r="O4" s="120"/>
      <c r="P4" s="38"/>
    </row>
    <row r="5" spans="1:16" ht="22" customHeight="1" x14ac:dyDescent="0.2">
      <c r="A5" s="54" cm="1">
        <f t="array" ref="A5">_FV(A1,"Shares outstanding",TRUE)</f>
        <v>204498200</v>
      </c>
      <c r="B5" s="55" t="s">
        <v>214</v>
      </c>
      <c r="C5" s="40">
        <f>F14</f>
        <v>0.17435760647283721</v>
      </c>
      <c r="D5" s="56" t="s">
        <v>215</v>
      </c>
      <c r="E5" s="40">
        <f>SUM(C16:E16)/3</f>
        <v>8.1615233011392216E-2</v>
      </c>
      <c r="F5" s="73" t="s">
        <v>216</v>
      </c>
      <c r="G5" s="74">
        <f>Financials!O56</f>
        <v>446161000</v>
      </c>
      <c r="H5" s="73" t="s">
        <v>217</v>
      </c>
      <c r="I5" s="39">
        <f>I4+G5-G6</f>
        <v>61979009344.583191</v>
      </c>
      <c r="J5" s="73" t="s">
        <v>218</v>
      </c>
      <c r="K5" s="77" cm="1">
        <f t="array" ref="K5">_FV(A1,"Price")</f>
        <v>190.98</v>
      </c>
      <c r="L5" s="78" t="s">
        <v>219</v>
      </c>
      <c r="M5" s="38"/>
      <c r="N5" s="101" t="s">
        <v>220</v>
      </c>
      <c r="O5" s="102">
        <f>Financials!O21</f>
        <v>145966000</v>
      </c>
      <c r="P5" s="38"/>
    </row>
    <row r="6" spans="1:16" ht="22" customHeight="1" x14ac:dyDescent="0.2">
      <c r="A6" s="57">
        <f>O20/F10</f>
        <v>3.4724874398506267</v>
      </c>
      <c r="B6" s="55" t="s">
        <v>221</v>
      </c>
      <c r="C6" s="40">
        <f>F17</f>
        <v>0.15995376544856407</v>
      </c>
      <c r="D6" s="56" t="s">
        <v>200</v>
      </c>
      <c r="E6" s="40">
        <f>Financials!O33/Financials!O126</f>
        <v>0.48445335790851157</v>
      </c>
      <c r="F6" s="55" t="s">
        <v>222</v>
      </c>
      <c r="G6" s="74">
        <f>Financials!O96+Financials!O105</f>
        <v>4953978000</v>
      </c>
      <c r="H6" s="73" t="s">
        <v>223</v>
      </c>
      <c r="I6" s="75">
        <f>N25</f>
        <v>5.3373195120092608E-2</v>
      </c>
      <c r="J6" s="73" t="s">
        <v>224</v>
      </c>
      <c r="K6" s="79">
        <f>I5/G4</f>
        <v>312.00856851626133</v>
      </c>
      <c r="L6" s="80" t="s">
        <v>225</v>
      </c>
      <c r="M6" s="38"/>
      <c r="N6" s="101" t="s">
        <v>226</v>
      </c>
      <c r="O6" s="102">
        <f>Financials!O96</f>
        <v>867783000</v>
      </c>
      <c r="P6" s="38"/>
    </row>
    <row r="7" spans="1:16" ht="22" customHeight="1" thickBot="1" x14ac:dyDescent="0.25">
      <c r="A7" s="58">
        <f>O20/F12</f>
        <v>19.915893032126466</v>
      </c>
      <c r="B7" s="59" t="s">
        <v>227</v>
      </c>
      <c r="C7" s="60">
        <f>F15/A3</f>
        <v>4.6063166021255549E-2</v>
      </c>
      <c r="D7" s="59" t="s">
        <v>228</v>
      </c>
      <c r="E7" s="81">
        <f>(Financials!O16*(1-0.25))/(Financials!O126+Financials!O105+Financials!O96)</f>
        <v>0.21211221188509849</v>
      </c>
      <c r="F7" s="59" t="s">
        <v>196</v>
      </c>
      <c r="G7" s="82">
        <f>(Financials!O96+Financials!O105)/Financials!O126</f>
        <v>1.3408027801347033</v>
      </c>
      <c r="H7" s="83" t="s">
        <v>229</v>
      </c>
      <c r="I7" s="84">
        <v>0.02</v>
      </c>
      <c r="J7" s="85" t="s">
        <v>230</v>
      </c>
      <c r="K7" s="86">
        <f>K6/K5-1</f>
        <v>0.63372378529825824</v>
      </c>
      <c r="L7" s="87" t="s">
        <v>231</v>
      </c>
      <c r="M7" s="38"/>
      <c r="N7" s="101" t="s">
        <v>232</v>
      </c>
      <c r="O7" s="102">
        <f>Financials!O105</f>
        <v>4086195000</v>
      </c>
      <c r="P7" s="38"/>
    </row>
    <row r="8" spans="1:16" ht="22" customHeight="1" x14ac:dyDescent="0.2">
      <c r="A8" s="61"/>
      <c r="B8" s="38"/>
      <c r="C8" s="38"/>
      <c r="D8" s="38"/>
      <c r="E8" s="38"/>
      <c r="F8" s="38"/>
      <c r="G8" s="38"/>
      <c r="H8" s="38"/>
      <c r="I8" s="38"/>
      <c r="J8" s="43"/>
      <c r="K8" s="43"/>
      <c r="L8" s="43"/>
      <c r="M8" s="38"/>
      <c r="N8" s="103" t="s">
        <v>213</v>
      </c>
      <c r="O8" s="104">
        <f>O5/(O6+O7)</f>
        <v>2.9464402143085818E-2</v>
      </c>
      <c r="P8" s="38"/>
    </row>
    <row r="9" spans="1:16" ht="22" customHeight="1" x14ac:dyDescent="0.2">
      <c r="A9" s="62"/>
      <c r="B9" s="63">
        <v>2019</v>
      </c>
      <c r="C9" s="63">
        <v>2020</v>
      </c>
      <c r="D9" s="63">
        <v>2021</v>
      </c>
      <c r="E9" s="88">
        <v>2022</v>
      </c>
      <c r="F9" s="41">
        <v>2023</v>
      </c>
      <c r="G9" s="42">
        <v>2024</v>
      </c>
      <c r="H9" s="42">
        <v>2025</v>
      </c>
      <c r="I9" s="42">
        <v>2026</v>
      </c>
      <c r="J9" s="89">
        <v>2027</v>
      </c>
      <c r="K9" s="43"/>
      <c r="L9" s="43"/>
      <c r="M9" s="43"/>
      <c r="N9" s="101" t="s">
        <v>233</v>
      </c>
      <c r="O9" s="102">
        <f>Financials!O25</f>
        <v>245032000</v>
      </c>
      <c r="P9" s="38"/>
    </row>
    <row r="10" spans="1:16" ht="22" customHeight="1" x14ac:dyDescent="0.2">
      <c r="A10" s="64" t="s">
        <v>234</v>
      </c>
      <c r="B10" s="65">
        <v>7986252000</v>
      </c>
      <c r="C10" s="65">
        <v>8149719000</v>
      </c>
      <c r="D10" s="65">
        <v>8971337000</v>
      </c>
      <c r="E10" s="90">
        <v>10419294000</v>
      </c>
      <c r="F10" s="65">
        <v>11247000000</v>
      </c>
      <c r="G10" s="65">
        <v>11648000000</v>
      </c>
      <c r="H10" s="65">
        <v>12085000000</v>
      </c>
      <c r="I10" s="65">
        <v>12682000000</v>
      </c>
      <c r="J10" s="90">
        <v>13240000000</v>
      </c>
      <c r="K10" s="91" t="s">
        <v>235</v>
      </c>
      <c r="L10" s="43"/>
      <c r="N10" s="101" t="s">
        <v>236</v>
      </c>
      <c r="O10" s="102">
        <f>Financials!O24</f>
        <v>2034983000</v>
      </c>
      <c r="P10" s="38"/>
    </row>
    <row r="11" spans="1:16" ht="22" customHeight="1" x14ac:dyDescent="0.2">
      <c r="A11" s="66"/>
      <c r="B11" s="44"/>
      <c r="C11" s="44">
        <f t="shared" ref="C11:J11" si="0">(C10/B10)-1</f>
        <v>2.0468550203524671E-2</v>
      </c>
      <c r="D11" s="44">
        <f t="shared" si="0"/>
        <v>0.10081550050989496</v>
      </c>
      <c r="E11" s="44">
        <f t="shared" si="0"/>
        <v>0.16139812828344313</v>
      </c>
      <c r="F11" s="45">
        <f t="shared" si="0"/>
        <v>7.9439739391171882E-2</v>
      </c>
      <c r="G11" s="44">
        <f t="shared" si="0"/>
        <v>3.5653952165021874E-2</v>
      </c>
      <c r="H11" s="44">
        <f t="shared" si="0"/>
        <v>3.7517170329670391E-2</v>
      </c>
      <c r="I11" s="44">
        <f t="shared" si="0"/>
        <v>4.9400082747207197E-2</v>
      </c>
      <c r="J11" s="92">
        <f t="shared" si="0"/>
        <v>4.3999369184671178E-2</v>
      </c>
      <c r="K11" s="92">
        <f>SUM(F11:J11)/5</f>
        <v>4.9202062763548507E-2</v>
      </c>
      <c r="L11" s="43"/>
      <c r="M11" s="43"/>
      <c r="N11" s="101" t="s">
        <v>237</v>
      </c>
      <c r="O11" s="105">
        <f>O9/O10</f>
        <v>0.12040985108966512</v>
      </c>
      <c r="P11" s="38"/>
    </row>
    <row r="12" spans="1:16" ht="22" customHeight="1" x14ac:dyDescent="0.2">
      <c r="A12" s="64" t="s">
        <v>142</v>
      </c>
      <c r="B12" s="65">
        <v>1149692000</v>
      </c>
      <c r="C12" s="65">
        <v>1278708000</v>
      </c>
      <c r="D12" s="65">
        <v>1477512000</v>
      </c>
      <c r="E12" s="65">
        <v>1644817000</v>
      </c>
      <c r="F12" s="93">
        <v>1961000000</v>
      </c>
      <c r="G12" s="65">
        <v>2102000000</v>
      </c>
      <c r="H12" s="65">
        <v>2210000000</v>
      </c>
      <c r="I12" s="65">
        <v>2276000000</v>
      </c>
      <c r="J12" s="90">
        <v>2285000000</v>
      </c>
      <c r="K12" s="94" t="s">
        <v>238</v>
      </c>
      <c r="L12" s="43"/>
      <c r="M12" s="43"/>
      <c r="N12" s="101" t="s">
        <v>239</v>
      </c>
      <c r="O12" s="105">
        <f>O8*(1-O11)</f>
        <v>2.5916597868590845E-2</v>
      </c>
      <c r="P12" s="38"/>
    </row>
    <row r="13" spans="1:16" ht="22" customHeight="1" x14ac:dyDescent="0.2">
      <c r="A13" s="66"/>
      <c r="B13" s="44"/>
      <c r="C13" s="44">
        <f t="shared" ref="C13:J13" si="1">(C12/B12)-1</f>
        <v>0.11221788096290131</v>
      </c>
      <c r="D13" s="44">
        <f t="shared" si="1"/>
        <v>0.15547255511031444</v>
      </c>
      <c r="E13" s="44">
        <f t="shared" si="1"/>
        <v>0.11323427491621052</v>
      </c>
      <c r="F13" s="45">
        <f t="shared" si="1"/>
        <v>0.19222989548381375</v>
      </c>
      <c r="G13" s="44">
        <f t="shared" si="1"/>
        <v>7.1902090770015192E-2</v>
      </c>
      <c r="H13" s="44">
        <f t="shared" si="1"/>
        <v>5.1379638439581266E-2</v>
      </c>
      <c r="I13" s="44">
        <f t="shared" si="1"/>
        <v>2.9864253393665052E-2</v>
      </c>
      <c r="J13" s="92">
        <f t="shared" si="1"/>
        <v>3.9543057996485054E-3</v>
      </c>
      <c r="K13" s="92">
        <f>SUM(F13:J13)/5</f>
        <v>6.986603677734475E-2</v>
      </c>
      <c r="L13" s="43"/>
      <c r="M13" s="43"/>
      <c r="N13" s="119" t="s">
        <v>240</v>
      </c>
      <c r="O13" s="120"/>
      <c r="P13" s="38"/>
    </row>
    <row r="14" spans="1:16" ht="22" customHeight="1" x14ac:dyDescent="0.2">
      <c r="A14" s="47" t="s">
        <v>250</v>
      </c>
      <c r="B14" s="48">
        <f>B12/B10</f>
        <v>0.14395889335823614</v>
      </c>
      <c r="C14" s="48">
        <f t="shared" ref="C14:J14" si="2">C12/C10</f>
        <v>0.15690209686984299</v>
      </c>
      <c r="D14" s="48">
        <f t="shared" si="2"/>
        <v>0.16469250904296651</v>
      </c>
      <c r="E14" s="48">
        <f t="shared" si="2"/>
        <v>0.15786261525972872</v>
      </c>
      <c r="F14" s="49">
        <f t="shared" si="2"/>
        <v>0.17435760647283721</v>
      </c>
      <c r="G14" s="48">
        <f t="shared" si="2"/>
        <v>0.18046016483516483</v>
      </c>
      <c r="H14" s="48">
        <f t="shared" si="2"/>
        <v>0.18287132809267687</v>
      </c>
      <c r="I14" s="48">
        <f t="shared" si="2"/>
        <v>0.17946696104715346</v>
      </c>
      <c r="J14" s="50">
        <f t="shared" si="2"/>
        <v>0.17258308157099697</v>
      </c>
      <c r="K14" s="50"/>
      <c r="L14" s="43"/>
      <c r="M14" s="43"/>
      <c r="N14" s="101" t="s">
        <v>242</v>
      </c>
      <c r="O14" s="105">
        <f>'[1]US Treasury Bonds'!$C$8</f>
        <v>4.2709999999999998E-2</v>
      </c>
      <c r="P14" s="38"/>
    </row>
    <row r="15" spans="1:16" ht="22" customHeight="1" x14ac:dyDescent="0.2">
      <c r="A15" s="64" t="s">
        <v>185</v>
      </c>
      <c r="B15" s="65">
        <v>1565377949</v>
      </c>
      <c r="C15" s="65">
        <v>1385465063</v>
      </c>
      <c r="D15" s="65">
        <v>1692133767</v>
      </c>
      <c r="E15" s="65">
        <v>1926377759</v>
      </c>
      <c r="F15" s="93">
        <v>1799000000</v>
      </c>
      <c r="G15" s="65">
        <v>2119000000</v>
      </c>
      <c r="H15" s="65">
        <v>2351000000</v>
      </c>
      <c r="I15" s="65">
        <v>2385000000</v>
      </c>
      <c r="J15" s="90">
        <v>2421000000</v>
      </c>
      <c r="K15" s="94" t="s">
        <v>241</v>
      </c>
      <c r="L15" s="43"/>
      <c r="M15" s="43"/>
      <c r="N15" s="101" t="s">
        <v>243</v>
      </c>
      <c r="O15" s="106" cm="1">
        <f t="array" ref="O15">_FV(A1,"Beta")</f>
        <v>0.34260000000000002</v>
      </c>
      <c r="P15" s="38"/>
    </row>
    <row r="16" spans="1:16" ht="22" customHeight="1" x14ac:dyDescent="0.2">
      <c r="A16" s="95"/>
      <c r="B16" s="44"/>
      <c r="C16" s="44">
        <f t="shared" ref="C16:J16" si="3">(C15/B15)-1</f>
        <v>-0.11493255422112758</v>
      </c>
      <c r="D16" s="44">
        <f t="shared" si="3"/>
        <v>0.22134712176426774</v>
      </c>
      <c r="E16" s="44">
        <f t="shared" si="3"/>
        <v>0.13843113149103647</v>
      </c>
      <c r="F16" s="45">
        <f t="shared" si="3"/>
        <v>-6.6122938974400802E-2</v>
      </c>
      <c r="G16" s="44">
        <f t="shared" si="3"/>
        <v>0.17787659811006118</v>
      </c>
      <c r="H16" s="44">
        <f t="shared" si="3"/>
        <v>0.10948560641812177</v>
      </c>
      <c r="I16" s="44">
        <f t="shared" si="3"/>
        <v>1.4461931093151748E-2</v>
      </c>
      <c r="J16" s="92">
        <f t="shared" si="3"/>
        <v>1.5094339622641506E-2</v>
      </c>
      <c r="K16" s="92">
        <f>SUM(F16:J16)/5</f>
        <v>5.0159107253915078E-2</v>
      </c>
      <c r="L16" s="43"/>
      <c r="M16" s="43"/>
      <c r="N16" s="101" t="s">
        <v>244</v>
      </c>
      <c r="O16" s="105">
        <v>8.4000000000000005E-2</v>
      </c>
      <c r="P16" s="38"/>
    </row>
    <row r="17" spans="1:16" ht="22" customHeight="1" x14ac:dyDescent="0.2">
      <c r="A17" s="47" t="s">
        <v>200</v>
      </c>
      <c r="B17" s="48">
        <f>B15/B10</f>
        <v>0.19600908523798147</v>
      </c>
      <c r="C17" s="48">
        <f t="shared" ref="C17:J17" si="4">C15/C10</f>
        <v>0.17000157465551879</v>
      </c>
      <c r="D17" s="48">
        <f t="shared" si="4"/>
        <v>0.18861556164928373</v>
      </c>
      <c r="E17" s="50">
        <f t="shared" si="4"/>
        <v>0.18488563227028626</v>
      </c>
      <c r="F17" s="48">
        <f t="shared" si="4"/>
        <v>0.15995376544856407</v>
      </c>
      <c r="G17" s="48">
        <f t="shared" si="4"/>
        <v>0.18191964285714285</v>
      </c>
      <c r="H17" s="48">
        <f t="shared" si="4"/>
        <v>0.19453868431940421</v>
      </c>
      <c r="I17" s="48">
        <f t="shared" si="4"/>
        <v>0.18806181990222362</v>
      </c>
      <c r="J17" s="50">
        <f t="shared" si="4"/>
        <v>0.18285498489425983</v>
      </c>
      <c r="K17" s="50"/>
      <c r="L17" s="43"/>
      <c r="M17" s="43"/>
      <c r="N17" s="107" t="s">
        <v>240</v>
      </c>
      <c r="O17" s="108">
        <f>(O14)+((O15)*(O16-O14))</f>
        <v>5.6855954E-2</v>
      </c>
      <c r="P17" s="38"/>
    </row>
    <row r="18" spans="1:16" ht="22" customHeight="1" x14ac:dyDescent="0.2">
      <c r="A18" s="96" t="s">
        <v>196</v>
      </c>
      <c r="B18" s="97">
        <v>0.21415890332478912</v>
      </c>
      <c r="C18" s="97">
        <v>0.19848789008067821</v>
      </c>
      <c r="D18" s="97">
        <v>0.1972015147975443</v>
      </c>
      <c r="E18" s="97">
        <v>0.2097522287105904</v>
      </c>
      <c r="F18" s="98"/>
      <c r="G18" s="97"/>
      <c r="H18" s="97"/>
      <c r="I18" s="97"/>
      <c r="J18" s="99"/>
      <c r="K18" s="100"/>
      <c r="L18" s="43"/>
      <c r="M18" s="43"/>
      <c r="N18" s="119" t="s">
        <v>245</v>
      </c>
      <c r="O18" s="120"/>
      <c r="P18" s="38"/>
    </row>
    <row r="19" spans="1:16" ht="22" customHeight="1" x14ac:dyDescent="0.2">
      <c r="A19" s="43"/>
      <c r="B19" s="43"/>
      <c r="C19" s="43"/>
      <c r="D19" s="43"/>
      <c r="E19" s="43"/>
      <c r="F19" s="43"/>
      <c r="G19" s="43"/>
      <c r="H19" s="43"/>
      <c r="I19" s="43"/>
      <c r="J19" s="43"/>
      <c r="K19" s="43"/>
      <c r="L19" s="43"/>
      <c r="M19" s="43"/>
      <c r="N19" s="101" t="s">
        <v>223</v>
      </c>
      <c r="O19" s="109">
        <f>O6+O7</f>
        <v>4953978000</v>
      </c>
      <c r="P19" s="38"/>
    </row>
    <row r="20" spans="1:16" ht="22" customHeight="1" x14ac:dyDescent="0.2">
      <c r="A20" s="43"/>
      <c r="B20" s="43"/>
      <c r="C20" s="43"/>
      <c r="D20" s="43"/>
      <c r="E20" s="43"/>
      <c r="F20" s="43"/>
      <c r="G20" s="43"/>
      <c r="H20" s="43"/>
      <c r="I20" s="43"/>
      <c r="J20" s="43"/>
      <c r="K20" s="43"/>
      <c r="L20" s="43"/>
      <c r="M20" s="43"/>
      <c r="N20" s="101" t="s">
        <v>201</v>
      </c>
      <c r="O20" s="109" cm="1">
        <f t="array" ref="O20">_FV(A1,"Market cap",TRUE)</f>
        <v>39055066236</v>
      </c>
      <c r="P20" s="38"/>
    </row>
    <row r="21" spans="1:16" ht="22" customHeight="1" x14ac:dyDescent="0.2">
      <c r="A21" s="121" t="str" cm="1">
        <f t="array" ref="A21">_FV(A1,"Industry")</f>
        <v>Food &amp; Tobacco</v>
      </c>
      <c r="B21" s="121"/>
      <c r="C21" s="122" cm="1">
        <f t="array" ref="C21">_FV(A1,"Year incorporated",TRUE)</f>
        <v>1927</v>
      </c>
      <c r="D21" s="122"/>
      <c r="E21" s="46"/>
      <c r="F21" s="43"/>
      <c r="G21" s="43"/>
      <c r="H21" s="43"/>
      <c r="I21" s="43"/>
      <c r="J21" s="43"/>
      <c r="K21" s="43"/>
      <c r="M21" s="43"/>
      <c r="N21" s="101" t="s">
        <v>246</v>
      </c>
      <c r="O21" s="109">
        <f>O19+O20</f>
        <v>44009044236</v>
      </c>
      <c r="P21" s="38"/>
    </row>
    <row r="22" spans="1:16" ht="22" customHeight="1" x14ac:dyDescent="0.2">
      <c r="A22" s="121" t="str" cm="1">
        <f t="array" ref="A22">_FV(A1,"Description")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B22" s="121"/>
      <c r="C22" s="121"/>
      <c r="D22" s="121"/>
      <c r="E22" s="121"/>
      <c r="F22" s="43"/>
      <c r="G22" s="43"/>
      <c r="H22" s="43"/>
      <c r="I22" s="43"/>
      <c r="J22" s="43"/>
      <c r="K22" s="43"/>
      <c r="L22" s="43"/>
      <c r="M22" s="43"/>
      <c r="N22" s="103" t="s">
        <v>247</v>
      </c>
      <c r="O22" s="110">
        <f>(O19/O21)</f>
        <v>0.11256727079629641</v>
      </c>
      <c r="P22" s="38"/>
    </row>
    <row r="23" spans="1:16" ht="22" customHeight="1" x14ac:dyDescent="0.2">
      <c r="A23" s="121"/>
      <c r="B23" s="121"/>
      <c r="C23" s="121"/>
      <c r="D23" s="121"/>
      <c r="E23" s="121"/>
      <c r="F23" s="43"/>
      <c r="G23" s="43"/>
      <c r="H23" s="43"/>
      <c r="I23" s="43"/>
      <c r="J23" s="43"/>
      <c r="K23" s="43"/>
      <c r="L23" s="43"/>
      <c r="M23" s="43"/>
      <c r="N23" s="107" t="s">
        <v>248</v>
      </c>
      <c r="O23" s="111">
        <f>O20/O21</f>
        <v>0.88743272920370353</v>
      </c>
      <c r="P23" s="38"/>
    </row>
    <row r="24" spans="1:16" ht="22" customHeight="1" x14ac:dyDescent="0.2">
      <c r="A24" s="121"/>
      <c r="B24" s="121"/>
      <c r="C24" s="121"/>
      <c r="D24" s="121"/>
      <c r="E24" s="121"/>
      <c r="F24" s="43"/>
      <c r="G24" s="43"/>
      <c r="H24" s="43"/>
      <c r="I24" s="43"/>
      <c r="J24" s="43"/>
      <c r="K24" s="43"/>
      <c r="L24" s="43"/>
      <c r="M24" s="43"/>
      <c r="N24" s="112" t="s">
        <v>249</v>
      </c>
      <c r="O24" s="113"/>
      <c r="P24" s="38"/>
    </row>
    <row r="25" spans="1:16" ht="22" customHeight="1" x14ac:dyDescent="0.2">
      <c r="A25" s="121"/>
      <c r="B25" s="121"/>
      <c r="C25" s="121"/>
      <c r="D25" s="121"/>
      <c r="E25" s="121"/>
      <c r="F25" s="43"/>
      <c r="G25" s="43"/>
      <c r="H25" s="43"/>
      <c r="I25" s="43"/>
      <c r="J25" s="43"/>
      <c r="K25" s="43"/>
      <c r="L25" s="43"/>
      <c r="M25" s="43"/>
      <c r="N25" s="114">
        <f>(O22*O12)+(O23*O17)</f>
        <v>5.3373195120092608E-2</v>
      </c>
      <c r="O25" s="115"/>
      <c r="P25" s="38"/>
    </row>
    <row r="26" spans="1:16" ht="22" customHeight="1" x14ac:dyDescent="0.2">
      <c r="A26" s="121"/>
      <c r="B26" s="121"/>
      <c r="C26" s="121"/>
      <c r="D26" s="121"/>
      <c r="E26" s="121"/>
      <c r="F26" s="43"/>
      <c r="G26" s="43"/>
      <c r="H26" s="43"/>
      <c r="I26" s="43"/>
      <c r="J26" s="43"/>
      <c r="K26" s="43"/>
      <c r="L26" s="43"/>
      <c r="M26" s="43"/>
      <c r="N26" s="43"/>
      <c r="O26" s="38"/>
      <c r="P26" s="38"/>
    </row>
    <row r="27" spans="1:16" ht="22" customHeight="1" x14ac:dyDescent="0.2">
      <c r="A27" s="121"/>
      <c r="B27" s="121"/>
      <c r="C27" s="121"/>
      <c r="D27" s="121"/>
      <c r="E27" s="121"/>
      <c r="F27" s="43"/>
      <c r="G27" s="43"/>
      <c r="H27" s="43"/>
      <c r="I27" s="43"/>
      <c r="J27" s="43"/>
      <c r="K27" s="43"/>
      <c r="L27" s="43"/>
      <c r="M27" s="43"/>
      <c r="N27" s="43"/>
      <c r="O27" s="38"/>
      <c r="P27" s="38"/>
    </row>
    <row r="28" spans="1:16" ht="22" customHeight="1" x14ac:dyDescent="0.2">
      <c r="A28" s="121"/>
      <c r="B28" s="121"/>
      <c r="C28" s="121"/>
      <c r="D28" s="121"/>
      <c r="E28" s="121"/>
      <c r="F28" s="43"/>
      <c r="G28" s="43"/>
      <c r="H28" s="43"/>
      <c r="I28" s="43"/>
      <c r="J28" s="43"/>
      <c r="K28" s="43"/>
      <c r="L28" s="43"/>
      <c r="M28" s="43"/>
      <c r="N28" s="43"/>
      <c r="O28" s="38"/>
      <c r="P28" s="38"/>
    </row>
    <row r="29" spans="1:16" ht="22" customHeight="1" x14ac:dyDescent="0.2">
      <c r="A29" s="121"/>
      <c r="B29" s="121"/>
      <c r="C29" s="121"/>
      <c r="D29" s="121"/>
      <c r="E29" s="121"/>
      <c r="F29" s="43"/>
      <c r="G29" s="43"/>
      <c r="H29" s="43"/>
      <c r="I29" s="43"/>
      <c r="J29" s="43"/>
      <c r="K29" s="43"/>
      <c r="L29" s="43"/>
      <c r="M29" s="43"/>
      <c r="N29" s="43"/>
      <c r="O29" s="38"/>
      <c r="P29" s="38"/>
    </row>
    <row r="30" spans="1:16" ht="22" customHeight="1" x14ac:dyDescent="0.2">
      <c r="A30" s="121"/>
      <c r="B30" s="121"/>
      <c r="C30" s="121"/>
      <c r="D30" s="121"/>
      <c r="E30" s="121"/>
      <c r="F30" s="43"/>
      <c r="G30" s="43"/>
      <c r="H30" s="43"/>
      <c r="I30" s="43"/>
      <c r="J30" s="43"/>
      <c r="K30" s="43"/>
      <c r="L30" s="43"/>
      <c r="M30" s="43"/>
      <c r="N30" s="43"/>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3"/>
      <c r="B33" s="43"/>
      <c r="C33" s="43"/>
      <c r="D33" s="43"/>
      <c r="E33" s="43"/>
      <c r="F33" s="43"/>
      <c r="G33" s="43"/>
      <c r="H33" s="43"/>
      <c r="I33" s="43"/>
      <c r="J33" s="43"/>
      <c r="K33" s="43"/>
      <c r="L33" s="43"/>
      <c r="M33" s="43"/>
      <c r="N33" s="43"/>
      <c r="O33" s="43"/>
      <c r="P33" s="43"/>
    </row>
    <row r="34" spans="1:16" x14ac:dyDescent="0.2">
      <c r="A34" s="43"/>
      <c r="B34" s="43"/>
      <c r="C34" s="43"/>
      <c r="D34" s="43"/>
      <c r="E34" s="43"/>
      <c r="F34" s="43"/>
      <c r="G34" s="43"/>
      <c r="H34" s="43"/>
      <c r="I34" s="43"/>
      <c r="J34" s="43"/>
      <c r="K34" s="43"/>
      <c r="L34" s="43"/>
      <c r="M34" s="43"/>
      <c r="N34" s="43"/>
      <c r="O34" s="43"/>
      <c r="P34" s="43"/>
    </row>
    <row r="35" spans="1:16" x14ac:dyDescent="0.2">
      <c r="A35" s="43"/>
      <c r="B35" s="43"/>
      <c r="C35" s="43"/>
      <c r="D35" s="43"/>
      <c r="E35" s="43"/>
      <c r="F35" s="43"/>
      <c r="G35" s="43"/>
      <c r="H35" s="43"/>
      <c r="I35" s="43"/>
      <c r="J35" s="43"/>
      <c r="K35" s="43"/>
      <c r="L35" s="43"/>
      <c r="M35" s="43"/>
      <c r="N35" s="43"/>
      <c r="O35" s="43"/>
      <c r="P35" s="43"/>
    </row>
    <row r="36" spans="1:16" x14ac:dyDescent="0.2">
      <c r="A36" s="43"/>
      <c r="B36" s="43"/>
      <c r="C36" s="43"/>
      <c r="D36" s="43"/>
      <c r="E36" s="43"/>
      <c r="F36" s="43"/>
      <c r="G36" s="43"/>
      <c r="H36" s="43"/>
      <c r="I36" s="43"/>
      <c r="J36" s="43"/>
      <c r="K36" s="43"/>
      <c r="L36" s="43"/>
      <c r="M36" s="43"/>
      <c r="N36" s="43"/>
      <c r="O36" s="43"/>
      <c r="P36" s="43"/>
    </row>
    <row r="37" spans="1:16" x14ac:dyDescent="0.2">
      <c r="A37" s="43"/>
      <c r="B37" s="43"/>
      <c r="C37" s="43"/>
      <c r="D37" s="43"/>
      <c r="E37" s="43"/>
      <c r="F37" s="43"/>
      <c r="G37" s="43"/>
      <c r="H37" s="43"/>
      <c r="I37" s="43"/>
      <c r="J37" s="43"/>
      <c r="K37" s="43"/>
      <c r="L37" s="43"/>
      <c r="M37" s="43"/>
      <c r="N37" s="43"/>
      <c r="O37" s="43"/>
      <c r="P37" s="43"/>
    </row>
    <row r="38" spans="1:16" x14ac:dyDescent="0.2">
      <c r="A38" s="43"/>
      <c r="B38" s="43"/>
      <c r="C38" s="43"/>
      <c r="D38" s="43"/>
      <c r="E38" s="43"/>
      <c r="F38" s="43"/>
      <c r="G38" s="43"/>
      <c r="H38" s="43"/>
      <c r="I38" s="43"/>
      <c r="J38" s="43"/>
      <c r="K38" s="43"/>
      <c r="L38" s="43"/>
      <c r="M38" s="43"/>
      <c r="N38" s="43"/>
      <c r="O38" s="43"/>
      <c r="P38" s="43"/>
    </row>
    <row r="39" spans="1:16" x14ac:dyDescent="0.2">
      <c r="A39" s="43"/>
      <c r="B39" s="43"/>
      <c r="C39" s="43"/>
      <c r="D39" s="43"/>
      <c r="E39" s="43"/>
      <c r="F39" s="43"/>
      <c r="G39" s="43"/>
      <c r="H39" s="43"/>
      <c r="I39" s="43"/>
      <c r="J39" s="43"/>
      <c r="K39" s="43"/>
      <c r="L39" s="43"/>
      <c r="M39" s="43"/>
      <c r="N39" s="43"/>
      <c r="O39" s="43"/>
      <c r="P39" s="43"/>
    </row>
    <row r="40" spans="1:16" x14ac:dyDescent="0.2">
      <c r="A40" s="43"/>
      <c r="B40" s="43"/>
      <c r="C40" s="43"/>
      <c r="D40" s="43"/>
      <c r="E40" s="43"/>
      <c r="F40" s="43"/>
      <c r="G40" s="43"/>
      <c r="H40" s="43"/>
      <c r="I40" s="43"/>
      <c r="J40" s="43"/>
      <c r="K40" s="43"/>
      <c r="L40" s="43"/>
      <c r="M40" s="43"/>
      <c r="N40" s="43"/>
      <c r="O40" s="43"/>
      <c r="P40" s="43"/>
    </row>
    <row r="41" spans="1:16" x14ac:dyDescent="0.2">
      <c r="A41" s="43"/>
      <c r="B41" s="43"/>
      <c r="C41" s="43"/>
      <c r="D41" s="43"/>
      <c r="E41" s="43"/>
      <c r="F41" s="43"/>
      <c r="G41" s="43"/>
      <c r="H41" s="43"/>
      <c r="I41" s="43"/>
      <c r="J41" s="43"/>
      <c r="K41" s="43"/>
      <c r="L41" s="43"/>
      <c r="M41" s="43"/>
      <c r="N41" s="43"/>
      <c r="O41" s="43"/>
      <c r="P41" s="43"/>
    </row>
    <row r="42" spans="1:16" x14ac:dyDescent="0.2">
      <c r="A42" s="43"/>
      <c r="B42" s="43"/>
      <c r="C42" s="43"/>
      <c r="D42" s="43"/>
      <c r="E42" s="43"/>
      <c r="F42" s="43"/>
      <c r="G42" s="43"/>
      <c r="H42" s="43"/>
      <c r="I42" s="43"/>
      <c r="J42" s="43"/>
      <c r="K42" s="43"/>
      <c r="L42" s="43"/>
      <c r="M42" s="43"/>
      <c r="N42" s="43"/>
      <c r="O42" s="43"/>
      <c r="P42" s="43"/>
    </row>
    <row r="43" spans="1:16" x14ac:dyDescent="0.2">
      <c r="A43" s="43"/>
      <c r="B43" s="43"/>
      <c r="C43" s="43"/>
      <c r="D43" s="43"/>
      <c r="E43" s="43"/>
      <c r="F43" s="43"/>
      <c r="G43" s="43"/>
      <c r="H43" s="43"/>
      <c r="I43" s="43"/>
      <c r="J43" s="43"/>
      <c r="K43" s="43"/>
      <c r="L43" s="43"/>
      <c r="M43" s="43"/>
      <c r="N43" s="43"/>
      <c r="O43" s="43"/>
      <c r="P43" s="43"/>
    </row>
    <row r="44" spans="1:16" x14ac:dyDescent="0.2">
      <c r="A44" s="43"/>
      <c r="B44" s="43"/>
      <c r="C44" s="43"/>
      <c r="D44" s="43"/>
      <c r="E44" s="43"/>
      <c r="F44" s="43"/>
      <c r="G44" s="43"/>
      <c r="H44" s="43"/>
      <c r="I44" s="43"/>
      <c r="J44" s="43"/>
      <c r="K44" s="43"/>
      <c r="L44" s="43"/>
      <c r="M44" s="43"/>
      <c r="N44" s="43"/>
      <c r="O44" s="43"/>
      <c r="P44" s="43"/>
    </row>
    <row r="45" spans="1:16" x14ac:dyDescent="0.2">
      <c r="A45" s="43"/>
      <c r="B45" s="43"/>
      <c r="C45" s="43"/>
      <c r="D45" s="43"/>
      <c r="E45" s="43"/>
      <c r="F45" s="43"/>
      <c r="G45" s="43"/>
      <c r="H45" s="43"/>
      <c r="I45" s="43"/>
      <c r="J45" s="43"/>
      <c r="K45" s="43"/>
      <c r="L45" s="43"/>
      <c r="M45" s="43"/>
      <c r="N45" s="43"/>
      <c r="O45" s="43"/>
      <c r="P45" s="43"/>
    </row>
    <row r="46" spans="1:16" x14ac:dyDescent="0.2">
      <c r="A46" s="43"/>
      <c r="B46" s="43"/>
      <c r="C46" s="43"/>
      <c r="D46" s="43"/>
      <c r="E46" s="43"/>
      <c r="F46" s="43"/>
      <c r="G46" s="43"/>
      <c r="H46" s="43"/>
      <c r="I46" s="43"/>
      <c r="J46" s="43"/>
      <c r="K46" s="43"/>
      <c r="L46" s="43"/>
      <c r="M46" s="43"/>
      <c r="N46" s="43"/>
      <c r="O46" s="43"/>
      <c r="P46" s="43"/>
    </row>
    <row r="47" spans="1:16" x14ac:dyDescent="0.2">
      <c r="A47" s="43"/>
      <c r="B47" s="43"/>
      <c r="C47" s="43"/>
      <c r="D47" s="43"/>
      <c r="E47" s="43"/>
      <c r="F47" s="43"/>
      <c r="G47" s="43"/>
      <c r="H47" s="43"/>
      <c r="I47" s="43"/>
      <c r="J47" s="43"/>
      <c r="K47" s="43"/>
      <c r="L47" s="43"/>
      <c r="M47" s="43"/>
      <c r="N47" s="43"/>
      <c r="O47" s="43"/>
      <c r="P47" s="43"/>
    </row>
    <row r="48" spans="1:16" x14ac:dyDescent="0.2">
      <c r="A48" s="43"/>
      <c r="B48" s="43"/>
      <c r="C48" s="43"/>
      <c r="D48" s="43"/>
      <c r="E48" s="43"/>
      <c r="F48" s="43"/>
      <c r="G48" s="43"/>
      <c r="H48" s="43"/>
      <c r="I48" s="43"/>
      <c r="J48" s="43"/>
      <c r="K48" s="43"/>
      <c r="L48" s="43"/>
      <c r="M48" s="43"/>
      <c r="N48" s="43"/>
      <c r="O48" s="43"/>
      <c r="P48" s="43"/>
    </row>
    <row r="49" spans="1:16" x14ac:dyDescent="0.2">
      <c r="A49" s="43"/>
      <c r="B49" s="43"/>
      <c r="C49" s="43"/>
      <c r="D49" s="43"/>
      <c r="E49" s="43"/>
      <c r="F49" s="43"/>
      <c r="G49" s="43"/>
      <c r="H49" s="43"/>
      <c r="I49" s="43"/>
      <c r="J49" s="43"/>
      <c r="K49" s="43"/>
      <c r="L49" s="43"/>
      <c r="M49" s="43"/>
      <c r="N49" s="43"/>
      <c r="O49" s="43"/>
      <c r="P49" s="43"/>
    </row>
    <row r="50" spans="1:16" x14ac:dyDescent="0.2">
      <c r="A50" s="43"/>
      <c r="B50" s="43"/>
      <c r="C50" s="43"/>
      <c r="D50" s="43"/>
      <c r="E50" s="43"/>
      <c r="F50" s="43"/>
      <c r="G50" s="43"/>
      <c r="H50" s="43"/>
      <c r="I50" s="43"/>
      <c r="J50" s="43"/>
      <c r="K50" s="43"/>
      <c r="L50" s="43"/>
      <c r="M50" s="43"/>
      <c r="N50" s="43"/>
      <c r="O50" s="43"/>
      <c r="P50" s="43"/>
    </row>
    <row r="51" spans="1:16" x14ac:dyDescent="0.2">
      <c r="A51" s="43"/>
      <c r="B51" s="43"/>
      <c r="C51" s="43"/>
      <c r="D51" s="43"/>
      <c r="E51" s="43"/>
      <c r="F51" s="43"/>
      <c r="G51" s="43"/>
      <c r="H51" s="43"/>
      <c r="I51" s="43"/>
      <c r="J51" s="43"/>
      <c r="K51" s="43"/>
      <c r="L51" s="43"/>
      <c r="M51" s="43"/>
      <c r="N51" s="43"/>
      <c r="O51" s="43"/>
      <c r="P51" s="43"/>
    </row>
    <row r="52" spans="1:16" x14ac:dyDescent="0.2">
      <c r="A52" s="43"/>
      <c r="B52" s="43"/>
      <c r="C52" s="43"/>
      <c r="D52" s="43"/>
      <c r="E52" s="43"/>
      <c r="F52" s="43"/>
      <c r="G52" s="43"/>
      <c r="H52" s="43"/>
      <c r="I52" s="43"/>
      <c r="J52" s="43"/>
      <c r="K52" s="43"/>
      <c r="L52" s="43"/>
      <c r="M52" s="43"/>
      <c r="N52" s="43"/>
      <c r="O52" s="43"/>
      <c r="P52" s="43"/>
    </row>
    <row r="53" spans="1:16" x14ac:dyDescent="0.2">
      <c r="A53" s="43"/>
      <c r="B53" s="43"/>
      <c r="C53" s="43"/>
      <c r="D53" s="43"/>
      <c r="E53" s="43"/>
      <c r="F53" s="43"/>
      <c r="G53" s="43"/>
      <c r="H53" s="43"/>
      <c r="I53" s="43"/>
      <c r="J53" s="43"/>
      <c r="K53" s="43"/>
      <c r="L53" s="43"/>
      <c r="M53" s="43"/>
      <c r="N53" s="43"/>
      <c r="O53" s="43"/>
      <c r="P53" s="43"/>
    </row>
    <row r="54" spans="1:16" x14ac:dyDescent="0.2">
      <c r="A54" s="43"/>
      <c r="B54" s="43"/>
      <c r="C54" s="43"/>
      <c r="D54" s="43"/>
      <c r="E54" s="43"/>
      <c r="F54" s="43"/>
      <c r="G54" s="43"/>
      <c r="H54" s="43"/>
      <c r="I54" s="43"/>
      <c r="J54" s="43"/>
      <c r="K54" s="43"/>
      <c r="L54" s="43"/>
      <c r="M54" s="43"/>
      <c r="N54" s="43"/>
      <c r="O54" s="43"/>
      <c r="P54" s="43"/>
    </row>
    <row r="55" spans="1:16" x14ac:dyDescent="0.2">
      <c r="A55" s="43"/>
      <c r="B55" s="43"/>
      <c r="C55" s="43"/>
      <c r="D55" s="43"/>
      <c r="E55" s="43"/>
      <c r="F55" s="43"/>
      <c r="G55" s="43"/>
      <c r="H55" s="43"/>
      <c r="I55" s="43"/>
      <c r="J55" s="43"/>
      <c r="K55" s="43"/>
      <c r="L55" s="43"/>
      <c r="M55" s="43"/>
      <c r="N55" s="43"/>
      <c r="O55" s="43"/>
      <c r="P55" s="43"/>
    </row>
    <row r="56" spans="1:16" x14ac:dyDescent="0.2">
      <c r="A56" s="43"/>
      <c r="B56" s="43"/>
      <c r="C56" s="43"/>
      <c r="D56" s="43"/>
      <c r="E56" s="43"/>
      <c r="F56" s="43"/>
      <c r="G56" s="43"/>
      <c r="H56" s="43"/>
      <c r="I56" s="43"/>
      <c r="J56" s="43"/>
      <c r="K56" s="43"/>
      <c r="L56" s="43"/>
      <c r="M56" s="43"/>
      <c r="N56" s="43"/>
      <c r="O56" s="43"/>
      <c r="P56" s="43"/>
    </row>
    <row r="57" spans="1:16" x14ac:dyDescent="0.2">
      <c r="A57" s="43"/>
      <c r="B57" s="43"/>
      <c r="C57" s="43"/>
      <c r="D57" s="43"/>
      <c r="E57" s="43"/>
      <c r="F57" s="43"/>
      <c r="G57" s="43"/>
      <c r="H57" s="43"/>
      <c r="I57" s="43"/>
      <c r="J57" s="43"/>
      <c r="K57" s="43"/>
      <c r="L57" s="43"/>
      <c r="M57" s="43"/>
      <c r="N57" s="43"/>
      <c r="O57" s="43"/>
      <c r="P57" s="43"/>
    </row>
    <row r="58" spans="1:16" x14ac:dyDescent="0.2">
      <c r="A58" s="43"/>
      <c r="B58" s="43"/>
      <c r="C58" s="43"/>
      <c r="D58" s="43"/>
      <c r="E58" s="43"/>
      <c r="F58" s="43"/>
      <c r="G58" s="43"/>
      <c r="H58" s="43"/>
      <c r="I58" s="43"/>
      <c r="J58" s="43"/>
      <c r="K58" s="43"/>
      <c r="L58" s="43"/>
      <c r="M58" s="43"/>
      <c r="N58" s="43"/>
      <c r="O58" s="43"/>
      <c r="P58" s="43"/>
    </row>
    <row r="59" spans="1:16" x14ac:dyDescent="0.2">
      <c r="A59" s="43"/>
      <c r="B59" s="43"/>
      <c r="C59" s="43"/>
      <c r="D59" s="43"/>
      <c r="E59" s="43"/>
      <c r="F59" s="43"/>
      <c r="G59" s="43"/>
      <c r="H59" s="43"/>
      <c r="I59" s="43"/>
      <c r="J59" s="43"/>
      <c r="K59" s="43"/>
      <c r="L59" s="43"/>
      <c r="M59" s="43"/>
      <c r="N59" s="43"/>
      <c r="O59" s="43"/>
      <c r="P59" s="43"/>
    </row>
    <row r="60" spans="1:16" x14ac:dyDescent="0.2">
      <c r="A60" s="43"/>
      <c r="B60" s="43"/>
      <c r="C60" s="43"/>
      <c r="D60" s="43"/>
      <c r="E60" s="43"/>
      <c r="F60" s="43"/>
      <c r="G60" s="43"/>
      <c r="H60" s="43"/>
      <c r="I60" s="43"/>
      <c r="J60" s="43"/>
      <c r="K60" s="43"/>
      <c r="L60" s="43"/>
      <c r="M60" s="43"/>
      <c r="N60" s="43"/>
      <c r="O60" s="43"/>
      <c r="P60" s="43"/>
    </row>
    <row r="61" spans="1:16" x14ac:dyDescent="0.2">
      <c r="A61" s="43"/>
      <c r="B61" s="43"/>
      <c r="C61" s="43"/>
      <c r="D61" s="43"/>
      <c r="E61" s="43"/>
      <c r="F61" s="43"/>
      <c r="G61" s="43"/>
      <c r="H61" s="43"/>
      <c r="I61" s="43"/>
      <c r="J61" s="43"/>
      <c r="K61" s="43"/>
      <c r="L61" s="43"/>
      <c r="M61" s="43"/>
      <c r="N61" s="43"/>
      <c r="O61" s="43"/>
      <c r="P61" s="43"/>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HSY/explorer/revenue_proj" xr:uid="{7EEE1C8D-73D3-8D47-BA63-CE853EBB69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2023-12-03T13:06:38Z</dcterms:modified>
</cp:coreProperties>
</file>