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DE121A8-9995-8940-B69E-DBCAEF59B94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A3" i="2" a="1"/>
  <c r="A3" i="2" s="1"/>
  <c r="O20" i="2" a="1"/>
  <c r="O20" i="2" s="1"/>
  <c r="O10" i="2" l="1"/>
  <c r="O9" i="2"/>
  <c r="O7" i="2"/>
  <c r="G7" i="2"/>
  <c r="E7" i="2"/>
  <c r="O6" i="2"/>
  <c r="O19"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a="1"/>
  <c r="O15" i="2" s="1"/>
  <c r="J14" i="2"/>
  <c r="I14" i="2"/>
  <c r="H14" i="2"/>
  <c r="G14" i="2"/>
  <c r="F14" i="2"/>
  <c r="C5" i="2" s="1"/>
  <c r="E14" i="2"/>
  <c r="D14" i="2"/>
  <c r="C14" i="2"/>
  <c r="B14" i="2"/>
  <c r="K13" i="2"/>
  <c r="J13" i="2"/>
  <c r="I13" i="2"/>
  <c r="H13" i="2"/>
  <c r="G13" i="2"/>
  <c r="F13" i="2"/>
  <c r="E13" i="2"/>
  <c r="D13" i="2"/>
  <c r="C13" i="2"/>
  <c r="E4" i="2" s="1"/>
  <c r="J11" i="2"/>
  <c r="I11" i="2"/>
  <c r="H11" i="2"/>
  <c r="G11" i="2"/>
  <c r="F11" i="2"/>
  <c r="E11" i="2"/>
  <c r="D11" i="2"/>
  <c r="E3" i="2" s="1"/>
  <c r="C11" i="2"/>
  <c r="O11" i="2"/>
  <c r="K5" i="2" a="1"/>
  <c r="K5" i="2" s="1"/>
  <c r="A5" i="2" a="1"/>
  <c r="A5" i="2" s="1"/>
  <c r="K4" i="2" a="1"/>
  <c r="K4" i="2" s="1"/>
  <c r="C7" i="2"/>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Q143" i="1"/>
  <c r="S143" i="1"/>
  <c r="R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1" i="2"/>
  <c r="K3" i="2"/>
  <c r="E5" i="2"/>
  <c r="O8" i="2"/>
  <c r="O12" i="2" s="1"/>
  <c r="G4" i="2"/>
  <c r="A7" i="2"/>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<sst xmlns="http://schemas.openxmlformats.org/spreadsheetml/2006/main" count="1097" uniqueCount="253">
  <si>
    <t>2010 Y</t>
  </si>
  <si>
    <t>2011 Y</t>
  </si>
  <si>
    <t>2012 Y</t>
  </si>
  <si>
    <t>2013 Y</t>
  </si>
  <si>
    <t>2014 Y</t>
  </si>
  <si>
    <t>2015 Y</t>
  </si>
  <si>
    <t>2016 Y</t>
  </si>
  <si>
    <t>2017 Y</t>
  </si>
  <si>
    <t>2018 Y</t>
  </si>
  <si>
    <t>2019 Y</t>
  </si>
  <si>
    <t>2020 Y</t>
  </si>
  <si>
    <t>2021 Y</t>
  </si>
  <si>
    <t>2022 Y</t>
  </si>
  <si>
    <t>TTM</t>
  </si>
  <si>
    <t>2023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</si>
  <si>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</si>
  <si>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</si>
  <si>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</si>
  <si>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</si>
  <si>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</si>
  <si>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</si>
  <si>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</si>
  <si>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</si>
  <si>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</si>
  <si>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</si>
  <si>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</si>
  <si>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</si>
  <si>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</si>
  <si>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</si>
  <si>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</si>
  <si>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</si>
  <si>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</si>
  <si>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</si>
  <si>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</si>
  <si>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</si>
  <si>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</si>
  <si>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</si>
  <si>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</si>
  <si>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</si>
  <si>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</si>
  <si>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</si>
  <si>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</si>
  <si>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</si>
  <si>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</si>
  <si>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</si>
  <si>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</si>
  <si>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</si>
  <si>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</si>
  <si>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</si>
  <si>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</si>
  <si>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</si>
  <si>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</si>
  <si>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</si>
  <si>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</si>
  <si>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</si>
  <si>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</si>
  <si>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</si>
  <si>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</si>
  <si>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</si>
  <si>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</si>
  <si>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</si>
  <si>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</si>
  <si>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</si>
  <si>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</si>
  <si>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</si>
  <si>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</si>
  <si>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</si>
  <si>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</si>
  <si>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</si>
  <si>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</si>
  <si>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</si>
  <si>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</si>
  <si>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</si>
  <si>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</si>
  <si>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</si>
  <si>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</si>
  <si>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</si>
  <si>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</si>
  <si>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</si>
  <si>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</si>
  <si>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</si>
  <si>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</si>
  <si>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</si>
  <si>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</si>
  <si>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</si>
  <si>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</si>
  <si>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</si>
  <si>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</si>
  <si>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</si>
  <si>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</si>
  <si>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</si>
  <si>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</si>
  <si>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</si>
  <si>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</si>
  <si>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</si>
  <si>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</si>
  <si>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</si>
  <si>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</si>
  <si>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</si>
  <si>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</si>
  <si>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</si>
  <si>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</si>
  <si>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</si>
  <si>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</si>
  <si>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</si>
  <si>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</si>
  <si>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</si>
  <si>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</si>
  <si>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</si>
  <si>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</si>
  <si>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</si>
  <si>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</si>
  <si>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</si>
  <si>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</si>
  <si>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</si>
  <si>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</si>
  <si>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</si>
  <si>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</si>
  <si>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</si>
  <si>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</si>
  <si>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</si>
  <si>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</si>
  <si>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</si>
  <si>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</si>
  <si>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</si>
  <si>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</si>
  <si>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</si>
  <si>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</si>
  <si>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</si>
  <si>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</si>
  <si>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</si>
  <si>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</si>
  <si>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</si>
  <si>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</si>
  <si>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</si>
  <si>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</si>
  <si>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</si>
  <si>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</si>
  <si>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</si>
  <si>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</si>
  <si>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</si>
  <si>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</si>
  <si>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</si>
  <si>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</si>
  <si>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</si>
  <si>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</si>
  <si>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</si>
  <si>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</si>
  <si>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</si>
  <si>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</si>
  <si>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</si>
  <si>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</si>
  <si>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</si>
  <si>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</si>
  <si>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</si>
  <si>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</si>
  <si>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</si>
  <si>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</si>
  <si>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</si>
  <si>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</si>
  <si>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</si>
  <si>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</si>
  <si>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</si>
  <si>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</si>
  <si>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</si>
  <si>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</si>
  <si>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</si>
  <si>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</si>
  <si>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</si>
  <si>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</si>
  <si>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</si>
  <si>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</si>
  <si>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</si>
  <si>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</si>
  <si>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</si>
  <si>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</si>
  <si>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</si>
  <si>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</si>
  <si>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</si>
  <si>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</si>
  <si>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</si>
  <si>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</si>
  <si>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</si>
  <si>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</si>
  <si>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</si>
  <si>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</si>
  <si>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</si>
  <si>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</si>
  <si>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2022 Q4</t>
  </si>
  <si>
    <t>2023 Q2</t>
  </si>
  <si>
    <t>2023 Q3</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</si>
  <si>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</si>
  <si>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</si>
  <si>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</si>
  <si>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</si>
  <si>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</si>
  <si>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</si>
  <si>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</si>
  <si>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</si>
  <si>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</si>
  <si>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</si>
  <si>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</si>
  <si>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</si>
  <si>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</si>
  <si>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</si>
  <si>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</si>
  <si>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</si>
  <si>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</si>
  <si>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</si>
  <si>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</si>
  <si>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</si>
  <si>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</si>
  <si>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</si>
  <si>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</si>
  <si>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</si>
  <si>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</si>
  <si>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</si>
  <si>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</si>
  <si>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</si>
  <si>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</si>
  <si>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Interest Expense</t>
  </si>
  <si>
    <t>Fwd P/S</t>
  </si>
  <si>
    <t>ROE</t>
  </si>
  <si>
    <t>Total Debt</t>
  </si>
  <si>
    <t>Discount Rate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</si>
  <si>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</si>
  <si>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</si>
  <si>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</si>
  <si>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</si>
  <si>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</si>
  <si>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</si>
  <si>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</si>
  <si>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</si>
  <si>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</si>
  <si>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</si>
  <si>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</si>
  <si>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</si>
  <si>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</si>
  <si>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</si>
  <si>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</si>
  <si>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</si>
  <si>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</si>
  <si>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</si>
  <si>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</si>
  <si>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</si>
  <si>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</si>
  <si>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</si>
  <si>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</si>
  <si>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</si>
  <si>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</si>
  <si>
    <t>USD</t>
  </si>
  <si>
    <t>Market Price (USD)</t>
  </si>
  <si>
    <t>Intrinsic Value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</si>
</sst>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style="medium">
        <color theme="0" tint="-0.14999847407452621"/>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2" fillId="2" borderId="0" xfId="0" applyFont="1" applyFill="1" applyAlignment="1">
      <alignment horizontal="left"/>
    </xf>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9" fontId="10"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10" fontId="4" fillId="9" borderId="7" xfId="1" applyNumberFormat="1" applyFont="1" applyFill="1" applyBorder="1" applyAlignment="1">
      <alignment horizontal="right" vertical="center" indent="1"/>
    </xf>
    <xf numFmtId="0" fontId="11"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1" fillId="10" borderId="13" xfId="1" applyFont="1" applyFill="1" applyBorder="1" applyAlignment="1">
      <alignment horizontal="left" vertical="center" indent="1"/>
    </xf>
    <xf numFmtId="9" fontId="4" fillId="9" borderId="14" xfId="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4" xfId="0" applyNumberFormat="1" applyFont="1" applyFill="1" applyBorder="1" applyAlignment="1">
      <alignment horizontal="right" vertical="center" indent="1"/>
    </xf>
    <xf numFmtId="165" fontId="4" fillId="9" borderId="14" xfId="1" applyNumberFormat="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9" fontId="13" fillId="10" borderId="13"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166" fontId="3" fillId="13" borderId="14" xfId="0" applyNumberFormat="1" applyFont="1" applyFill="1" applyBorder="1" applyAlignment="1">
      <alignment horizontal="right" vertical="center" indent="1"/>
    </xf>
    <xf numFmtId="9" fontId="16" fillId="10" borderId="15"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4" fillId="11" borderId="1" xfId="1" applyFont="1" applyFill="1" applyBorder="1" applyAlignment="1">
      <alignment horizontal="left" indent="1"/>
    </xf>
    <xf numFmtId="0" fontId="18" fillId="12" borderId="17" xfId="0" applyFont="1" applyFill="1" applyBorder="1" applyAlignment="1">
      <alignment horizontal="left" vertical="center" wrapText="1"/>
    </xf>
    <xf numFmtId="10" fontId="19" fillId="12" borderId="13" xfId="0" applyNumberFormat="1" applyFont="1" applyFill="1" applyBorder="1" applyAlignment="1">
      <alignment vertical="center"/>
    </xf>
    <xf numFmtId="0" fontId="12" fillId="9" borderId="22" xfId="0" applyFont="1" applyFill="1" applyBorder="1" applyAlignment="1">
      <alignment horizontal="right" vertical="center" indent="1"/>
    </xf>
    <xf numFmtId="0" fontId="12" fillId="9" borderId="23" xfId="0" applyFont="1" applyFill="1" applyBorder="1" applyAlignment="1">
      <alignment horizontal="right" vertical="center" indent="1"/>
    </xf>
    <xf numFmtId="0" fontId="21" fillId="14" borderId="24" xfId="0" applyFont="1" applyFill="1" applyBorder="1" applyAlignment="1">
      <alignment horizontal="right" vertical="center" indent="1"/>
    </xf>
    <xf numFmtId="0" fontId="21" fillId="14" borderId="11" xfId="0" applyFont="1" applyFill="1" applyBorder="1" applyAlignment="1">
      <alignment horizontal="right" vertical="center" indent="1"/>
    </xf>
    <xf numFmtId="0" fontId="1" fillId="11" borderId="25" xfId="0" applyFont="1" applyFill="1" applyBorder="1" applyAlignment="1">
      <alignment vertical="center"/>
    </xf>
    <xf numFmtId="0" fontId="1" fillId="11" borderId="1" xfId="0" applyFont="1" applyFill="1" applyBorder="1" applyAlignment="1">
      <alignment vertical="center"/>
    </xf>
    <xf numFmtId="9" fontId="12" fillId="10" borderId="10"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1" fillId="10" borderId="26" xfId="0" applyNumberFormat="1" applyFont="1" applyFill="1" applyBorder="1" applyAlignment="1">
      <alignment horizontal="right" vertical="center"/>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5"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1" fillId="10" borderId="11" xfId="0" applyNumberFormat="1" applyFont="1" applyFill="1" applyBorder="1" applyAlignment="1">
      <alignment horizontal="right" vertical="center"/>
    </xf>
    <xf numFmtId="0" fontId="11" fillId="12" borderId="10" xfId="0" applyFont="1" applyFill="1" applyBorder="1" applyAlignment="1">
      <alignment horizontal="left" vertical="center" indent="2"/>
    </xf>
    <xf numFmtId="10" fontId="11" fillId="12" borderId="24"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5" xfId="0" applyFont="1" applyFill="1" applyBorder="1" applyAlignment="1">
      <alignment horizontal="left" vertical="center" wrapText="1"/>
    </xf>
    <xf numFmtId="10" fontId="19" fillId="12" borderId="27" xfId="0" applyNumberFormat="1" applyFont="1" applyFill="1" applyBorder="1" applyAlignment="1">
      <alignment vertical="center"/>
    </xf>
    <xf numFmtId="9" fontId="12" fillId="10" borderId="25"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5" fillId="12" borderId="13" xfId="0" applyNumberFormat="1" applyFont="1" applyFill="1" applyBorder="1" applyAlignment="1">
      <alignment horizontal="right" vertical="center"/>
    </xf>
    <xf numFmtId="10" fontId="19" fillId="12" borderId="13" xfId="0" applyNumberFormat="1" applyFont="1" applyFill="1" applyBorder="1" applyAlignment="1">
      <alignment horizontal="right" vertical="center"/>
    </xf>
    <xf numFmtId="10" fontId="19" fillId="12" borderId="27" xfId="0" applyNumberFormat="1" applyFont="1" applyFill="1" applyBorder="1" applyAlignment="1">
      <alignment horizontal="right" vertical="center"/>
    </xf>
    <xf numFmtId="0" fontId="20" fillId="14" borderId="24" xfId="0" applyFont="1" applyFill="1" applyBorder="1" applyAlignment="1">
      <alignment horizontal="right" vertical="center" indent="1"/>
    </xf>
    <xf numFmtId="0" fontId="3" fillId="9" borderId="21" xfId="0" applyFont="1" applyFill="1" applyBorder="1" applyAlignment="1">
      <alignment horizontal="left" vertical="center" indent="2"/>
    </xf>
    <xf numFmtId="0" fontId="0" fillId="0" borderId="13" xfId="0" applyBorder="1"/>
    <xf numFmtId="9" fontId="17" fillId="10" borderId="14" xfId="1" applyFont="1" applyFill="1" applyBorder="1" applyAlignment="1">
      <alignment horizontal="left" vertical="center" indent="1"/>
    </xf>
    <xf numFmtId="0" fontId="1" fillId="11" borderId="13" xfId="0" applyFont="1" applyFill="1" applyBorder="1"/>
    <xf numFmtId="0" fontId="0" fillId="12" borderId="1" xfId="0" applyFill="1" applyBorder="1"/>
    <xf numFmtId="9" fontId="3" fillId="13" borderId="16" xfId="1" applyFont="1" applyFill="1" applyBorder="1" applyAlignment="1">
      <alignment horizontal="right" vertical="center" indent="1"/>
    </xf>
    <xf numFmtId="9" fontId="16" fillId="10" borderId="29" xfId="1" applyFont="1" applyFill="1" applyBorder="1" applyAlignment="1">
      <alignment horizontal="left" vertical="center" indent="1"/>
    </xf>
    <xf numFmtId="0" fontId="11"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12" fillId="9" borderId="25" xfId="1" applyNumberFormat="1" applyFont="1" applyFill="1" applyBorder="1" applyAlignment="1">
      <alignment horizontal="center" vertical="center"/>
    </xf>
    <xf numFmtId="10" fontId="12"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0" xfId="1" applyFont="1" applyFill="1" applyBorder="1" applyAlignment="1">
      <alignment horizontal="center" vertical="center"/>
    </xf>
    <xf numFmtId="9" fontId="12"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https://www.bing.com/financeapi/forcetrigger?t=ae96u2&amp;q=XPAR%3aMC&amp;form=skydnc</v>
    <v>Learn more on Bing</v>
  </rv>
  <rv s="1">
    <v>0</v>
    <v>LVMH Moet Hennessy Louis Vuitton SE (XPAR:MC)</v>
    <v>2</v>
    <v>3</v>
    <v>Finance</v>
    <v>4</v>
    <v>en-US</v>
    <v>ae96u2</v>
    <v>268435456</v>
    <v>1</v>
    <v>Powered by Refinitiv</v>
    <v>904.6</v>
    <v>655</v>
    <v>1.0294000000000001</v>
    <v>-3.5</v>
    <v>-4.9810000000000002E-3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705.1</v>
    <v>Textiles &amp; Apparel</v>
    <v>Stock</v>
    <v>45261.708333333336</v>
    <v>0</v>
    <v>689.2</v>
    <v>352789400000</v>
    <v>LVMH Moet Hennessy Louis Vuitton SE</v>
    <v>LVMH Moet Hennessy Louis Vuitton SE</v>
    <v>690</v>
    <v>21.9572</v>
    <v>702.7</v>
    <v>699.2</v>
    <v>502048400</v>
    <v>MC</v>
    <v>LVMH Moet Hennessy Louis Vuitton SE (XPAR:MC)</v>
    <v>384902</v>
    <v>371080</v>
    <v>1971</v>
  </rv>
  <rv s="2">
    <v>1</v>
  </rv>
  <rv s="0">
    <v>https://www.bing.com/financeapi/forcetrigger?t=a2nj52&amp;q=OTCM%3aLVMHF&amp;form=skydnc</v>
    <v>Learn more on Bing</v>
  </rv>
  <rv s="1">
    <v>0</v>
    <v>LVMH Moet Hennessy Louis Vuitton SE (OTCM:LVMHF)</v>
    <v>2</v>
    <v>5</v>
    <v>Finance</v>
    <v>4</v>
    <v>en-US</v>
    <v>a2nj52</v>
    <v>268435456</v>
    <v>1</v>
    <v>Powered by Refinitiv</v>
    <v>1003.5</v>
    <v>690.66</v>
    <v>1.0294000000000001</v>
    <v>-4.95</v>
    <v>-6.4419999999999998E-3</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765.21600000000001</v>
    <v>Textiles &amp; Apparel</v>
    <v>Stock</v>
    <v>45262.048611111109</v>
    <v>3</v>
    <v>730.20010000000002</v>
    <v>352789400000</v>
    <v>LVMH Moet Hennessy Louis Vuitton SE</v>
    <v>LVMH Moet Hennessy Louis Vuitton SE</v>
    <v>750</v>
    <v>22.007400000000001</v>
    <v>768.4</v>
    <v>763.45</v>
    <v>502048400</v>
    <v>LVMHF</v>
    <v>LVMH Moet Hennessy Louis Vuitton SE (OTCM:LVMHF)</v>
    <v>1465</v>
    <v>371080</v>
    <v>1971</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6</v>
      <v>10</v>
      <v>10</v>
      <v>10</v>
      <v>4</v>
      <v>7</v>
      <v>8</v>
      <v>9</v>
      <v>4</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OTCPK:LVMU.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4"/>
  <sheetViews>
    <sheetView topLeftCell="A112" workbookViewId="0">
      <pane xSplit="1" topLeftCell="J1" activePane="topRight" state="frozen"/>
      <selection pane="topRight" activeCell="P123" sqref="P123"/>
    </sheetView>
  </sheetViews>
  <sheetFormatPr baseColWidth="10" defaultRowHeight="15" x14ac:dyDescent="0.2"/>
  <cols>
    <col min="1" max="1" width="40.83203125" customWidth="1"/>
    <col min="2" max="20" width="16.83203125" customWidth="1"/>
  </cols>
  <sheetData>
    <row r="1" spans="1:19" ht="16" x14ac:dyDescent="0.2">
      <c r="A1" s="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188</v>
      </c>
      <c r="Q1" s="1" t="s">
        <v>14</v>
      </c>
      <c r="R1" s="1" t="s">
        <v>189</v>
      </c>
      <c r="S1" s="1" t="s">
        <v>190</v>
      </c>
    </row>
    <row r="2" spans="1:19" ht="16" x14ac:dyDescent="0.2">
      <c r="A2" s="30" t="s">
        <v>15</v>
      </c>
      <c r="B2" s="26">
        <v>27260165546</v>
      </c>
      <c r="C2" s="26">
        <v>30712811372</v>
      </c>
      <c r="D2" s="26">
        <v>37050758011</v>
      </c>
      <c r="E2" s="26">
        <v>40165628735</v>
      </c>
      <c r="F2" s="26">
        <v>37073607491</v>
      </c>
      <c r="G2" s="26">
        <v>38741635579</v>
      </c>
      <c r="H2" s="26">
        <v>39658682344</v>
      </c>
      <c r="I2" s="26">
        <v>51197194962</v>
      </c>
      <c r="J2" s="26">
        <v>53528887167</v>
      </c>
      <c r="K2" s="26">
        <v>60244480004</v>
      </c>
      <c r="L2" s="26">
        <v>54631770935</v>
      </c>
      <c r="M2" s="26">
        <v>73025530458</v>
      </c>
      <c r="N2" s="26">
        <v>84508906244</v>
      </c>
      <c r="O2" s="27">
        <v>92402273796</v>
      </c>
      <c r="P2" s="26">
        <v>40427588691</v>
      </c>
      <c r="Q2" s="26">
        <v>38398168504</v>
      </c>
      <c r="R2" s="26">
        <v>45309981999</v>
      </c>
      <c r="S2" s="26">
        <v>46083854362</v>
      </c>
    </row>
    <row r="3" spans="1:19" ht="16" x14ac:dyDescent="0.2">
      <c r="A3" s="8" t="s">
        <v>191</v>
      </c>
      <c r="B3" s="9"/>
      <c r="C3" s="10">
        <f t="shared" ref="C3:O3" si="0">(C2/B2)-1</f>
        <v>0.12665535064979161</v>
      </c>
      <c r="D3" s="10">
        <f t="shared" si="0"/>
        <v>0.20636165677682405</v>
      </c>
      <c r="E3" s="10">
        <f t="shared" si="0"/>
        <v>8.4070364311445989E-2</v>
      </c>
      <c r="F3" s="10">
        <f t="shared" si="0"/>
        <v>-7.6981771265182242E-2</v>
      </c>
      <c r="G3" s="10">
        <f t="shared" si="0"/>
        <v>4.4992332845001259E-2</v>
      </c>
      <c r="H3" s="10">
        <f t="shared" si="0"/>
        <v>2.3670832459564251E-2</v>
      </c>
      <c r="I3" s="10">
        <f t="shared" si="0"/>
        <v>0.29094543580431576</v>
      </c>
      <c r="J3" s="10">
        <f t="shared" si="0"/>
        <v>4.5543358512720289E-2</v>
      </c>
      <c r="K3" s="10">
        <f t="shared" si="0"/>
        <v>0.12545735942629666</v>
      </c>
      <c r="L3" s="10">
        <f t="shared" si="0"/>
        <v>-9.3165532653403882E-2</v>
      </c>
      <c r="M3" s="10">
        <f t="shared" si="0"/>
        <v>0.3366861298507895</v>
      </c>
      <c r="N3" s="10">
        <f t="shared" si="0"/>
        <v>0.15725152167986733</v>
      </c>
      <c r="O3" s="10">
        <f t="shared" si="0"/>
        <v>9.3402789159402033E-2</v>
      </c>
      <c r="P3" s="10"/>
      <c r="Q3" s="10">
        <f>(Q2/P2)-1</f>
        <v>-5.0198892704471199E-2</v>
      </c>
      <c r="R3" s="10">
        <f>(R2/Q2)-1</f>
        <v>0.18000372841428591</v>
      </c>
      <c r="S3" s="10">
        <f>(S2/R2)-1</f>
        <v>1.7079511596739927E-2</v>
      </c>
    </row>
    <row r="4" spans="1:19" ht="16" x14ac:dyDescent="0.2">
      <c r="A4" s="2" t="s">
        <v>16</v>
      </c>
      <c r="B4" s="3">
        <v>27260165546</v>
      </c>
      <c r="C4" s="3">
        <v>30712811372</v>
      </c>
      <c r="D4" s="3">
        <v>37050758011</v>
      </c>
      <c r="E4" s="3">
        <v>40165628735</v>
      </c>
      <c r="F4" s="3">
        <v>37073607491</v>
      </c>
      <c r="G4" s="3">
        <v>38741635579</v>
      </c>
      <c r="H4" s="3">
        <v>39658682344</v>
      </c>
      <c r="I4" s="3">
        <v>51197194962</v>
      </c>
      <c r="J4" s="3">
        <v>53528887167</v>
      </c>
      <c r="K4" s="3">
        <v>60244480004</v>
      </c>
      <c r="L4" s="3">
        <v>54631770935</v>
      </c>
      <c r="M4" s="3">
        <v>73025530458</v>
      </c>
      <c r="N4" s="3">
        <v>84508906244</v>
      </c>
      <c r="O4" s="4">
        <v>92402273796</v>
      </c>
      <c r="P4" s="3">
        <v>40427588691</v>
      </c>
      <c r="Q4" s="3">
        <v>38398168504</v>
      </c>
      <c r="R4" s="3">
        <v>45309981999</v>
      </c>
      <c r="S4" s="3">
        <v>46083854362</v>
      </c>
    </row>
    <row r="5" spans="1:19" ht="16" x14ac:dyDescent="0.2">
      <c r="A5" s="2" t="s">
        <v>17</v>
      </c>
      <c r="B5" s="3">
        <v>9637649079</v>
      </c>
      <c r="C5" s="3">
        <v>10504588935</v>
      </c>
      <c r="D5" s="3">
        <v>13074489101</v>
      </c>
      <c r="E5" s="3">
        <v>13855205905</v>
      </c>
      <c r="F5" s="3">
        <v>13069783749</v>
      </c>
      <c r="G5" s="3">
        <v>13636264901</v>
      </c>
      <c r="H5" s="3">
        <v>13752913805</v>
      </c>
      <c r="I5" s="3">
        <v>17751386929</v>
      </c>
      <c r="J5" s="3">
        <v>17861633750</v>
      </c>
      <c r="K5" s="3">
        <v>20343035422</v>
      </c>
      <c r="L5" s="3">
        <v>19419055689</v>
      </c>
      <c r="M5" s="3">
        <v>23147779685</v>
      </c>
      <c r="N5" s="3">
        <v>26668374283</v>
      </c>
      <c r="O5" s="4">
        <v>28903872008</v>
      </c>
      <c r="P5" s="3">
        <v>12791266318</v>
      </c>
      <c r="Q5" s="3">
        <v>11936896947</v>
      </c>
      <c r="R5" s="3">
        <v>14482545183</v>
      </c>
      <c r="S5" s="3">
        <v>14098997394</v>
      </c>
    </row>
    <row r="6" spans="1:19" ht="16" x14ac:dyDescent="0.2">
      <c r="A6" s="2" t="s">
        <v>18</v>
      </c>
      <c r="B6" s="3">
        <v>9637649079</v>
      </c>
      <c r="C6" s="3">
        <v>10504588935</v>
      </c>
      <c r="D6" s="3">
        <v>13074489101</v>
      </c>
      <c r="E6" s="3">
        <v>13855205905</v>
      </c>
      <c r="F6" s="3">
        <v>13069783749</v>
      </c>
      <c r="G6" s="3">
        <v>13636264901</v>
      </c>
      <c r="H6" s="3">
        <v>13752913805</v>
      </c>
      <c r="I6" s="3">
        <v>17751386929</v>
      </c>
      <c r="J6" s="3">
        <v>17861633750</v>
      </c>
      <c r="K6" s="3">
        <v>20343035422</v>
      </c>
      <c r="L6" s="3">
        <v>19419055689</v>
      </c>
      <c r="M6" s="3">
        <v>23147779685</v>
      </c>
      <c r="N6" s="3">
        <v>26668374283</v>
      </c>
      <c r="O6" s="4">
        <v>28903872008</v>
      </c>
      <c r="P6" s="3">
        <v>12791266318</v>
      </c>
      <c r="Q6" s="3">
        <v>11936896947</v>
      </c>
      <c r="R6" s="3">
        <v>14482545183</v>
      </c>
      <c r="S6" s="3">
        <v>14098997394</v>
      </c>
    </row>
    <row r="7" spans="1:19" ht="16" x14ac:dyDescent="0.2">
      <c r="A7" s="30" t="s">
        <v>19</v>
      </c>
      <c r="B7" s="26">
        <v>17622516467</v>
      </c>
      <c r="C7" s="26">
        <v>20208222437</v>
      </c>
      <c r="D7" s="26">
        <v>23976268910</v>
      </c>
      <c r="E7" s="26">
        <v>26310422830</v>
      </c>
      <c r="F7" s="26">
        <v>24003823741</v>
      </c>
      <c r="G7" s="26">
        <v>25105370678</v>
      </c>
      <c r="H7" s="26">
        <v>25905768539</v>
      </c>
      <c r="I7" s="26">
        <v>33445808032</v>
      </c>
      <c r="J7" s="26">
        <v>35667253417</v>
      </c>
      <c r="K7" s="26">
        <v>39901444582</v>
      </c>
      <c r="L7" s="26">
        <v>35212715246</v>
      </c>
      <c r="M7" s="26">
        <v>49877750773</v>
      </c>
      <c r="N7" s="26">
        <v>57840531961</v>
      </c>
      <c r="O7" s="27">
        <v>63498401789</v>
      </c>
      <c r="P7" s="26">
        <v>27636322373</v>
      </c>
      <c r="Q7" s="26">
        <v>26461271557</v>
      </c>
      <c r="R7" s="26">
        <v>30827436816</v>
      </c>
      <c r="S7" s="26">
        <v>31984856968</v>
      </c>
    </row>
    <row r="8" spans="1:19" ht="16" x14ac:dyDescent="0.2">
      <c r="A8" s="25" t="s">
        <v>55</v>
      </c>
      <c r="B8" s="28">
        <v>64.650000000000006</v>
      </c>
      <c r="C8" s="28">
        <v>65.8</v>
      </c>
      <c r="D8" s="28">
        <v>64.709999999999994</v>
      </c>
      <c r="E8" s="28">
        <v>65.5</v>
      </c>
      <c r="F8" s="28">
        <v>64.75</v>
      </c>
      <c r="G8" s="28">
        <v>64.8</v>
      </c>
      <c r="H8" s="28">
        <v>65.319999999999993</v>
      </c>
      <c r="I8" s="28">
        <v>65.33</v>
      </c>
      <c r="J8" s="28">
        <v>66.63</v>
      </c>
      <c r="K8" s="28">
        <v>66.23</v>
      </c>
      <c r="L8" s="28">
        <v>64.45</v>
      </c>
      <c r="M8" s="28">
        <v>68.3</v>
      </c>
      <c r="N8" s="28">
        <v>68.44</v>
      </c>
      <c r="O8" s="29">
        <v>68.72</v>
      </c>
      <c r="P8" s="28">
        <v>68.36</v>
      </c>
      <c r="Q8" s="28">
        <v>68.91</v>
      </c>
      <c r="R8" s="28">
        <v>68.040000000000006</v>
      </c>
      <c r="S8" s="28">
        <v>69.41</v>
      </c>
    </row>
    <row r="9" spans="1:19" ht="16" x14ac:dyDescent="0.2">
      <c r="A9" s="2" t="s">
        <v>20</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19" ht="16" x14ac:dyDescent="0.2">
      <c r="A10" s="2" t="s">
        <v>22</v>
      </c>
      <c r="B10" s="3">
        <v>12029621282</v>
      </c>
      <c r="C10" s="3">
        <v>13517583364</v>
      </c>
      <c r="D10" s="3">
        <v>16363876043</v>
      </c>
      <c r="E10" s="3">
        <v>18139227303</v>
      </c>
      <c r="F10" s="3">
        <v>17373942697</v>
      </c>
      <c r="G10" s="3">
        <v>18048796410</v>
      </c>
      <c r="H10" s="3">
        <v>18668059011</v>
      </c>
      <c r="I10" s="3">
        <v>23480390991</v>
      </c>
      <c r="J10" s="3">
        <v>24252954985</v>
      </c>
      <c r="K10" s="3">
        <v>27136394710</v>
      </c>
      <c r="L10" s="3">
        <v>25043742161</v>
      </c>
      <c r="M10" s="3">
        <v>30406550392</v>
      </c>
      <c r="N10" s="3">
        <v>35412331002</v>
      </c>
      <c r="O10" s="4">
        <v>39098179185</v>
      </c>
      <c r="P10" s="3">
        <v>16855632056</v>
      </c>
      <c r="Q10" s="3">
        <v>15764272996</v>
      </c>
      <c r="R10" s="3">
        <v>19319309720</v>
      </c>
      <c r="S10" s="3">
        <v>19348891030</v>
      </c>
    </row>
    <row r="11" spans="1:19" ht="16" x14ac:dyDescent="0.2">
      <c r="A11" s="25" t="s">
        <v>23</v>
      </c>
      <c r="B11" s="26">
        <v>11825706658</v>
      </c>
      <c r="C11" s="26">
        <v>13376085565</v>
      </c>
      <c r="D11" s="26">
        <v>16170072483</v>
      </c>
      <c r="E11" s="26">
        <v>18013834589</v>
      </c>
      <c r="F11" s="26">
        <v>17082319895</v>
      </c>
      <c r="G11" s="26">
        <v>17916268383</v>
      </c>
      <c r="H11" s="26">
        <v>18498243908</v>
      </c>
      <c r="I11" s="26">
        <v>23483993383</v>
      </c>
      <c r="J11" s="26">
        <v>24258670708</v>
      </c>
      <c r="K11" s="26">
        <v>27019654894</v>
      </c>
      <c r="L11" s="26">
        <v>25000917705</v>
      </c>
      <c r="M11" s="26">
        <v>30388355134</v>
      </c>
      <c r="N11" s="26">
        <v>35409129261</v>
      </c>
      <c r="O11" s="27">
        <v>39098179185</v>
      </c>
      <c r="P11" s="26">
        <v>16837436798</v>
      </c>
      <c r="Q11" s="26">
        <v>15764272996</v>
      </c>
      <c r="R11" s="26">
        <v>19316107978</v>
      </c>
      <c r="S11" s="26">
        <v>19352164031</v>
      </c>
    </row>
    <row r="12" spans="1:19" ht="16" x14ac:dyDescent="0.2">
      <c r="A12" s="11" t="s">
        <v>192</v>
      </c>
      <c r="B12" s="10">
        <f t="shared" ref="B12:S12" si="1">B11/B2</f>
        <v>0.43380905512274986</v>
      </c>
      <c r="C12" s="10">
        <f t="shared" si="1"/>
        <v>0.43552136608355557</v>
      </c>
      <c r="D12" s="10">
        <f t="shared" si="1"/>
        <v>0.43643027433336901</v>
      </c>
      <c r="E12" s="10">
        <f t="shared" si="1"/>
        <v>0.44848879891435367</v>
      </c>
      <c r="F12" s="10">
        <f t="shared" si="1"/>
        <v>0.46076767412361769</v>
      </c>
      <c r="G12" s="10">
        <f t="shared" si="1"/>
        <v>0.46245513683762896</v>
      </c>
      <c r="H12" s="10">
        <f t="shared" si="1"/>
        <v>0.46643617020721861</v>
      </c>
      <c r="I12" s="10">
        <f t="shared" si="1"/>
        <v>0.45869687588217445</v>
      </c>
      <c r="J12" s="10">
        <f t="shared" si="1"/>
        <v>0.45318839960781432</v>
      </c>
      <c r="K12" s="10">
        <f t="shared" si="1"/>
        <v>0.4485000931571822</v>
      </c>
      <c r="L12" s="10">
        <f t="shared" si="1"/>
        <v>0.45762597984871639</v>
      </c>
      <c r="M12" s="10">
        <f t="shared" si="1"/>
        <v>0.41613330219460165</v>
      </c>
      <c r="N12" s="10">
        <f t="shared" si="1"/>
        <v>0.41899878763978199</v>
      </c>
      <c r="O12" s="10">
        <f t="shared" si="1"/>
        <v>0.42313005490880595</v>
      </c>
      <c r="P12" s="10">
        <f t="shared" si="1"/>
        <v>0.41648382560467562</v>
      </c>
      <c r="Q12" s="10">
        <f t="shared" si="1"/>
        <v>0.41054752375384285</v>
      </c>
      <c r="R12" s="10">
        <f t="shared" si="1"/>
        <v>0.42631021081461279</v>
      </c>
      <c r="S12" s="10">
        <f t="shared" si="1"/>
        <v>0.41993371211930314</v>
      </c>
    </row>
    <row r="13" spans="1:19" ht="16" x14ac:dyDescent="0.2">
      <c r="A13" s="25" t="s">
        <v>24</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1" t="s">
        <v>193</v>
      </c>
      <c r="B14" s="10">
        <f t="shared" ref="B14:S14" si="2">B13/B2</f>
        <v>0</v>
      </c>
      <c r="C14" s="10">
        <f t="shared" si="2"/>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0</v>
      </c>
      <c r="M14" s="10">
        <f t="shared" si="2"/>
        <v>0</v>
      </c>
      <c r="N14" s="10">
        <f t="shared" si="2"/>
        <v>0</v>
      </c>
      <c r="O14" s="10">
        <f t="shared" si="2"/>
        <v>0</v>
      </c>
      <c r="P14" s="10">
        <f t="shared" si="2"/>
        <v>0</v>
      </c>
      <c r="Q14" s="10">
        <f t="shared" si="2"/>
        <v>0</v>
      </c>
      <c r="R14" s="10">
        <f t="shared" si="2"/>
        <v>0</v>
      </c>
      <c r="S14" s="10">
        <f t="shared" si="2"/>
        <v>0</v>
      </c>
    </row>
    <row r="15" spans="1:19" ht="16" x14ac:dyDescent="0.2">
      <c r="A15" s="2" t="s">
        <v>25</v>
      </c>
      <c r="B15" s="3">
        <v>203914624</v>
      </c>
      <c r="C15" s="3">
        <v>141497800</v>
      </c>
      <c r="D15" s="3">
        <v>193803559</v>
      </c>
      <c r="E15" s="3">
        <v>125392714</v>
      </c>
      <c r="F15" s="3">
        <v>291622802</v>
      </c>
      <c r="G15" s="3">
        <v>132528027</v>
      </c>
      <c r="H15" s="3">
        <v>169815103</v>
      </c>
      <c r="I15" s="3">
        <v>-3602392</v>
      </c>
      <c r="J15" s="3">
        <v>-5715723</v>
      </c>
      <c r="K15" s="3">
        <v>116739816</v>
      </c>
      <c r="L15" s="3">
        <v>42824457</v>
      </c>
      <c r="M15" s="3">
        <v>18195258</v>
      </c>
      <c r="N15" s="3">
        <v>3201742</v>
      </c>
      <c r="O15" s="4" t="s">
        <v>21</v>
      </c>
      <c r="P15" s="3">
        <v>18195258</v>
      </c>
      <c r="Q15" s="3" t="s">
        <v>21</v>
      </c>
      <c r="R15" s="3">
        <v>3201742</v>
      </c>
      <c r="S15" s="3">
        <v>-3273001</v>
      </c>
    </row>
    <row r="16" spans="1:19" ht="16" x14ac:dyDescent="0.2">
      <c r="A16" s="30" t="s">
        <v>26</v>
      </c>
      <c r="B16" s="26">
        <v>5592895185</v>
      </c>
      <c r="C16" s="26">
        <v>6690639072</v>
      </c>
      <c r="D16" s="26">
        <v>7612392867</v>
      </c>
      <c r="E16" s="26">
        <v>8171195526</v>
      </c>
      <c r="F16" s="26">
        <v>6629881044</v>
      </c>
      <c r="G16" s="26">
        <v>7056574269</v>
      </c>
      <c r="H16" s="26">
        <v>7237709528</v>
      </c>
      <c r="I16" s="26">
        <v>9965417042</v>
      </c>
      <c r="J16" s="26">
        <v>11414298432</v>
      </c>
      <c r="K16" s="26">
        <v>12765049872</v>
      </c>
      <c r="L16" s="26">
        <v>10168973085</v>
      </c>
      <c r="M16" s="26">
        <v>19471200382</v>
      </c>
      <c r="N16" s="26">
        <v>22428200959</v>
      </c>
      <c r="O16" s="27">
        <v>24400222604</v>
      </c>
      <c r="P16" s="26">
        <v>10780690318</v>
      </c>
      <c r="Q16" s="26">
        <v>10696998561</v>
      </c>
      <c r="R16" s="26">
        <v>11508127097</v>
      </c>
      <c r="S16" s="26">
        <v>12635965938</v>
      </c>
    </row>
    <row r="17" spans="1:19" ht="16" x14ac:dyDescent="0.2">
      <c r="A17" s="25" t="s">
        <v>56</v>
      </c>
      <c r="B17" s="28">
        <v>20.52</v>
      </c>
      <c r="C17" s="28">
        <v>21.78</v>
      </c>
      <c r="D17" s="28">
        <v>20.55</v>
      </c>
      <c r="E17" s="28">
        <v>20.34</v>
      </c>
      <c r="F17" s="28">
        <v>17.88</v>
      </c>
      <c r="G17" s="28">
        <v>18.21</v>
      </c>
      <c r="H17" s="28">
        <v>18.25</v>
      </c>
      <c r="I17" s="28">
        <v>19.46</v>
      </c>
      <c r="J17" s="28">
        <v>21.32</v>
      </c>
      <c r="K17" s="28">
        <v>21.19</v>
      </c>
      <c r="L17" s="28">
        <v>18.61</v>
      </c>
      <c r="M17" s="28">
        <v>26.66</v>
      </c>
      <c r="N17" s="28">
        <v>26.54</v>
      </c>
      <c r="O17" s="29">
        <v>26.41</v>
      </c>
      <c r="P17" s="28">
        <v>26.67</v>
      </c>
      <c r="Q17" s="28">
        <v>27.86</v>
      </c>
      <c r="R17" s="28">
        <v>25.4</v>
      </c>
      <c r="S17" s="28">
        <v>27.42</v>
      </c>
    </row>
    <row r="18" spans="1:19" ht="16" x14ac:dyDescent="0.2">
      <c r="A18" s="12" t="s">
        <v>194</v>
      </c>
      <c r="B18" s="9"/>
      <c r="C18" s="10">
        <f>(C16/B16)-1</f>
        <v>0.19627471116285555</v>
      </c>
      <c r="D18" s="10">
        <f>(D16/C16)-1</f>
        <v>0.1377676758648505</v>
      </c>
      <c r="E18" s="10">
        <f>(E16/D16)-1</f>
        <v>7.3406965295029547E-2</v>
      </c>
      <c r="F18" s="10">
        <f t="shared" ref="F18:N18" si="3">(F16/E16)-1</f>
        <v>-0.18862778122193724</v>
      </c>
      <c r="G18" s="10">
        <f t="shared" si="3"/>
        <v>6.4359107225031575E-2</v>
      </c>
      <c r="H18" s="10">
        <f t="shared" si="3"/>
        <v>2.5669007665056309E-2</v>
      </c>
      <c r="I18" s="10">
        <f t="shared" si="3"/>
        <v>0.37687441081291206</v>
      </c>
      <c r="J18" s="10">
        <f t="shared" si="3"/>
        <v>0.14539094389061491</v>
      </c>
      <c r="K18" s="10">
        <f t="shared" si="3"/>
        <v>0.11833854249098374</v>
      </c>
      <c r="L18" s="10">
        <f t="shared" si="3"/>
        <v>-0.20337380684226436</v>
      </c>
      <c r="M18" s="10">
        <f t="shared" si="3"/>
        <v>0.91476565226841688</v>
      </c>
      <c r="N18" s="10">
        <f t="shared" si="3"/>
        <v>0.15186534568939969</v>
      </c>
      <c r="O18" s="10">
        <f>(O16/N16)-1</f>
        <v>8.7925984282241965E-2</v>
      </c>
      <c r="P18" s="10"/>
      <c r="Q18" s="10">
        <f>(Q16/P16)-1</f>
        <v>-7.7631166958078701E-3</v>
      </c>
      <c r="R18" s="10">
        <f>(R16/Q16)-1</f>
        <v>7.5827675527346372E-2</v>
      </c>
      <c r="S18" s="10">
        <f>(S16/R16)-1</f>
        <v>9.8003683092274141E-2</v>
      </c>
    </row>
    <row r="19" spans="1:19" ht="16" x14ac:dyDescent="0.2">
      <c r="A19" s="2" t="s">
        <v>27</v>
      </c>
      <c r="B19" s="3">
        <v>-821024671</v>
      </c>
      <c r="C19" s="3">
        <v>314151078</v>
      </c>
      <c r="D19" s="3">
        <v>64601186</v>
      </c>
      <c r="E19" s="3">
        <v>323816349</v>
      </c>
      <c r="F19" s="3">
        <v>-3507943995</v>
      </c>
      <c r="G19" s="3">
        <v>571391328</v>
      </c>
      <c r="H19" s="3">
        <v>411353354</v>
      </c>
      <c r="I19" s="3">
        <v>438291025</v>
      </c>
      <c r="J19" s="3">
        <v>566999702</v>
      </c>
      <c r="K19" s="3">
        <v>739726334</v>
      </c>
      <c r="L19" s="3">
        <v>1159930993</v>
      </c>
      <c r="M19" s="3">
        <v>-98936715</v>
      </c>
      <c r="N19" s="3">
        <v>961589772</v>
      </c>
      <c r="O19" s="4">
        <v>-490950153</v>
      </c>
      <c r="P19" s="3">
        <v>-148973674</v>
      </c>
      <c r="Q19" s="3">
        <v>944037305</v>
      </c>
      <c r="R19" s="3">
        <v>-2134494</v>
      </c>
      <c r="S19" s="3">
        <v>-488768152</v>
      </c>
    </row>
    <row r="20" spans="1:19" ht="16" x14ac:dyDescent="0.2">
      <c r="A20" s="2" t="s">
        <v>28</v>
      </c>
      <c r="B20" s="3">
        <v>202573081</v>
      </c>
      <c r="C20" s="3">
        <v>196019887</v>
      </c>
      <c r="D20" s="3">
        <v>216216216</v>
      </c>
      <c r="E20" s="3">
        <v>190155984</v>
      </c>
      <c r="F20" s="3">
        <v>174247649</v>
      </c>
      <c r="G20" s="3">
        <v>120578778</v>
      </c>
      <c r="H20" s="3">
        <v>97037201</v>
      </c>
      <c r="I20" s="3">
        <v>106870962</v>
      </c>
      <c r="J20" s="3">
        <v>130318480</v>
      </c>
      <c r="K20" s="3">
        <v>460224274</v>
      </c>
      <c r="L20" s="3">
        <v>391537888</v>
      </c>
      <c r="M20" s="3">
        <v>239949964</v>
      </c>
      <c r="N20" s="3">
        <v>287089510</v>
      </c>
      <c r="O20" s="4">
        <v>-894620279</v>
      </c>
      <c r="P20" s="3">
        <v>-161482914</v>
      </c>
      <c r="Q20" s="3">
        <v>-157862274</v>
      </c>
      <c r="R20" s="3">
        <v>-367133054</v>
      </c>
      <c r="S20" s="3">
        <v>-519316162</v>
      </c>
    </row>
    <row r="21" spans="1:19" ht="16" x14ac:dyDescent="0.2">
      <c r="A21" s="2" t="s">
        <v>29</v>
      </c>
      <c r="B21" s="3">
        <v>202573081</v>
      </c>
      <c r="C21" s="3">
        <v>196019887</v>
      </c>
      <c r="D21" s="3">
        <v>216216216</v>
      </c>
      <c r="E21" s="3">
        <v>190155984</v>
      </c>
      <c r="F21" s="3">
        <v>174247649</v>
      </c>
      <c r="G21" s="3">
        <v>120578778</v>
      </c>
      <c r="H21" s="3">
        <v>97037201</v>
      </c>
      <c r="I21" s="3">
        <v>132087706</v>
      </c>
      <c r="J21" s="3">
        <v>180616840</v>
      </c>
      <c r="K21" s="3">
        <v>500634211</v>
      </c>
      <c r="L21" s="3">
        <v>447821459</v>
      </c>
      <c r="M21" s="3">
        <v>275203276</v>
      </c>
      <c r="N21" s="3">
        <v>407688450</v>
      </c>
      <c r="O21" s="4">
        <v>-715696223</v>
      </c>
      <c r="P21" s="3">
        <v>-130778416</v>
      </c>
      <c r="Q21" s="3">
        <v>-136953363</v>
      </c>
      <c r="R21" s="3">
        <v>-267879060</v>
      </c>
      <c r="S21" s="3">
        <v>-441855138</v>
      </c>
    </row>
    <row r="22" spans="1:19" ht="16" x14ac:dyDescent="0.2">
      <c r="A22" s="2" t="s">
        <v>30</v>
      </c>
      <c r="B22" s="3" t="s">
        <v>21</v>
      </c>
      <c r="C22" s="3" t="s">
        <v>21</v>
      </c>
      <c r="D22" s="3" t="s">
        <v>21</v>
      </c>
      <c r="E22" s="3" t="s">
        <v>21</v>
      </c>
      <c r="F22" s="3" t="s">
        <v>21</v>
      </c>
      <c r="G22" s="3" t="s">
        <v>21</v>
      </c>
      <c r="H22" s="3" t="s">
        <v>21</v>
      </c>
      <c r="I22" s="3">
        <v>25216744</v>
      </c>
      <c r="J22" s="3">
        <v>50298361</v>
      </c>
      <c r="K22" s="3">
        <v>40409936</v>
      </c>
      <c r="L22" s="3">
        <v>56283571</v>
      </c>
      <c r="M22" s="3">
        <v>35253312</v>
      </c>
      <c r="N22" s="3">
        <v>120598939</v>
      </c>
      <c r="O22" s="4">
        <v>178924056</v>
      </c>
      <c r="P22" s="3">
        <v>30704498</v>
      </c>
      <c r="Q22" s="3">
        <v>20908910</v>
      </c>
      <c r="R22" s="3">
        <v>99253994</v>
      </c>
      <c r="S22" s="3">
        <v>77461024</v>
      </c>
    </row>
    <row r="23" spans="1:19" ht="16" x14ac:dyDescent="0.2">
      <c r="A23" s="2" t="s">
        <v>31</v>
      </c>
      <c r="B23" s="3">
        <v>-1023597752</v>
      </c>
      <c r="C23" s="3">
        <v>118131190</v>
      </c>
      <c r="D23" s="3">
        <v>-151615029</v>
      </c>
      <c r="E23" s="3">
        <v>133660365</v>
      </c>
      <c r="F23" s="3">
        <v>-3682191644</v>
      </c>
      <c r="G23" s="3">
        <v>450812550</v>
      </c>
      <c r="H23" s="3">
        <v>314316153</v>
      </c>
      <c r="I23" s="3">
        <v>331420063</v>
      </c>
      <c r="J23" s="3">
        <v>436681222</v>
      </c>
      <c r="K23" s="3">
        <v>279502059</v>
      </c>
      <c r="L23" s="3">
        <v>768393105</v>
      </c>
      <c r="M23" s="3">
        <v>-338886679</v>
      </c>
      <c r="N23" s="3">
        <v>674500262</v>
      </c>
      <c r="O23" s="4">
        <v>403670126</v>
      </c>
      <c r="P23" s="3">
        <v>12509240</v>
      </c>
      <c r="Q23" s="3">
        <v>1101899578</v>
      </c>
      <c r="R23" s="3">
        <v>364998560</v>
      </c>
      <c r="S23" s="3">
        <v>30548010</v>
      </c>
    </row>
    <row r="24" spans="1:19" ht="16" x14ac:dyDescent="0.2">
      <c r="A24" s="2" t="s">
        <v>32</v>
      </c>
      <c r="B24" s="3">
        <v>6413919856</v>
      </c>
      <c r="C24" s="3">
        <v>6376487994</v>
      </c>
      <c r="D24" s="3">
        <v>7547791681</v>
      </c>
      <c r="E24" s="3">
        <v>7847379177</v>
      </c>
      <c r="F24" s="3">
        <v>10137825039</v>
      </c>
      <c r="G24" s="3">
        <v>6485182941</v>
      </c>
      <c r="H24" s="3">
        <v>6826356174</v>
      </c>
      <c r="I24" s="3">
        <v>9527126016</v>
      </c>
      <c r="J24" s="3">
        <v>10847298730</v>
      </c>
      <c r="K24" s="3">
        <v>12025323538</v>
      </c>
      <c r="L24" s="3">
        <v>9009042092</v>
      </c>
      <c r="M24" s="3">
        <v>19570137097</v>
      </c>
      <c r="N24" s="3">
        <v>21466611187</v>
      </c>
      <c r="O24" s="4">
        <v>24891172757</v>
      </c>
      <c r="P24" s="3">
        <v>10929663992</v>
      </c>
      <c r="Q24" s="3">
        <v>9752961256</v>
      </c>
      <c r="R24" s="3">
        <v>11510261591</v>
      </c>
      <c r="S24" s="3">
        <v>13124734090</v>
      </c>
    </row>
    <row r="25" spans="1:19" ht="16" x14ac:dyDescent="0.2">
      <c r="A25" s="2" t="s">
        <v>33</v>
      </c>
      <c r="B25" s="3">
        <v>1970727519</v>
      </c>
      <c r="C25" s="3">
        <v>1886204612</v>
      </c>
      <c r="D25" s="3">
        <v>2399472639</v>
      </c>
      <c r="E25" s="3">
        <v>2418288052</v>
      </c>
      <c r="F25" s="3">
        <v>2750450742</v>
      </c>
      <c r="G25" s="3">
        <v>2138915446</v>
      </c>
      <c r="H25" s="3">
        <v>2224472369</v>
      </c>
      <c r="I25" s="3">
        <v>2783448211</v>
      </c>
      <c r="J25" s="3">
        <v>2856718255</v>
      </c>
      <c r="K25" s="3">
        <v>3291164810</v>
      </c>
      <c r="L25" s="3">
        <v>2947546163</v>
      </c>
      <c r="M25" s="3">
        <v>5128788326</v>
      </c>
      <c r="N25" s="3">
        <v>5722579755</v>
      </c>
      <c r="O25" s="4">
        <v>-6661648076</v>
      </c>
      <c r="P25" s="3">
        <v>-2840734643</v>
      </c>
      <c r="Q25" s="3">
        <v>-2493387565</v>
      </c>
      <c r="R25" s="3">
        <v>-3177195063</v>
      </c>
      <c r="S25" s="3">
        <v>-3413740064</v>
      </c>
    </row>
    <row r="26" spans="1:19" ht="16" x14ac:dyDescent="0.2">
      <c r="A26" s="2" t="s">
        <v>34</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19" ht="16" x14ac:dyDescent="0.2">
      <c r="A27" s="2" t="s">
        <v>35</v>
      </c>
      <c r="B27" s="3">
        <v>4837606149</v>
      </c>
      <c r="C27" s="3">
        <v>5017330232</v>
      </c>
      <c r="D27" s="3">
        <v>5153592608</v>
      </c>
      <c r="E27" s="3">
        <v>5438736719</v>
      </c>
      <c r="F27" s="3">
        <v>7387374298</v>
      </c>
      <c r="G27" s="3">
        <v>4346267495</v>
      </c>
      <c r="H27" s="3">
        <v>4601883805</v>
      </c>
      <c r="I27" s="3">
        <v>6743677805</v>
      </c>
      <c r="J27" s="3">
        <v>7990580474</v>
      </c>
      <c r="K27" s="3">
        <v>8735281226</v>
      </c>
      <c r="L27" s="3">
        <v>6062719485</v>
      </c>
      <c r="M27" s="3">
        <v>14440211567</v>
      </c>
      <c r="N27" s="3">
        <v>15742964185</v>
      </c>
      <c r="O27" s="4">
        <v>18229524681</v>
      </c>
      <c r="P27" s="3">
        <v>8086654942</v>
      </c>
      <c r="Q27" s="3">
        <v>7259573691</v>
      </c>
      <c r="R27" s="3">
        <v>8331999281</v>
      </c>
      <c r="S27" s="3">
        <v>9712085027</v>
      </c>
    </row>
    <row r="28" spans="1:19" ht="16" x14ac:dyDescent="0.2">
      <c r="A28" s="2" t="s">
        <v>36</v>
      </c>
      <c r="B28" s="3">
        <v>770046015</v>
      </c>
      <c r="C28" s="3">
        <v>1038515960</v>
      </c>
      <c r="D28" s="3">
        <v>1278839813</v>
      </c>
      <c r="E28" s="3">
        <v>1408256632</v>
      </c>
      <c r="F28" s="3">
        <v>1105988552</v>
      </c>
      <c r="G28" s="3">
        <v>929868777</v>
      </c>
      <c r="H28" s="3">
        <v>805830673</v>
      </c>
      <c r="I28" s="3">
        <v>1169576599</v>
      </c>
      <c r="J28" s="3">
        <v>1454079880</v>
      </c>
      <c r="K28" s="3">
        <v>1371692837</v>
      </c>
      <c r="L28" s="3">
        <v>619119285</v>
      </c>
      <c r="M28" s="3">
        <v>1505657593</v>
      </c>
      <c r="N28" s="3">
        <v>1423707832</v>
      </c>
      <c r="O28" s="4">
        <v>1475032460</v>
      </c>
      <c r="P28" s="3">
        <v>852902715</v>
      </c>
      <c r="Q28" s="3">
        <v>861447108</v>
      </c>
      <c r="R28" s="3">
        <v>544296098</v>
      </c>
      <c r="S28" s="3">
        <v>918622286</v>
      </c>
    </row>
    <row r="29" spans="1:19" ht="16" x14ac:dyDescent="0.2">
      <c r="A29" s="2" t="s">
        <v>37</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19" ht="16" x14ac:dyDescent="0.2">
      <c r="A30" s="2" t="s">
        <v>38</v>
      </c>
      <c r="B30" s="3">
        <v>770046015</v>
      </c>
      <c r="C30" s="3">
        <v>1038515960</v>
      </c>
      <c r="D30" s="3">
        <v>1278839813</v>
      </c>
      <c r="E30" s="3">
        <v>1408256632</v>
      </c>
      <c r="F30" s="3">
        <v>1105988552</v>
      </c>
      <c r="G30" s="3">
        <v>929868777</v>
      </c>
      <c r="H30" s="3">
        <v>805830673</v>
      </c>
      <c r="I30" s="3">
        <v>1169576599</v>
      </c>
      <c r="J30" s="3">
        <v>1454079880</v>
      </c>
      <c r="K30" s="3">
        <v>1371692837</v>
      </c>
      <c r="L30" s="3">
        <v>619119285</v>
      </c>
      <c r="M30" s="3">
        <v>1505657593</v>
      </c>
      <c r="N30" s="3">
        <v>1423707832</v>
      </c>
      <c r="O30" s="4">
        <v>1475032460</v>
      </c>
      <c r="P30" s="3">
        <v>852902715</v>
      </c>
      <c r="Q30" s="3">
        <v>861447108</v>
      </c>
      <c r="R30" s="3">
        <v>544296098</v>
      </c>
      <c r="S30" s="3">
        <v>918622286</v>
      </c>
    </row>
    <row r="31" spans="1:19" ht="16" x14ac:dyDescent="0.2">
      <c r="A31" s="2" t="s">
        <v>39</v>
      </c>
      <c r="B31" s="3">
        <v>4067560135</v>
      </c>
      <c r="C31" s="3">
        <v>3978814272</v>
      </c>
      <c r="D31" s="3">
        <v>3874752795</v>
      </c>
      <c r="E31" s="3">
        <v>4030480087</v>
      </c>
      <c r="F31" s="3">
        <v>6281385746</v>
      </c>
      <c r="G31" s="3">
        <v>3416398719</v>
      </c>
      <c r="H31" s="3">
        <v>3796053132</v>
      </c>
      <c r="I31" s="3">
        <v>5574101206</v>
      </c>
      <c r="J31" s="3">
        <v>6536500594</v>
      </c>
      <c r="K31" s="3">
        <v>7363588389</v>
      </c>
      <c r="L31" s="3">
        <v>5443600199</v>
      </c>
      <c r="M31" s="3">
        <v>12934553974</v>
      </c>
      <c r="N31" s="3">
        <v>14319256353</v>
      </c>
      <c r="O31" s="4">
        <v>16754492221</v>
      </c>
      <c r="P31" s="3">
        <v>7233752227</v>
      </c>
      <c r="Q31" s="3">
        <v>6398126582</v>
      </c>
      <c r="R31" s="3">
        <v>7787703183</v>
      </c>
      <c r="S31" s="3">
        <v>8793462740</v>
      </c>
    </row>
    <row r="32" spans="1:19" ht="16" x14ac:dyDescent="0.2">
      <c r="A32" s="2" t="s">
        <v>40</v>
      </c>
      <c r="B32" s="3">
        <v>-385023007</v>
      </c>
      <c r="C32" s="3">
        <v>-519257980</v>
      </c>
      <c r="D32" s="3">
        <v>-639419907</v>
      </c>
      <c r="E32" s="3">
        <v>-704128316</v>
      </c>
      <c r="F32" s="3">
        <v>-552994276</v>
      </c>
      <c r="G32" s="3">
        <v>-464934388</v>
      </c>
      <c r="H32" s="3">
        <v>-402915337</v>
      </c>
      <c r="I32" s="3">
        <v>-584788300</v>
      </c>
      <c r="J32" s="3">
        <v>-727039940</v>
      </c>
      <c r="K32" s="3">
        <v>-685846419</v>
      </c>
      <c r="L32" s="3">
        <v>-309559643</v>
      </c>
      <c r="M32" s="3">
        <v>-752828796</v>
      </c>
      <c r="N32" s="3">
        <v>-711853916</v>
      </c>
      <c r="O32" s="4">
        <v>-737516230</v>
      </c>
      <c r="P32" s="3">
        <v>-426451357</v>
      </c>
      <c r="Q32" s="3">
        <v>-430723554</v>
      </c>
      <c r="R32" s="3">
        <v>-272148049</v>
      </c>
      <c r="S32" s="3">
        <v>-459311143</v>
      </c>
    </row>
    <row r="33" spans="1:19" ht="16" x14ac:dyDescent="0.2">
      <c r="A33" s="30" t="s">
        <v>41</v>
      </c>
      <c r="B33" s="26">
        <v>4452583142</v>
      </c>
      <c r="C33" s="26">
        <v>4498072252</v>
      </c>
      <c r="D33" s="26">
        <v>4514172701</v>
      </c>
      <c r="E33" s="26">
        <v>4734608403</v>
      </c>
      <c r="F33" s="26">
        <v>6834380022</v>
      </c>
      <c r="G33" s="26">
        <v>3881333107</v>
      </c>
      <c r="H33" s="26">
        <v>4198968468</v>
      </c>
      <c r="I33" s="26">
        <v>6158889506</v>
      </c>
      <c r="J33" s="26">
        <v>7263540534</v>
      </c>
      <c r="K33" s="26">
        <v>8049434807</v>
      </c>
      <c r="L33" s="26">
        <v>5753159842</v>
      </c>
      <c r="M33" s="26">
        <v>13687382770</v>
      </c>
      <c r="N33" s="26">
        <v>15031110269</v>
      </c>
      <c r="O33" s="27">
        <v>17492008451</v>
      </c>
      <c r="P33" s="26">
        <v>7660203584</v>
      </c>
      <c r="Q33" s="26">
        <v>6828850137</v>
      </c>
      <c r="R33" s="26">
        <v>8059851232</v>
      </c>
      <c r="S33" s="26">
        <v>9252773884</v>
      </c>
    </row>
    <row r="34" spans="1:19" ht="16" x14ac:dyDescent="0.2">
      <c r="A34" s="25" t="s">
        <v>57</v>
      </c>
      <c r="B34" s="28">
        <v>16.329999999999998</v>
      </c>
      <c r="C34" s="28">
        <v>14.65</v>
      </c>
      <c r="D34" s="28">
        <v>12.18</v>
      </c>
      <c r="E34" s="28">
        <v>11.79</v>
      </c>
      <c r="F34" s="28">
        <v>18.43</v>
      </c>
      <c r="G34" s="28">
        <v>10.02</v>
      </c>
      <c r="H34" s="28">
        <v>10.59</v>
      </c>
      <c r="I34" s="28">
        <v>12.03</v>
      </c>
      <c r="J34" s="28">
        <v>13.57</v>
      </c>
      <c r="K34" s="28">
        <v>13.36</v>
      </c>
      <c r="L34" s="28">
        <v>10.53</v>
      </c>
      <c r="M34" s="28">
        <v>18.739999999999998</v>
      </c>
      <c r="N34" s="28">
        <v>17.79</v>
      </c>
      <c r="O34" s="29">
        <v>18.93</v>
      </c>
      <c r="P34" s="28">
        <v>18.95</v>
      </c>
      <c r="Q34" s="28">
        <v>17.78</v>
      </c>
      <c r="R34" s="28">
        <v>17.79</v>
      </c>
      <c r="S34" s="28">
        <v>20.079999999999998</v>
      </c>
    </row>
    <row r="35" spans="1:19" ht="16" x14ac:dyDescent="0.2">
      <c r="A35" s="13" t="s">
        <v>195</v>
      </c>
      <c r="B35" s="14"/>
      <c r="C35" s="15">
        <f>(C33/B33)-1</f>
        <v>1.0216341514415195E-2</v>
      </c>
      <c r="D35" s="15">
        <f>(D33/C33)-1</f>
        <v>3.5794109338376234E-3</v>
      </c>
      <c r="E35" s="15">
        <f>(E33/D33)-1</f>
        <v>4.8831915967939787E-2</v>
      </c>
      <c r="F35" s="15">
        <f t="shared" ref="F35:N35" si="4">(F33/E33)-1</f>
        <v>0.44349425343593718</v>
      </c>
      <c r="G35" s="15">
        <f t="shared" si="4"/>
        <v>-0.43208702259664888</v>
      </c>
      <c r="H35" s="15">
        <f t="shared" si="4"/>
        <v>8.1836665971066314E-2</v>
      </c>
      <c r="I35" s="15">
        <f t="shared" si="4"/>
        <v>0.46676250439516287</v>
      </c>
      <c r="J35" s="15">
        <f t="shared" si="4"/>
        <v>0.17935879949199407</v>
      </c>
      <c r="K35" s="15">
        <f t="shared" si="4"/>
        <v>0.1081971346234385</v>
      </c>
      <c r="L35" s="15">
        <f t="shared" si="4"/>
        <v>-0.2852715774532516</v>
      </c>
      <c r="M35" s="15">
        <f t="shared" si="4"/>
        <v>1.3791069857085332</v>
      </c>
      <c r="N35" s="15">
        <f t="shared" si="4"/>
        <v>9.817271289769014E-2</v>
      </c>
      <c r="O35" s="15">
        <f>(O33/N33)-1</f>
        <v>0.16372031992043401</v>
      </c>
      <c r="P35" s="15"/>
      <c r="Q35" s="15">
        <f>(Q33/P33)-1</f>
        <v>-0.10852889716096614</v>
      </c>
      <c r="R35" s="15">
        <f>(R33/Q33)-1</f>
        <v>0.18026476936874092</v>
      </c>
      <c r="S35" s="15">
        <f>(S33/R33)-1</f>
        <v>0.1480080236796113</v>
      </c>
    </row>
    <row r="36" spans="1:19" ht="16" x14ac:dyDescent="0.2">
      <c r="A36" s="16" t="s">
        <v>196</v>
      </c>
      <c r="B36" s="17">
        <f t="shared" ref="B36:S36" si="5">(B16*(1-0.25))/(B126+B105+B96)</f>
        <v>0.13322326373877702</v>
      </c>
      <c r="C36" s="17">
        <f t="shared" si="5"/>
        <v>0.12559295600536419</v>
      </c>
      <c r="D36" s="17">
        <f t="shared" si="5"/>
        <v>0.13333641233195798</v>
      </c>
      <c r="E36" s="17">
        <f t="shared" si="5"/>
        <v>0.12161607874788721</v>
      </c>
      <c r="F36" s="17">
        <f t="shared" si="5"/>
        <v>0.1274344104619877</v>
      </c>
      <c r="G36" s="17">
        <f t="shared" si="5"/>
        <v>0.14296194137441245</v>
      </c>
      <c r="H36" s="17">
        <f t="shared" si="5"/>
        <v>0.14586758120566723</v>
      </c>
      <c r="I36" s="17">
        <f t="shared" si="5"/>
        <v>0.14877736877787659</v>
      </c>
      <c r="J36" s="17">
        <f t="shared" si="5"/>
        <v>0.16645735624795252</v>
      </c>
      <c r="K36" s="17">
        <f t="shared" si="5"/>
        <v>0.13405740153250689</v>
      </c>
      <c r="L36" s="17">
        <f t="shared" si="5"/>
        <v>8.1629779990326043E-2</v>
      </c>
      <c r="M36" s="17">
        <f t="shared" si="5"/>
        <v>0.15393052359298501</v>
      </c>
      <c r="N36" s="17">
        <f t="shared" si="5"/>
        <v>0.17178474114545184</v>
      </c>
      <c r="O36" s="17">
        <f t="shared" si="5"/>
        <v>0.17184986732499832</v>
      </c>
      <c r="P36" s="17">
        <f t="shared" si="5"/>
        <v>8.5227272730327139E-2</v>
      </c>
      <c r="Q36" s="17">
        <f t="shared" si="5"/>
        <v>8.5717157955270948E-2</v>
      </c>
      <c r="R36" s="17">
        <f t="shared" si="5"/>
        <v>8.8144414170402072E-2</v>
      </c>
      <c r="S36" s="17">
        <f t="shared" si="5"/>
        <v>8.8994641778904079E-2</v>
      </c>
    </row>
    <row r="37" spans="1:19" ht="16" x14ac:dyDescent="0.2">
      <c r="A37" s="2" t="s">
        <v>42</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19" ht="16" x14ac:dyDescent="0.2">
      <c r="A38" s="2" t="s">
        <v>43</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19" ht="16" x14ac:dyDescent="0.2">
      <c r="A39" s="2" t="s">
        <v>44</v>
      </c>
      <c r="B39" s="3">
        <v>4452583142</v>
      </c>
      <c r="C39" s="3">
        <v>4498072252</v>
      </c>
      <c r="D39" s="3">
        <v>4514172701</v>
      </c>
      <c r="E39" s="3">
        <v>4734608403</v>
      </c>
      <c r="F39" s="3">
        <v>6834380022</v>
      </c>
      <c r="G39" s="3">
        <v>3881333107</v>
      </c>
      <c r="H39" s="3">
        <v>4198968468</v>
      </c>
      <c r="I39" s="3">
        <v>6158889506</v>
      </c>
      <c r="J39" s="3">
        <v>7263540534</v>
      </c>
      <c r="K39" s="3">
        <v>8049434807</v>
      </c>
      <c r="L39" s="3">
        <v>5753159842</v>
      </c>
      <c r="M39" s="3">
        <v>13687382770</v>
      </c>
      <c r="N39" s="3">
        <v>15031110269</v>
      </c>
      <c r="O39" s="4">
        <v>17492008451</v>
      </c>
      <c r="P39" s="3">
        <v>7660203584</v>
      </c>
      <c r="Q39" s="3">
        <v>6828850137</v>
      </c>
      <c r="R39" s="3">
        <v>8059851232</v>
      </c>
      <c r="S39" s="3">
        <v>9252773884</v>
      </c>
    </row>
    <row r="40" spans="1:19" ht="16" x14ac:dyDescent="0.2">
      <c r="A40" s="2" t="s">
        <v>45</v>
      </c>
      <c r="B40" s="3">
        <v>476871000</v>
      </c>
      <c r="C40" s="3">
        <v>488769000</v>
      </c>
      <c r="D40" s="3">
        <v>499134000</v>
      </c>
      <c r="E40" s="3">
        <v>500283000</v>
      </c>
      <c r="F40" s="3">
        <v>501309000</v>
      </c>
      <c r="G40" s="3">
        <v>502395000</v>
      </c>
      <c r="H40" s="3">
        <v>502911000</v>
      </c>
      <c r="I40" s="3">
        <v>502413000</v>
      </c>
      <c r="J40" s="3">
        <v>502825000</v>
      </c>
      <c r="K40" s="3">
        <v>503219000</v>
      </c>
      <c r="L40" s="3">
        <v>503679000</v>
      </c>
      <c r="M40" s="3">
        <v>503628000</v>
      </c>
      <c r="N40" s="3">
        <v>502121000</v>
      </c>
      <c r="O40" s="4">
        <v>501013500</v>
      </c>
      <c r="P40" s="3">
        <v>503464000</v>
      </c>
      <c r="Q40" s="3">
        <v>502671000</v>
      </c>
      <c r="R40" s="3">
        <v>501570000</v>
      </c>
      <c r="S40" s="3">
        <v>500457000</v>
      </c>
    </row>
    <row r="41" spans="1:19" ht="16" x14ac:dyDescent="0.2">
      <c r="A41" s="2" t="s">
        <v>46</v>
      </c>
      <c r="B41" s="5">
        <v>9.34</v>
      </c>
      <c r="C41" s="5">
        <v>9.1999999999999993</v>
      </c>
      <c r="D41" s="5">
        <v>9.0399999999999991</v>
      </c>
      <c r="E41" s="5">
        <v>9.4700000000000006</v>
      </c>
      <c r="F41" s="5">
        <v>13.64</v>
      </c>
      <c r="G41" s="5">
        <v>7.72</v>
      </c>
      <c r="H41" s="5">
        <v>8.35</v>
      </c>
      <c r="I41" s="5">
        <v>12.26</v>
      </c>
      <c r="J41" s="5">
        <v>14.45</v>
      </c>
      <c r="K41" s="3">
        <v>16</v>
      </c>
      <c r="L41" s="5">
        <v>11.43</v>
      </c>
      <c r="M41" s="5">
        <v>27.18</v>
      </c>
      <c r="N41" s="5">
        <v>29.94</v>
      </c>
      <c r="O41" s="6">
        <v>34.909999999999997</v>
      </c>
      <c r="P41" s="5">
        <v>15.22</v>
      </c>
      <c r="Q41" s="5">
        <v>13.58</v>
      </c>
      <c r="R41" s="5">
        <v>16.07</v>
      </c>
      <c r="S41" s="5">
        <v>18.489999999999998</v>
      </c>
    </row>
    <row r="42" spans="1:19" ht="16" x14ac:dyDescent="0.2">
      <c r="A42" s="2" t="s">
        <v>47</v>
      </c>
      <c r="B42" s="5">
        <v>10.14</v>
      </c>
      <c r="C42" s="5">
        <v>10.27</v>
      </c>
      <c r="D42" s="5">
        <v>10.32</v>
      </c>
      <c r="E42" s="5">
        <v>10.87</v>
      </c>
      <c r="F42" s="5">
        <v>14.74</v>
      </c>
      <c r="G42" s="5">
        <v>8.65</v>
      </c>
      <c r="H42" s="5">
        <v>9.16</v>
      </c>
      <c r="I42" s="5">
        <v>13.42</v>
      </c>
      <c r="J42" s="5">
        <v>15.89</v>
      </c>
      <c r="K42" s="5">
        <v>17.350000000000001</v>
      </c>
      <c r="L42" s="5">
        <v>12.04</v>
      </c>
      <c r="M42" s="5">
        <v>28.67</v>
      </c>
      <c r="N42" s="5">
        <v>31.36</v>
      </c>
      <c r="O42" s="6">
        <v>36.380000000000003</v>
      </c>
      <c r="P42" s="5">
        <v>16.059999999999999</v>
      </c>
      <c r="Q42" s="5">
        <v>14.44</v>
      </c>
      <c r="R42" s="5">
        <v>16.62</v>
      </c>
      <c r="S42" s="5">
        <v>19.41</v>
      </c>
    </row>
    <row r="43" spans="1:19" ht="16" x14ac:dyDescent="0.2">
      <c r="A43" s="2" t="s">
        <v>48</v>
      </c>
      <c r="B43" s="3">
        <v>479740000</v>
      </c>
      <c r="C43" s="3">
        <v>492207000</v>
      </c>
      <c r="D43" s="3">
        <v>502230000</v>
      </c>
      <c r="E43" s="3">
        <v>503217000</v>
      </c>
      <c r="F43" s="3">
        <v>503862000</v>
      </c>
      <c r="G43" s="3">
        <v>504895000</v>
      </c>
      <c r="H43" s="3">
        <v>504640000</v>
      </c>
      <c r="I43" s="3">
        <v>504010000</v>
      </c>
      <c r="J43" s="3">
        <v>503918000</v>
      </c>
      <c r="K43" s="3">
        <v>503840000</v>
      </c>
      <c r="L43" s="3">
        <v>504210000</v>
      </c>
      <c r="M43" s="3">
        <v>503896000</v>
      </c>
      <c r="N43" s="3">
        <v>502480000</v>
      </c>
      <c r="O43" s="4">
        <v>501363500</v>
      </c>
      <c r="P43" s="3">
        <v>503761000</v>
      </c>
      <c r="Q43" s="3">
        <v>503023000</v>
      </c>
      <c r="R43" s="3">
        <v>501937000</v>
      </c>
      <c r="S43" s="3">
        <v>500790000</v>
      </c>
    </row>
    <row r="44" spans="1:19" ht="16" x14ac:dyDescent="0.2">
      <c r="A44" s="2" t="s">
        <v>49</v>
      </c>
      <c r="B44" s="5">
        <v>9.2799999999999994</v>
      </c>
      <c r="C44" s="5">
        <v>9.14</v>
      </c>
      <c r="D44" s="5">
        <v>8.99</v>
      </c>
      <c r="E44" s="5">
        <v>9.41</v>
      </c>
      <c r="F44" s="5">
        <v>13.56</v>
      </c>
      <c r="G44" s="5">
        <v>7.69</v>
      </c>
      <c r="H44" s="5">
        <v>8.32</v>
      </c>
      <c r="I44" s="5">
        <v>12.22</v>
      </c>
      <c r="J44" s="5">
        <v>14.42</v>
      </c>
      <c r="K44" s="5">
        <v>15.97</v>
      </c>
      <c r="L44" s="5">
        <v>11.42</v>
      </c>
      <c r="M44" s="5">
        <v>27.17</v>
      </c>
      <c r="N44" s="5">
        <v>29.91</v>
      </c>
      <c r="O44" s="6">
        <v>34.89</v>
      </c>
      <c r="P44" s="5">
        <v>15.2</v>
      </c>
      <c r="Q44" s="5">
        <v>13.58</v>
      </c>
      <c r="R44" s="5">
        <v>16.059999999999999</v>
      </c>
      <c r="S44" s="5">
        <v>18.48</v>
      </c>
    </row>
    <row r="45" spans="1:19" ht="16" x14ac:dyDescent="0.2">
      <c r="A45" s="2" t="s">
        <v>50</v>
      </c>
      <c r="B45" s="5">
        <v>10.09</v>
      </c>
      <c r="C45" s="5">
        <v>10.19</v>
      </c>
      <c r="D45" s="5">
        <v>10.26</v>
      </c>
      <c r="E45" s="5">
        <v>10.8</v>
      </c>
      <c r="F45" s="5">
        <v>14.67</v>
      </c>
      <c r="G45" s="5">
        <v>8.6</v>
      </c>
      <c r="H45" s="5">
        <v>9.1199999999999992</v>
      </c>
      <c r="I45" s="5">
        <v>13.38</v>
      </c>
      <c r="J45" s="5">
        <v>15.86</v>
      </c>
      <c r="K45" s="5">
        <v>17.34</v>
      </c>
      <c r="L45" s="5">
        <v>12.03</v>
      </c>
      <c r="M45" s="5">
        <v>28.66</v>
      </c>
      <c r="N45" s="5">
        <v>31.33</v>
      </c>
      <c r="O45" s="6">
        <v>36.36</v>
      </c>
      <c r="P45" s="5">
        <v>16.059999999999999</v>
      </c>
      <c r="Q45" s="5">
        <v>14.43</v>
      </c>
      <c r="R45" s="5">
        <v>16.600000000000001</v>
      </c>
      <c r="S45" s="5">
        <v>19.399999999999999</v>
      </c>
    </row>
    <row r="46" spans="1:19" ht="16" x14ac:dyDescent="0.2">
      <c r="A46" s="2" t="s">
        <v>51</v>
      </c>
      <c r="B46" s="3">
        <v>6650031526</v>
      </c>
      <c r="C46" s="3">
        <v>7987485877</v>
      </c>
      <c r="D46" s="3">
        <v>9311799588</v>
      </c>
      <c r="E46" s="3">
        <v>10148542167</v>
      </c>
      <c r="F46" s="3">
        <v>8922931707</v>
      </c>
      <c r="G46" s="3">
        <v>9317154788</v>
      </c>
      <c r="H46" s="3">
        <v>9498043471</v>
      </c>
      <c r="I46" s="3">
        <v>12818511498</v>
      </c>
      <c r="J46" s="3">
        <v>14045817209</v>
      </c>
      <c r="K46" s="3">
        <v>18498770830</v>
      </c>
      <c r="L46" s="3">
        <v>17571486280</v>
      </c>
      <c r="M46" s="3">
        <v>26101097486</v>
      </c>
      <c r="N46" s="3">
        <v>29072882337</v>
      </c>
      <c r="O46" s="4">
        <v>31272433746</v>
      </c>
      <c r="P46" s="3">
        <v>14337863241</v>
      </c>
      <c r="Q46" s="3">
        <v>13839607794</v>
      </c>
      <c r="R46" s="3">
        <v>14944663242</v>
      </c>
      <c r="S46" s="3">
        <v>15995155985</v>
      </c>
    </row>
    <row r="47" spans="1:19" ht="16" x14ac:dyDescent="0.2">
      <c r="A47" s="2" t="s">
        <v>52</v>
      </c>
      <c r="B47" s="5">
        <v>24.39</v>
      </c>
      <c r="C47" s="5">
        <v>26.01</v>
      </c>
      <c r="D47" s="5">
        <v>25.13</v>
      </c>
      <c r="E47" s="5">
        <v>25.27</v>
      </c>
      <c r="F47" s="5">
        <v>24.07</v>
      </c>
      <c r="G47" s="5">
        <v>24.05</v>
      </c>
      <c r="H47" s="5">
        <v>23.95</v>
      </c>
      <c r="I47" s="5">
        <v>25.04</v>
      </c>
      <c r="J47" s="5">
        <v>26.24</v>
      </c>
      <c r="K47" s="5">
        <v>30.71</v>
      </c>
      <c r="L47" s="5">
        <v>32.159999999999997</v>
      </c>
      <c r="M47" s="5">
        <v>35.74</v>
      </c>
      <c r="N47" s="5">
        <v>34.4</v>
      </c>
      <c r="O47" s="6">
        <v>33.840000000000003</v>
      </c>
      <c r="P47" s="5">
        <v>34.28</v>
      </c>
      <c r="Q47" s="5">
        <v>36.130000000000003</v>
      </c>
      <c r="R47" s="3">
        <v>35</v>
      </c>
      <c r="S47" s="5">
        <v>34.729999999999997</v>
      </c>
    </row>
    <row r="48" spans="1:19" ht="16" x14ac:dyDescent="0.2">
      <c r="A48" s="2" t="s">
        <v>53</v>
      </c>
      <c r="B48" s="3">
        <v>5592895185</v>
      </c>
      <c r="C48" s="3">
        <v>6690639072</v>
      </c>
      <c r="D48" s="3">
        <v>7599208952</v>
      </c>
      <c r="E48" s="3">
        <v>8145014630</v>
      </c>
      <c r="F48" s="3">
        <v>6629881044</v>
      </c>
      <c r="G48" s="3">
        <v>7056574269</v>
      </c>
      <c r="H48" s="3">
        <v>7237709528</v>
      </c>
      <c r="I48" s="3">
        <v>9966617839</v>
      </c>
      <c r="J48" s="3">
        <v>11414298432</v>
      </c>
      <c r="K48" s="3">
        <v>12765049872</v>
      </c>
      <c r="L48" s="3">
        <v>10168973085</v>
      </c>
      <c r="M48" s="3">
        <v>19471200382</v>
      </c>
      <c r="N48" s="3">
        <v>22428200959</v>
      </c>
      <c r="O48" s="4">
        <v>24400222604</v>
      </c>
      <c r="P48" s="3">
        <v>10780690318</v>
      </c>
      <c r="Q48" s="3">
        <v>10696998561</v>
      </c>
      <c r="R48" s="3">
        <v>11508127097</v>
      </c>
      <c r="S48" s="3">
        <v>12635965938</v>
      </c>
    </row>
    <row r="49" spans="1:19" ht="16" x14ac:dyDescent="0.2">
      <c r="A49" s="2" t="s">
        <v>54</v>
      </c>
      <c r="B49" s="3">
        <v>5592895185</v>
      </c>
      <c r="C49" s="3">
        <v>6690639072</v>
      </c>
      <c r="D49" s="3">
        <v>7612392867</v>
      </c>
      <c r="E49" s="3">
        <v>8171195526</v>
      </c>
      <c r="F49" s="3">
        <v>6629881044</v>
      </c>
      <c r="G49" s="3">
        <v>7056574269</v>
      </c>
      <c r="H49" s="3">
        <v>7237709528</v>
      </c>
      <c r="I49" s="3">
        <v>9965417042</v>
      </c>
      <c r="J49" s="3">
        <v>11414298432</v>
      </c>
      <c r="K49" s="3">
        <v>12765049872</v>
      </c>
      <c r="L49" s="3">
        <v>10168973085</v>
      </c>
      <c r="M49" s="3">
        <v>19471200382</v>
      </c>
      <c r="N49" s="3">
        <v>22428200959</v>
      </c>
      <c r="O49" s="4">
        <v>24400222604</v>
      </c>
      <c r="P49" s="3">
        <v>10780690318</v>
      </c>
      <c r="Q49" s="3">
        <v>10696998561</v>
      </c>
      <c r="R49" s="3">
        <v>11508127097</v>
      </c>
      <c r="S49" s="3">
        <v>12635965938</v>
      </c>
    </row>
    <row r="50" spans="1:19" ht="16" x14ac:dyDescent="0.2">
      <c r="A50" s="2" t="s">
        <v>58</v>
      </c>
      <c r="B50" s="3">
        <v>326305</v>
      </c>
      <c r="C50" s="3">
        <v>314813</v>
      </c>
      <c r="D50" s="3">
        <v>348392</v>
      </c>
      <c r="E50" s="3">
        <v>350379</v>
      </c>
      <c r="F50" s="3">
        <v>305663</v>
      </c>
      <c r="G50" s="3">
        <v>309077</v>
      </c>
      <c r="H50" s="3">
        <v>294913</v>
      </c>
      <c r="I50" s="3">
        <v>397997</v>
      </c>
      <c r="J50" s="3">
        <v>391772</v>
      </c>
      <c r="K50" s="3">
        <v>407843</v>
      </c>
      <c r="L50" s="3">
        <v>368281</v>
      </c>
      <c r="M50" s="3">
        <v>462324</v>
      </c>
      <c r="N50" s="3" t="s">
        <v>21</v>
      </c>
      <c r="O50" s="4" t="s">
        <v>21</v>
      </c>
      <c r="P50" s="3">
        <v>255947</v>
      </c>
      <c r="Q50" s="3">
        <v>243098</v>
      </c>
      <c r="R50" s="3" t="s">
        <v>21</v>
      </c>
      <c r="S50" s="3" t="s">
        <v>21</v>
      </c>
    </row>
    <row r="51" spans="1:19" ht="16" x14ac:dyDescent="0.2">
      <c r="A51" s="2" t="s">
        <v>59</v>
      </c>
      <c r="B51" s="5">
        <v>2.68</v>
      </c>
      <c r="C51" s="5">
        <v>2.84</v>
      </c>
      <c r="D51" s="5">
        <v>3.82</v>
      </c>
      <c r="E51" s="5">
        <v>4.13</v>
      </c>
      <c r="F51" s="5">
        <v>3.91</v>
      </c>
      <c r="G51" s="5">
        <v>3.62</v>
      </c>
      <c r="H51" s="5">
        <v>3.8</v>
      </c>
      <c r="I51" s="5">
        <v>5.04</v>
      </c>
      <c r="J51" s="5">
        <v>6.17</v>
      </c>
      <c r="K51" s="5">
        <v>8.2100000000000009</v>
      </c>
      <c r="L51" s="5">
        <v>5.63</v>
      </c>
      <c r="M51" s="5">
        <v>7.96</v>
      </c>
      <c r="N51" s="5">
        <v>12.81</v>
      </c>
      <c r="O51" s="6">
        <v>13.09</v>
      </c>
      <c r="P51" s="5">
        <v>3.41</v>
      </c>
      <c r="Q51" s="5">
        <v>7.32</v>
      </c>
      <c r="R51" s="5">
        <v>5.34</v>
      </c>
      <c r="S51" s="5">
        <v>7.64</v>
      </c>
    </row>
    <row r="52" spans="1:19" ht="16" x14ac:dyDescent="0.2">
      <c r="A52" s="2" t="s">
        <v>60</v>
      </c>
      <c r="B52" s="3">
        <v>1057136341</v>
      </c>
      <c r="C52" s="3">
        <v>1296846805</v>
      </c>
      <c r="D52" s="3">
        <v>1712590636</v>
      </c>
      <c r="E52" s="3">
        <v>2003527537</v>
      </c>
      <c r="F52" s="3">
        <v>2293050662</v>
      </c>
      <c r="G52" s="3">
        <v>2260580519</v>
      </c>
      <c r="H52" s="3">
        <v>2260333943</v>
      </c>
      <c r="I52" s="3">
        <v>2851893659</v>
      </c>
      <c r="J52" s="3">
        <v>2631518777</v>
      </c>
      <c r="K52" s="3">
        <v>5733720959</v>
      </c>
      <c r="L52" s="3">
        <v>7402513195</v>
      </c>
      <c r="M52" s="3">
        <v>6629897105</v>
      </c>
      <c r="N52" s="3">
        <v>6644681379</v>
      </c>
      <c r="O52" s="4">
        <v>6872211142</v>
      </c>
      <c r="P52" s="3">
        <v>3557172923</v>
      </c>
      <c r="Q52" s="3">
        <v>3142609233</v>
      </c>
      <c r="R52" s="3">
        <v>3436536145</v>
      </c>
      <c r="S52" s="3">
        <v>3359190047</v>
      </c>
    </row>
    <row r="55" spans="1:19" ht="16" x14ac:dyDescent="0.2">
      <c r="A55" s="2" t="s">
        <v>61</v>
      </c>
      <c r="B55" s="3">
        <v>15023946552</v>
      </c>
      <c r="C55" s="3">
        <v>17222489052</v>
      </c>
      <c r="D55" s="3">
        <v>18817402736</v>
      </c>
      <c r="E55" s="3">
        <v>22160061797</v>
      </c>
      <c r="F55" s="3">
        <v>21914062003</v>
      </c>
      <c r="G55" s="3">
        <v>20585295935</v>
      </c>
      <c r="H55" s="3">
        <v>20460082982</v>
      </c>
      <c r="I55" s="3">
        <v>20460082982</v>
      </c>
      <c r="J55" s="3">
        <v>26922197533</v>
      </c>
      <c r="K55" s="3">
        <v>29757428077</v>
      </c>
      <c r="L55" s="3">
        <v>48909199991</v>
      </c>
      <c r="M55" s="3">
        <v>39007221370</v>
      </c>
      <c r="N55" s="3">
        <v>42412405715</v>
      </c>
      <c r="O55" s="4">
        <v>45824196281</v>
      </c>
      <c r="P55" s="3">
        <v>39007221370</v>
      </c>
      <c r="Q55" s="3">
        <v>38985708886</v>
      </c>
      <c r="R55" s="3">
        <v>42412405715</v>
      </c>
      <c r="S55" s="3">
        <v>45824196281</v>
      </c>
    </row>
    <row r="56" spans="1:19" ht="16" x14ac:dyDescent="0.2">
      <c r="A56" s="2" t="s">
        <v>62</v>
      </c>
      <c r="B56" s="3">
        <v>3368615929</v>
      </c>
      <c r="C56" s="3">
        <v>3177858838</v>
      </c>
      <c r="D56" s="3">
        <v>3128543172</v>
      </c>
      <c r="E56" s="3">
        <v>4673978959</v>
      </c>
      <c r="F56" s="3">
        <v>5256470753</v>
      </c>
      <c r="G56" s="3">
        <v>4322368999</v>
      </c>
      <c r="H56" s="3">
        <v>4132519080</v>
      </c>
      <c r="I56" s="3">
        <v>5106991044</v>
      </c>
      <c r="J56" s="3">
        <v>6031230699</v>
      </c>
      <c r="K56" s="3">
        <v>7190723661</v>
      </c>
      <c r="L56" s="3">
        <v>25345960469</v>
      </c>
      <c r="M56" s="3">
        <v>12014556245</v>
      </c>
      <c r="N56" s="3">
        <v>11581767157</v>
      </c>
      <c r="O56" s="4">
        <v>11311491525</v>
      </c>
      <c r="P56" s="3">
        <v>12014556245</v>
      </c>
      <c r="Q56" s="3">
        <v>10869497071</v>
      </c>
      <c r="R56" s="3">
        <v>11581767157</v>
      </c>
      <c r="S56" s="3">
        <v>11311491525</v>
      </c>
    </row>
    <row r="57" spans="1:19" ht="16" x14ac:dyDescent="0.2">
      <c r="A57" s="2" t="s">
        <v>63</v>
      </c>
      <c r="B57" s="3">
        <v>3074817885</v>
      </c>
      <c r="C57" s="3">
        <v>2989627820</v>
      </c>
      <c r="D57" s="3">
        <v>2895187866</v>
      </c>
      <c r="E57" s="3">
        <v>4438350892</v>
      </c>
      <c r="F57" s="3">
        <v>4950327314</v>
      </c>
      <c r="G57" s="3">
        <v>3904145308</v>
      </c>
      <c r="H57" s="3">
        <v>3738041761</v>
      </c>
      <c r="I57" s="3">
        <v>4488580420</v>
      </c>
      <c r="J57" s="3">
        <v>5269896422</v>
      </c>
      <c r="K57" s="3">
        <v>6367932459</v>
      </c>
      <c r="L57" s="3">
        <v>24425846432</v>
      </c>
      <c r="M57" s="3">
        <v>9121510236</v>
      </c>
      <c r="N57" s="3">
        <v>7790904925</v>
      </c>
      <c r="O57" s="4">
        <v>6704197089</v>
      </c>
      <c r="P57" s="3">
        <v>9121510236</v>
      </c>
      <c r="Q57" s="3">
        <v>8257974162</v>
      </c>
      <c r="R57" s="3">
        <v>7790904925</v>
      </c>
      <c r="S57" s="3">
        <v>6704197089</v>
      </c>
    </row>
    <row r="58" spans="1:19" ht="16" x14ac:dyDescent="0.2">
      <c r="A58" s="2" t="s">
        <v>64</v>
      </c>
      <c r="B58" s="3">
        <v>293798044</v>
      </c>
      <c r="C58" s="3">
        <v>188231018</v>
      </c>
      <c r="D58" s="3">
        <v>233355306</v>
      </c>
      <c r="E58" s="3">
        <v>235628067</v>
      </c>
      <c r="F58" s="3">
        <v>306143439</v>
      </c>
      <c r="G58" s="3">
        <v>418223691</v>
      </c>
      <c r="H58" s="3">
        <v>394477319</v>
      </c>
      <c r="I58" s="3">
        <v>618410625</v>
      </c>
      <c r="J58" s="3">
        <v>761334277</v>
      </c>
      <c r="K58" s="3">
        <v>822791203</v>
      </c>
      <c r="L58" s="3">
        <v>920114037</v>
      </c>
      <c r="M58" s="3">
        <v>2893046009</v>
      </c>
      <c r="N58" s="3">
        <v>3790862232</v>
      </c>
      <c r="O58" s="4">
        <v>4607294436</v>
      </c>
      <c r="P58" s="3">
        <v>2893046009</v>
      </c>
      <c r="Q58" s="3">
        <v>2611522909</v>
      </c>
      <c r="R58" s="3">
        <v>3790862232</v>
      </c>
      <c r="S58" s="3">
        <v>4607294436</v>
      </c>
    </row>
    <row r="59" spans="1:19" ht="16" x14ac:dyDescent="0.2">
      <c r="A59" s="2" t="s">
        <v>65</v>
      </c>
      <c r="B59" s="3">
        <v>2398679921</v>
      </c>
      <c r="C59" s="3">
        <v>2805291237</v>
      </c>
      <c r="D59" s="3">
        <v>3057350028</v>
      </c>
      <c r="E59" s="3">
        <v>3519263638</v>
      </c>
      <c r="F59" s="3">
        <v>3278033902</v>
      </c>
      <c r="G59" s="3">
        <v>3341444343</v>
      </c>
      <c r="H59" s="3">
        <v>3377316512</v>
      </c>
      <c r="I59" s="3">
        <v>3285381495</v>
      </c>
      <c r="J59" s="3">
        <v>4298223546</v>
      </c>
      <c r="K59" s="3">
        <v>4533770351</v>
      </c>
      <c r="L59" s="3">
        <v>4074441147</v>
      </c>
      <c r="M59" s="3">
        <v>5190197322</v>
      </c>
      <c r="N59" s="3">
        <v>5478180134</v>
      </c>
      <c r="O59" s="4">
        <v>5308807654</v>
      </c>
      <c r="P59" s="3">
        <v>5190197322</v>
      </c>
      <c r="Q59" s="3">
        <v>4957502656</v>
      </c>
      <c r="R59" s="3">
        <v>5478180134</v>
      </c>
      <c r="S59" s="3">
        <v>5308807654</v>
      </c>
    </row>
    <row r="60" spans="1:19" ht="16" x14ac:dyDescent="0.2">
      <c r="A60" s="2" t="s">
        <v>66</v>
      </c>
      <c r="B60" s="3">
        <v>2099515703</v>
      </c>
      <c r="C60" s="3">
        <v>2437916216</v>
      </c>
      <c r="D60" s="3">
        <v>2617007247</v>
      </c>
      <c r="E60" s="3">
        <v>3016314841</v>
      </c>
      <c r="F60" s="3">
        <v>2751660795</v>
      </c>
      <c r="G60" s="3">
        <v>2738550451</v>
      </c>
      <c r="H60" s="3">
        <v>2832009630</v>
      </c>
      <c r="I60" s="3">
        <v>3286582292</v>
      </c>
      <c r="J60" s="3">
        <v>3683211772</v>
      </c>
      <c r="K60" s="3">
        <v>3872618894</v>
      </c>
      <c r="L60" s="3">
        <v>3372120060</v>
      </c>
      <c r="M60" s="3">
        <v>4306590109</v>
      </c>
      <c r="N60" s="3">
        <v>4544338791</v>
      </c>
      <c r="O60" s="4">
        <v>4552744419</v>
      </c>
      <c r="P60" s="3">
        <v>4306590109</v>
      </c>
      <c r="Q60" s="3">
        <v>4263326831</v>
      </c>
      <c r="R60" s="3">
        <v>4544338791</v>
      </c>
      <c r="S60" s="3">
        <v>4552744419</v>
      </c>
    </row>
    <row r="61" spans="1:19" ht="16" x14ac:dyDescent="0.2">
      <c r="A61" s="2" t="s">
        <v>67</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68</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69</v>
      </c>
      <c r="B63" s="3">
        <v>299164218</v>
      </c>
      <c r="C63" s="3">
        <v>367375021</v>
      </c>
      <c r="D63" s="3">
        <v>440342781</v>
      </c>
      <c r="E63" s="3">
        <v>502948797</v>
      </c>
      <c r="F63" s="3">
        <v>526373107</v>
      </c>
      <c r="G63" s="3">
        <v>602893892</v>
      </c>
      <c r="H63" s="3">
        <v>545306882</v>
      </c>
      <c r="I63" s="3">
        <v>-1200797</v>
      </c>
      <c r="J63" s="3">
        <v>615011773</v>
      </c>
      <c r="K63" s="3">
        <v>661151457</v>
      </c>
      <c r="L63" s="3">
        <v>702321087</v>
      </c>
      <c r="M63" s="3">
        <v>883607213</v>
      </c>
      <c r="N63" s="3">
        <v>933841344</v>
      </c>
      <c r="O63" s="4">
        <v>756063236</v>
      </c>
      <c r="P63" s="3">
        <v>883607213</v>
      </c>
      <c r="Q63" s="3">
        <v>694175825</v>
      </c>
      <c r="R63" s="3">
        <v>933841344</v>
      </c>
      <c r="S63" s="3">
        <v>756063236</v>
      </c>
    </row>
    <row r="64" spans="1:19" ht="16" x14ac:dyDescent="0.2">
      <c r="A64" s="2" t="s">
        <v>70</v>
      </c>
      <c r="B64" s="3">
        <v>8037187588</v>
      </c>
      <c r="C64" s="3">
        <v>9749068575</v>
      </c>
      <c r="D64" s="3">
        <v>10652603805</v>
      </c>
      <c r="E64" s="3">
        <v>11831009239</v>
      </c>
      <c r="F64" s="3">
        <v>11465253312</v>
      </c>
      <c r="G64" s="3">
        <v>10967237349</v>
      </c>
      <c r="H64" s="3">
        <v>11123416596</v>
      </c>
      <c r="I64" s="3">
        <v>13098297276</v>
      </c>
      <c r="J64" s="3">
        <v>14272159832</v>
      </c>
      <c r="K64" s="3">
        <v>15397308221</v>
      </c>
      <c r="L64" s="3">
        <v>15924580039</v>
      </c>
      <c r="M64" s="3">
        <v>18818445504</v>
      </c>
      <c r="N64" s="3">
        <v>21685396873</v>
      </c>
      <c r="O64" s="4">
        <v>24698065697</v>
      </c>
      <c r="P64" s="3">
        <v>18818445504</v>
      </c>
      <c r="Q64" s="3">
        <v>19779829238</v>
      </c>
      <c r="R64" s="3">
        <v>21685396873</v>
      </c>
      <c r="S64" s="3">
        <v>24698065697</v>
      </c>
    </row>
    <row r="65" spans="1:19" ht="16" x14ac:dyDescent="0.2">
      <c r="A65" s="2" t="s">
        <v>71</v>
      </c>
      <c r="B65" s="3">
        <v>732482795</v>
      </c>
      <c r="C65" s="3">
        <v>1234535847</v>
      </c>
      <c r="D65" s="3">
        <v>1800922871</v>
      </c>
      <c r="E65" s="3">
        <v>2046243736</v>
      </c>
      <c r="F65" s="3">
        <v>1540397622</v>
      </c>
      <c r="G65" s="3">
        <v>1597940386</v>
      </c>
      <c r="H65" s="3">
        <v>1292071433</v>
      </c>
      <c r="I65" s="3">
        <v>2119407287</v>
      </c>
      <c r="J65" s="3">
        <v>2406319299</v>
      </c>
      <c r="K65" s="3">
        <v>2132746637</v>
      </c>
      <c r="L65" s="3">
        <v>2119198819</v>
      </c>
      <c r="M65" s="3">
        <v>3280832444</v>
      </c>
      <c r="N65" s="3">
        <v>4468564236</v>
      </c>
      <c r="O65" s="4">
        <v>5437545695</v>
      </c>
      <c r="P65" s="3">
        <v>3280832444</v>
      </c>
      <c r="Q65" s="3">
        <v>3953874957</v>
      </c>
      <c r="R65" s="3">
        <v>4468564236</v>
      </c>
      <c r="S65" s="3">
        <v>5437545695</v>
      </c>
    </row>
    <row r="66" spans="1:19" ht="16" x14ac:dyDescent="0.2">
      <c r="A66" s="2" t="s">
        <v>72</v>
      </c>
      <c r="B66" s="3">
        <v>4303671805</v>
      </c>
      <c r="C66" s="3">
        <v>4383835496</v>
      </c>
      <c r="D66" s="3">
        <v>4619644026</v>
      </c>
      <c r="E66" s="3">
        <v>5165904221</v>
      </c>
      <c r="F66" s="3">
        <v>4842632586</v>
      </c>
      <c r="G66" s="3">
        <v>4588511347</v>
      </c>
      <c r="H66" s="3">
        <v>4515394125</v>
      </c>
      <c r="I66" s="3">
        <v>5438411108</v>
      </c>
      <c r="J66" s="3">
        <v>5482521310</v>
      </c>
      <c r="K66" s="3">
        <v>5631573620</v>
      </c>
      <c r="L66" s="3">
        <v>6500752497</v>
      </c>
      <c r="M66" s="3">
        <v>6178427267</v>
      </c>
      <c r="N66" s="3">
        <v>6330910687</v>
      </c>
      <c r="O66" s="4">
        <v>6705288090</v>
      </c>
      <c r="P66" s="3">
        <v>6178427267</v>
      </c>
      <c r="Q66" s="3">
        <v>5787586399</v>
      </c>
      <c r="R66" s="3">
        <v>6330910687</v>
      </c>
      <c r="S66" s="3">
        <v>6705288090</v>
      </c>
    </row>
    <row r="67" spans="1:19" ht="16" x14ac:dyDescent="0.2">
      <c r="A67" s="2" t="s">
        <v>73</v>
      </c>
      <c r="B67" s="3">
        <v>3001032988</v>
      </c>
      <c r="C67" s="3">
        <v>4130697231</v>
      </c>
      <c r="D67" s="3">
        <v>5520105462</v>
      </c>
      <c r="E67" s="3">
        <v>6084991475</v>
      </c>
      <c r="F67" s="3">
        <v>5082223104</v>
      </c>
      <c r="G67" s="3">
        <v>6225558364</v>
      </c>
      <c r="H67" s="3">
        <v>5315951038</v>
      </c>
      <c r="I67" s="3">
        <v>7364490025</v>
      </c>
      <c r="J67" s="3">
        <v>8194060206</v>
      </c>
      <c r="K67" s="3">
        <v>7632987964</v>
      </c>
      <c r="L67" s="3">
        <v>7304628723</v>
      </c>
      <c r="M67" s="3">
        <v>9359185793</v>
      </c>
      <c r="N67" s="3">
        <v>10885921950</v>
      </c>
      <c r="O67" s="4">
        <v>12555231913</v>
      </c>
      <c r="P67" s="3">
        <v>9359185793</v>
      </c>
      <c r="Q67" s="3">
        <v>10038367883</v>
      </c>
      <c r="R67" s="3">
        <v>10885921950</v>
      </c>
      <c r="S67" s="3">
        <v>12555231913</v>
      </c>
    </row>
    <row r="68" spans="1:19" ht="16" x14ac:dyDescent="0.2">
      <c r="A68" s="2" t="s">
        <v>74</v>
      </c>
      <c r="B68" s="3" t="s">
        <v>21</v>
      </c>
      <c r="C68" s="3" t="s">
        <v>21</v>
      </c>
      <c r="D68" s="3">
        <v>-1288068554</v>
      </c>
      <c r="E68" s="3">
        <v>-1466130192</v>
      </c>
      <c r="F68" s="3" t="s">
        <v>21</v>
      </c>
      <c r="G68" s="3">
        <v>-1444772749</v>
      </c>
      <c r="H68" s="3" t="s">
        <v>21</v>
      </c>
      <c r="I68" s="3">
        <v>-1824011144</v>
      </c>
      <c r="J68" s="3">
        <v>-1810740983</v>
      </c>
      <c r="K68" s="3">
        <v>-2042946779</v>
      </c>
      <c r="L68" s="3" t="s">
        <v>21</v>
      </c>
      <c r="M68" s="3" t="s">
        <v>21</v>
      </c>
      <c r="N68" s="3">
        <v>-2906114262</v>
      </c>
      <c r="O68" s="4" t="s">
        <v>21</v>
      </c>
      <c r="P68" s="3" t="s">
        <v>21</v>
      </c>
      <c r="Q68" s="3" t="s">
        <v>21</v>
      </c>
      <c r="R68" s="3">
        <v>-2906114262</v>
      </c>
      <c r="S68" s="3" t="s">
        <v>21</v>
      </c>
    </row>
    <row r="69" spans="1:19" ht="16" x14ac:dyDescent="0.2">
      <c r="A69" s="2" t="s">
        <v>75</v>
      </c>
      <c r="B69" s="3" t="s">
        <v>21</v>
      </c>
      <c r="C69" s="3" t="s">
        <v>21</v>
      </c>
      <c r="D69" s="3" t="s">
        <v>21</v>
      </c>
      <c r="E69" s="3" t="s">
        <v>21</v>
      </c>
      <c r="F69" s="3" t="s">
        <v>21</v>
      </c>
      <c r="G69" s="3" t="s">
        <v>21</v>
      </c>
      <c r="H69" s="3" t="s">
        <v>21</v>
      </c>
      <c r="I69" s="3" t="s">
        <v>21</v>
      </c>
      <c r="J69" s="3" t="s">
        <v>21</v>
      </c>
      <c r="K69" s="3">
        <v>2042946779</v>
      </c>
      <c r="L69" s="3" t="s">
        <v>21</v>
      </c>
      <c r="M69" s="3" t="s">
        <v>21</v>
      </c>
      <c r="N69" s="3">
        <v>2906114262</v>
      </c>
      <c r="O69" s="4" t="s">
        <v>21</v>
      </c>
      <c r="P69" s="3" t="s">
        <v>21</v>
      </c>
      <c r="Q69" s="3" t="s">
        <v>21</v>
      </c>
      <c r="R69" s="3">
        <v>2906114262</v>
      </c>
      <c r="S69" s="3" t="s">
        <v>21</v>
      </c>
    </row>
    <row r="70" spans="1:19" ht="16" x14ac:dyDescent="0.2">
      <c r="A70" s="2" t="s">
        <v>76</v>
      </c>
      <c r="B70" s="3">
        <v>1219463114</v>
      </c>
      <c r="C70" s="3">
        <v>1490270403</v>
      </c>
      <c r="D70" s="3">
        <v>1978905732</v>
      </c>
      <c r="E70" s="3">
        <v>2135809961</v>
      </c>
      <c r="F70" s="3">
        <v>1914304036</v>
      </c>
      <c r="G70" s="3">
        <v>1954245245</v>
      </c>
      <c r="H70" s="3">
        <v>1826830793</v>
      </c>
      <c r="I70" s="3">
        <v>3824539496</v>
      </c>
      <c r="J70" s="3">
        <v>2320583457</v>
      </c>
      <c r="K70" s="3">
        <v>2635625844</v>
      </c>
      <c r="L70" s="3">
        <v>3564218337</v>
      </c>
      <c r="M70" s="3">
        <v>2984022299</v>
      </c>
      <c r="N70" s="3">
        <v>3667061551</v>
      </c>
      <c r="O70" s="4">
        <v>4505831404</v>
      </c>
      <c r="P70" s="3">
        <v>2984022299</v>
      </c>
      <c r="Q70" s="3">
        <v>3378879921</v>
      </c>
      <c r="R70" s="3">
        <v>3667061551</v>
      </c>
      <c r="S70" s="3">
        <v>4505831404</v>
      </c>
    </row>
    <row r="71" spans="1:19" ht="16" x14ac:dyDescent="0.2">
      <c r="A71" s="2" t="s">
        <v>77</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78</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79</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80</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81</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82</v>
      </c>
      <c r="B76" s="3">
        <v>34833179055</v>
      </c>
      <c r="C76" s="3">
        <v>43879895600</v>
      </c>
      <c r="D76" s="3">
        <v>47009887855</v>
      </c>
      <c r="E76" s="3">
        <v>54555476101</v>
      </c>
      <c r="F76" s="3">
        <v>42656792586</v>
      </c>
      <c r="G76" s="3">
        <v>41986399640</v>
      </c>
      <c r="H76" s="3">
        <v>42426352091</v>
      </c>
      <c r="I76" s="3">
        <v>56999447660</v>
      </c>
      <c r="J76" s="3">
        <v>58013443275</v>
      </c>
      <c r="K76" s="3">
        <v>78571508605</v>
      </c>
      <c r="L76" s="3">
        <v>84055843218</v>
      </c>
      <c r="M76" s="3">
        <v>103496901456</v>
      </c>
      <c r="N76" s="3">
        <v>101288167509</v>
      </c>
      <c r="O76" s="4">
        <v>106233976107</v>
      </c>
      <c r="P76" s="3">
        <v>103496901456</v>
      </c>
      <c r="Q76" s="3">
        <v>98290696899</v>
      </c>
      <c r="R76" s="3">
        <v>101288167509</v>
      </c>
      <c r="S76" s="3">
        <v>106233976107</v>
      </c>
    </row>
    <row r="77" spans="1:19" ht="16" x14ac:dyDescent="0.2">
      <c r="A77" s="2" t="s">
        <v>83</v>
      </c>
      <c r="B77" s="3">
        <v>9032612924</v>
      </c>
      <c r="C77" s="3">
        <v>10407228064</v>
      </c>
      <c r="D77" s="3">
        <v>10889914286</v>
      </c>
      <c r="E77" s="3">
        <v>12397343364</v>
      </c>
      <c r="F77" s="3">
        <v>11804068186</v>
      </c>
      <c r="G77" s="3">
        <v>11509298704</v>
      </c>
      <c r="H77" s="3">
        <v>11901823712</v>
      </c>
      <c r="I77" s="3">
        <v>14941521177</v>
      </c>
      <c r="J77" s="3">
        <v>16587027566</v>
      </c>
      <c r="K77" s="3">
        <v>33966796440</v>
      </c>
      <c r="L77" s="3">
        <v>36851056596</v>
      </c>
      <c r="M77" s="3">
        <v>37834764437</v>
      </c>
      <c r="N77" s="3">
        <v>39434785888</v>
      </c>
      <c r="O77" s="4">
        <v>42556650262</v>
      </c>
      <c r="P77" s="3">
        <v>37834764437</v>
      </c>
      <c r="Q77" s="3">
        <v>36685728742</v>
      </c>
      <c r="R77" s="3">
        <v>39434785888</v>
      </c>
      <c r="S77" s="3">
        <v>42556650262</v>
      </c>
    </row>
    <row r="78" spans="1:19" ht="16" x14ac:dyDescent="0.2">
      <c r="A78" s="2" t="s">
        <v>84</v>
      </c>
      <c r="B78" s="3">
        <v>9032612924</v>
      </c>
      <c r="C78" s="3">
        <v>10407228064</v>
      </c>
      <c r="D78" s="3">
        <v>18593276171</v>
      </c>
      <c r="E78" s="3">
        <v>21240974543</v>
      </c>
      <c r="F78" s="3">
        <v>20676177661</v>
      </c>
      <c r="G78" s="3">
        <v>20695011760</v>
      </c>
      <c r="H78" s="3">
        <v>21546477737</v>
      </c>
      <c r="I78" s="3">
        <v>27037152682</v>
      </c>
      <c r="J78" s="3">
        <v>29362811168</v>
      </c>
      <c r="K78" s="3">
        <v>50434967972</v>
      </c>
      <c r="L78" s="3">
        <v>57802004272</v>
      </c>
      <c r="M78" s="3">
        <v>63095468448</v>
      </c>
      <c r="N78" s="3">
        <v>66837426279</v>
      </c>
      <c r="O78" s="4">
        <v>71560894301</v>
      </c>
      <c r="P78" s="3">
        <v>63095468448</v>
      </c>
      <c r="Q78" s="3">
        <v>62587686946</v>
      </c>
      <c r="R78" s="3">
        <v>66837426279</v>
      </c>
      <c r="S78" s="3">
        <v>71560894301</v>
      </c>
    </row>
    <row r="79" spans="1:19" ht="16" x14ac:dyDescent="0.2">
      <c r="A79" s="2" t="s">
        <v>85</v>
      </c>
      <c r="B79" s="3" t="s">
        <v>21</v>
      </c>
      <c r="C79" s="3" t="s">
        <v>21</v>
      </c>
      <c r="D79" s="3">
        <v>7703361885</v>
      </c>
      <c r="E79" s="3">
        <v>8843631178</v>
      </c>
      <c r="F79" s="3">
        <v>8872109476</v>
      </c>
      <c r="G79" s="3">
        <v>9185713057</v>
      </c>
      <c r="H79" s="3">
        <v>9644654025</v>
      </c>
      <c r="I79" s="3">
        <v>12095631505</v>
      </c>
      <c r="J79" s="3">
        <v>12775783603</v>
      </c>
      <c r="K79" s="3">
        <v>16468171532</v>
      </c>
      <c r="L79" s="3">
        <v>20950947676</v>
      </c>
      <c r="M79" s="3">
        <v>25260704011</v>
      </c>
      <c r="N79" s="3">
        <v>27402640391</v>
      </c>
      <c r="O79" s="4">
        <v>29004244039</v>
      </c>
      <c r="P79" s="3">
        <v>25260704011</v>
      </c>
      <c r="Q79" s="3">
        <v>25901958204</v>
      </c>
      <c r="R79" s="3">
        <v>27402640391</v>
      </c>
      <c r="S79" s="3">
        <v>29004244039</v>
      </c>
    </row>
    <row r="80" spans="1:19" ht="16" x14ac:dyDescent="0.2">
      <c r="A80" s="2" t="s">
        <v>86</v>
      </c>
      <c r="B80" s="3" t="s">
        <v>21</v>
      </c>
      <c r="C80" s="3" t="s">
        <v>21</v>
      </c>
      <c r="D80" s="3" t="s">
        <v>21</v>
      </c>
      <c r="E80" s="3" t="s">
        <v>21</v>
      </c>
      <c r="F80" s="3" t="s">
        <v>21</v>
      </c>
      <c r="G80" s="3" t="s">
        <v>21</v>
      </c>
      <c r="H80" s="3" t="s">
        <v>21</v>
      </c>
      <c r="I80" s="3" t="s">
        <v>21</v>
      </c>
      <c r="J80" s="3" t="s">
        <v>21</v>
      </c>
      <c r="K80" s="3" t="s">
        <v>21</v>
      </c>
      <c r="L80" s="3" t="s">
        <v>21</v>
      </c>
      <c r="M80" s="3" t="s">
        <v>21</v>
      </c>
      <c r="N80" s="3" t="s">
        <v>21</v>
      </c>
      <c r="O80" s="4" t="s">
        <v>21</v>
      </c>
      <c r="P80" s="3" t="s">
        <v>21</v>
      </c>
      <c r="Q80" s="3" t="s">
        <v>21</v>
      </c>
      <c r="R80" s="3" t="s">
        <v>21</v>
      </c>
      <c r="S80" s="3" t="s">
        <v>21</v>
      </c>
    </row>
    <row r="81" spans="1:19" ht="16" x14ac:dyDescent="0.2">
      <c r="A81" s="2" t="s">
        <v>87</v>
      </c>
      <c r="B81" s="3" t="s">
        <v>21</v>
      </c>
      <c r="C81" s="3" t="s">
        <v>21</v>
      </c>
      <c r="D81" s="3" t="s">
        <v>21</v>
      </c>
      <c r="E81" s="3" t="s">
        <v>21</v>
      </c>
      <c r="F81" s="3" t="s">
        <v>21</v>
      </c>
      <c r="G81" s="3" t="s">
        <v>21</v>
      </c>
      <c r="H81" s="3" t="s">
        <v>21</v>
      </c>
      <c r="I81" s="3" t="s">
        <v>21</v>
      </c>
      <c r="J81" s="3" t="s">
        <v>21</v>
      </c>
      <c r="K81" s="3" t="s">
        <v>21</v>
      </c>
      <c r="L81" s="3" t="s">
        <v>21</v>
      </c>
      <c r="M81" s="3" t="s">
        <v>21</v>
      </c>
      <c r="N81" s="3" t="s">
        <v>21</v>
      </c>
      <c r="O81" s="4" t="s">
        <v>21</v>
      </c>
      <c r="P81" s="3" t="s">
        <v>21</v>
      </c>
      <c r="Q81" s="3" t="s">
        <v>21</v>
      </c>
      <c r="R81" s="3" t="s">
        <v>21</v>
      </c>
      <c r="S81" s="3" t="s">
        <v>21</v>
      </c>
    </row>
    <row r="82" spans="1:19" ht="16" x14ac:dyDescent="0.2">
      <c r="A82" s="2" t="s">
        <v>88</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89</v>
      </c>
      <c r="B83" s="3">
        <v>25800566131</v>
      </c>
      <c r="C83" s="3">
        <v>33472667536</v>
      </c>
      <c r="D83" s="3">
        <v>36119973569</v>
      </c>
      <c r="E83" s="3">
        <v>42158132736</v>
      </c>
      <c r="F83" s="3">
        <v>30852724401</v>
      </c>
      <c r="G83" s="3">
        <v>30477100937</v>
      </c>
      <c r="H83" s="3">
        <v>30524528379</v>
      </c>
      <c r="I83" s="3">
        <v>42057926483</v>
      </c>
      <c r="J83" s="3">
        <v>41426415710</v>
      </c>
      <c r="K83" s="3">
        <v>44604712166</v>
      </c>
      <c r="L83" s="3">
        <v>47204786622</v>
      </c>
      <c r="M83" s="3">
        <v>65662137019</v>
      </c>
      <c r="N83" s="3">
        <v>61853381621</v>
      </c>
      <c r="O83" s="4">
        <v>63677325844</v>
      </c>
      <c r="P83" s="3">
        <v>65662137019</v>
      </c>
      <c r="Q83" s="3">
        <v>61604968157</v>
      </c>
      <c r="R83" s="3">
        <v>61853381621</v>
      </c>
      <c r="S83" s="3">
        <v>63677325844</v>
      </c>
    </row>
    <row r="84" spans="1:19" ht="16" x14ac:dyDescent="0.2">
      <c r="A84" s="2" t="s">
        <v>90</v>
      </c>
      <c r="B84" s="3">
        <v>18957352329</v>
      </c>
      <c r="C84" s="3">
        <v>23936494733</v>
      </c>
      <c r="D84" s="3">
        <v>25466051373</v>
      </c>
      <c r="E84" s="3">
        <v>29511381886</v>
      </c>
      <c r="F84" s="3">
        <v>26428770194</v>
      </c>
      <c r="G84" s="3">
        <v>25738680838</v>
      </c>
      <c r="H84" s="3">
        <v>25035597982</v>
      </c>
      <c r="I84" s="3">
        <v>36297701691</v>
      </c>
      <c r="J84" s="3">
        <v>35415761613</v>
      </c>
      <c r="K84" s="3">
        <v>37726043012</v>
      </c>
      <c r="L84" s="3">
        <v>40827613271</v>
      </c>
      <c r="M84" s="3">
        <v>57726730158</v>
      </c>
      <c r="N84" s="3">
        <v>53892784383</v>
      </c>
      <c r="O84" s="4">
        <v>55323536241</v>
      </c>
      <c r="P84" s="3">
        <v>57726730158</v>
      </c>
      <c r="Q84" s="3">
        <v>53592673692</v>
      </c>
      <c r="R84" s="3">
        <v>53892784383</v>
      </c>
      <c r="S84" s="3">
        <v>55323536241</v>
      </c>
    </row>
    <row r="85" spans="1:19" ht="16" x14ac:dyDescent="0.2">
      <c r="A85" s="2" t="s">
        <v>91</v>
      </c>
      <c r="B85" s="3">
        <v>6743939577</v>
      </c>
      <c r="C85" s="3">
        <v>9031194417</v>
      </c>
      <c r="D85" s="3">
        <v>10291364517</v>
      </c>
      <c r="E85" s="3">
        <v>13722923482</v>
      </c>
      <c r="F85" s="3">
        <v>10660567987</v>
      </c>
      <c r="G85" s="3">
        <v>10995481027</v>
      </c>
      <c r="H85" s="3">
        <v>10970477528</v>
      </c>
      <c r="I85" s="3">
        <v>19829967108</v>
      </c>
      <c r="J85" s="3">
        <v>15691945375</v>
      </c>
      <c r="K85" s="3">
        <v>17998136620</v>
      </c>
      <c r="L85" s="3">
        <v>19628283748</v>
      </c>
      <c r="M85" s="3">
        <v>29458122572</v>
      </c>
      <c r="N85" s="3">
        <v>26448521350</v>
      </c>
      <c r="O85" s="4">
        <v>27386290535</v>
      </c>
      <c r="P85" s="3">
        <v>29458122572</v>
      </c>
      <c r="Q85" s="3">
        <v>26713223927</v>
      </c>
      <c r="R85" s="3">
        <v>26448521350</v>
      </c>
      <c r="S85" s="3">
        <v>27386290535</v>
      </c>
    </row>
    <row r="86" spans="1:19" ht="16" x14ac:dyDescent="0.2">
      <c r="A86" s="2" t="s">
        <v>92</v>
      </c>
      <c r="B86" s="3">
        <v>12213412752</v>
      </c>
      <c r="C86" s="3">
        <v>14905300316</v>
      </c>
      <c r="D86" s="3">
        <v>15174686856</v>
      </c>
      <c r="E86" s="3">
        <v>15788458405</v>
      </c>
      <c r="F86" s="3">
        <v>15768202207</v>
      </c>
      <c r="G86" s="3">
        <v>14743199812</v>
      </c>
      <c r="H86" s="3">
        <v>14065120454</v>
      </c>
      <c r="I86" s="3">
        <v>16467734584</v>
      </c>
      <c r="J86" s="3">
        <v>19723816238</v>
      </c>
      <c r="K86" s="3">
        <v>19727906392</v>
      </c>
      <c r="L86" s="3">
        <v>21199329523</v>
      </c>
      <c r="M86" s="3">
        <v>28268607586</v>
      </c>
      <c r="N86" s="3">
        <v>27444263034</v>
      </c>
      <c r="O86" s="4">
        <v>27937245706</v>
      </c>
      <c r="P86" s="3">
        <v>28268607586</v>
      </c>
      <c r="Q86" s="3">
        <v>26879449765</v>
      </c>
      <c r="R86" s="3">
        <v>27444263034</v>
      </c>
      <c r="S86" s="3">
        <v>27937245706</v>
      </c>
    </row>
    <row r="87" spans="1:19" ht="16" x14ac:dyDescent="0.2">
      <c r="A87" s="2" t="s">
        <v>93</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94</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95</v>
      </c>
      <c r="B89" s="3">
        <v>6843213802</v>
      </c>
      <c r="C89" s="3">
        <v>9536172803</v>
      </c>
      <c r="D89" s="3">
        <v>10653922196</v>
      </c>
      <c r="E89" s="3">
        <v>12646750850</v>
      </c>
      <c r="F89" s="3">
        <v>4423954207</v>
      </c>
      <c r="G89" s="3">
        <v>4738420099</v>
      </c>
      <c r="H89" s="3">
        <v>5488930397</v>
      </c>
      <c r="I89" s="3">
        <v>5760224792</v>
      </c>
      <c r="J89" s="3">
        <v>6010654096</v>
      </c>
      <c r="K89" s="3">
        <v>6878669153</v>
      </c>
      <c r="L89" s="3">
        <v>6377173351</v>
      </c>
      <c r="M89" s="3">
        <v>7935406860</v>
      </c>
      <c r="N89" s="3">
        <v>7960597238</v>
      </c>
      <c r="O89" s="4">
        <v>8353789603</v>
      </c>
      <c r="P89" s="3">
        <v>7935406860</v>
      </c>
      <c r="Q89" s="3">
        <v>8012294465</v>
      </c>
      <c r="R89" s="3">
        <v>7960597238</v>
      </c>
      <c r="S89" s="3">
        <v>8353789603</v>
      </c>
    </row>
    <row r="90" spans="1:19" ht="16" x14ac:dyDescent="0.2">
      <c r="A90" s="2" t="s">
        <v>96</v>
      </c>
      <c r="B90" s="3">
        <v>49857125607</v>
      </c>
      <c r="C90" s="3">
        <v>61102384652</v>
      </c>
      <c r="D90" s="3">
        <v>65827290591</v>
      </c>
      <c r="E90" s="3">
        <v>76715537897</v>
      </c>
      <c r="F90" s="3">
        <v>64570854589</v>
      </c>
      <c r="G90" s="3">
        <v>62571695575</v>
      </c>
      <c r="H90" s="3">
        <v>62886435072</v>
      </c>
      <c r="I90" s="3">
        <v>82314656972</v>
      </c>
      <c r="J90" s="3">
        <v>84935640808</v>
      </c>
      <c r="K90" s="3">
        <v>108328936683</v>
      </c>
      <c r="L90" s="3">
        <v>132965043209</v>
      </c>
      <c r="M90" s="3">
        <v>142504122826</v>
      </c>
      <c r="N90" s="3">
        <v>143700573224</v>
      </c>
      <c r="O90" s="4">
        <v>152058172388</v>
      </c>
      <c r="P90" s="3">
        <v>142504122826</v>
      </c>
      <c r="Q90" s="3">
        <v>137276405786</v>
      </c>
      <c r="R90" s="3">
        <v>143700573224</v>
      </c>
      <c r="S90" s="3">
        <v>152058172388</v>
      </c>
    </row>
    <row r="91" spans="1:19" ht="16" x14ac:dyDescent="0.2">
      <c r="A91" s="2" t="s">
        <v>97</v>
      </c>
      <c r="B91" s="3">
        <v>4106464898</v>
      </c>
      <c r="C91" s="3">
        <v>4906987911</v>
      </c>
      <c r="D91" s="3">
        <v>5166776524</v>
      </c>
      <c r="E91" s="3">
        <v>5593066213</v>
      </c>
      <c r="F91" s="3">
        <v>5581975043</v>
      </c>
      <c r="G91" s="3">
        <v>5597679681</v>
      </c>
      <c r="H91" s="3">
        <v>5469944857</v>
      </c>
      <c r="I91" s="3">
        <v>6366627444</v>
      </c>
      <c r="J91" s="3">
        <v>6689681965</v>
      </c>
      <c r="K91" s="3">
        <v>7336648431</v>
      </c>
      <c r="L91" s="3">
        <v>8126858288</v>
      </c>
      <c r="M91" s="3">
        <v>10751123023</v>
      </c>
      <c r="N91" s="3">
        <v>12017204035</v>
      </c>
      <c r="O91" s="4">
        <v>11671521637</v>
      </c>
      <c r="P91" s="3">
        <v>10751123023</v>
      </c>
      <c r="Q91" s="3">
        <v>10382319459</v>
      </c>
      <c r="R91" s="3">
        <v>12017204035</v>
      </c>
      <c r="S91" s="3">
        <v>11671521637</v>
      </c>
    </row>
    <row r="92" spans="1:19" ht="16" x14ac:dyDescent="0.2">
      <c r="A92" s="2" t="s">
        <v>98</v>
      </c>
      <c r="B92" s="3">
        <v>3082867147</v>
      </c>
      <c r="C92" s="3">
        <v>3832123892</v>
      </c>
      <c r="D92" s="3">
        <v>4131839149</v>
      </c>
      <c r="E92" s="3">
        <v>4558231838</v>
      </c>
      <c r="F92" s="3">
        <v>4363451551</v>
      </c>
      <c r="G92" s="3">
        <v>4301729388</v>
      </c>
      <c r="H92" s="3">
        <v>4413083163</v>
      </c>
      <c r="I92" s="3">
        <v>5451619878</v>
      </c>
      <c r="J92" s="3">
        <v>6074670192</v>
      </c>
      <c r="K92" s="3">
        <v>6526204709</v>
      </c>
      <c r="L92" s="3">
        <v>6237687978</v>
      </c>
      <c r="M92" s="3">
        <v>8058224851</v>
      </c>
      <c r="N92" s="3">
        <v>9378968833</v>
      </c>
      <c r="O92" s="4">
        <v>8972386796</v>
      </c>
      <c r="P92" s="3">
        <v>8058224851</v>
      </c>
      <c r="Q92" s="3">
        <v>7912977141</v>
      </c>
      <c r="R92" s="3">
        <v>9378968833</v>
      </c>
      <c r="S92" s="3">
        <v>8972386796</v>
      </c>
    </row>
    <row r="93" spans="1:19" ht="16" x14ac:dyDescent="0.2">
      <c r="A93" s="2" t="s">
        <v>99</v>
      </c>
      <c r="B93" s="3">
        <v>598328437</v>
      </c>
      <c r="C93" s="3">
        <v>575078213</v>
      </c>
      <c r="D93" s="3">
        <v>1058668423</v>
      </c>
      <c r="E93" s="3">
        <v>1084440283</v>
      </c>
      <c r="F93" s="3">
        <v>1218523492</v>
      </c>
      <c r="G93" s="3">
        <v>1295950293</v>
      </c>
      <c r="H93" s="3">
        <v>1056861694</v>
      </c>
      <c r="I93" s="3">
        <v>1677513870</v>
      </c>
      <c r="J93" s="3">
        <v>1398065797</v>
      </c>
      <c r="K93" s="3">
        <v>810443722</v>
      </c>
      <c r="L93" s="3">
        <v>882183804</v>
      </c>
      <c r="M93" s="3">
        <v>2692898172</v>
      </c>
      <c r="N93" s="3">
        <v>2638235202</v>
      </c>
      <c r="O93" s="4">
        <v>2699134841</v>
      </c>
      <c r="P93" s="3">
        <v>2692898172</v>
      </c>
      <c r="Q93" s="3">
        <v>2469342318</v>
      </c>
      <c r="R93" s="3">
        <v>2638235202</v>
      </c>
      <c r="S93" s="3">
        <v>2699134841</v>
      </c>
    </row>
    <row r="94" spans="1:19" ht="16" x14ac:dyDescent="0.2">
      <c r="A94" s="2" t="s">
        <v>100</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101</v>
      </c>
      <c r="B95" s="3">
        <v>425269315</v>
      </c>
      <c r="C95" s="3">
        <v>499785806</v>
      </c>
      <c r="D95" s="3">
        <v>-23731048</v>
      </c>
      <c r="E95" s="3">
        <v>-49605909</v>
      </c>
      <c r="F95" s="3" t="s">
        <v>21</v>
      </c>
      <c r="G95" s="3" t="s">
        <v>21</v>
      </c>
      <c r="H95" s="3" t="s">
        <v>21</v>
      </c>
      <c r="I95" s="3">
        <v>-762506305</v>
      </c>
      <c r="J95" s="3">
        <v>-783054024</v>
      </c>
      <c r="K95" s="3" t="s">
        <v>21</v>
      </c>
      <c r="L95" s="3">
        <v>1006986506</v>
      </c>
      <c r="M95" s="3" t="s">
        <v>21</v>
      </c>
      <c r="N95" s="3" t="s">
        <v>21</v>
      </c>
      <c r="O95" s="4" t="s">
        <v>21</v>
      </c>
      <c r="P95" s="3" t="s">
        <v>21</v>
      </c>
      <c r="Q95" s="3" t="s">
        <v>21</v>
      </c>
      <c r="R95" s="3" t="s">
        <v>21</v>
      </c>
      <c r="S95" s="3" t="s">
        <v>21</v>
      </c>
    </row>
    <row r="96" spans="1:19" ht="16" x14ac:dyDescent="0.2">
      <c r="A96" s="2" t="s">
        <v>102</v>
      </c>
      <c r="B96" s="3">
        <v>2460390926</v>
      </c>
      <c r="C96" s="3">
        <v>4068386273</v>
      </c>
      <c r="D96" s="3">
        <v>3923533283</v>
      </c>
      <c r="E96" s="3">
        <v>6459791674</v>
      </c>
      <c r="F96" s="3">
        <v>5068912520</v>
      </c>
      <c r="G96" s="3">
        <v>4094246986</v>
      </c>
      <c r="H96" s="3">
        <v>3635730799</v>
      </c>
      <c r="I96" s="3">
        <v>5439611905</v>
      </c>
      <c r="J96" s="3">
        <v>5746587703</v>
      </c>
      <c r="K96" s="3">
        <v>10981400184</v>
      </c>
      <c r="L96" s="3">
        <v>15662739076</v>
      </c>
      <c r="M96" s="3">
        <v>11898561476</v>
      </c>
      <c r="N96" s="3">
        <v>12797361775</v>
      </c>
      <c r="O96" s="4">
        <v>17822581554</v>
      </c>
      <c r="P96" s="3">
        <v>11898561476</v>
      </c>
      <c r="Q96" s="3">
        <v>14304831050</v>
      </c>
      <c r="R96" s="3">
        <v>12797361775</v>
      </c>
      <c r="S96" s="3">
        <v>17822581554</v>
      </c>
    </row>
    <row r="97" spans="1:19" ht="16" x14ac:dyDescent="0.2">
      <c r="A97" s="2" t="s">
        <v>103</v>
      </c>
      <c r="B97" s="3">
        <v>2460390926</v>
      </c>
      <c r="C97" s="3">
        <v>4068386273</v>
      </c>
      <c r="D97" s="3">
        <v>3902439018</v>
      </c>
      <c r="E97" s="3">
        <v>6440500487</v>
      </c>
      <c r="F97" s="3">
        <v>5068912520</v>
      </c>
      <c r="G97" s="3">
        <v>4087729214</v>
      </c>
      <c r="H97" s="3">
        <v>3625183277</v>
      </c>
      <c r="I97" s="3">
        <v>5414395161</v>
      </c>
      <c r="J97" s="3">
        <v>5716865945</v>
      </c>
      <c r="K97" s="3">
        <v>8543334029</v>
      </c>
      <c r="L97" s="3">
        <v>13016187664</v>
      </c>
      <c r="M97" s="3">
        <v>9184056435</v>
      </c>
      <c r="N97" s="3">
        <v>9988367013</v>
      </c>
      <c r="O97" s="4">
        <v>15031802685</v>
      </c>
      <c r="P97" s="3">
        <v>9184056435</v>
      </c>
      <c r="Q97" s="3">
        <v>11524991412</v>
      </c>
      <c r="R97" s="3">
        <v>9988367013</v>
      </c>
      <c r="S97" s="3">
        <v>15031802685</v>
      </c>
    </row>
    <row r="98" spans="1:19" ht="16" x14ac:dyDescent="0.2">
      <c r="A98" s="2" t="s">
        <v>104</v>
      </c>
      <c r="B98" s="3">
        <v>22806241</v>
      </c>
      <c r="C98" s="3">
        <v>24664754</v>
      </c>
      <c r="D98" s="3">
        <v>21094265</v>
      </c>
      <c r="E98" s="3">
        <v>19291187</v>
      </c>
      <c r="F98" s="3">
        <v>14520637</v>
      </c>
      <c r="G98" s="3">
        <v>6517772</v>
      </c>
      <c r="H98" s="3">
        <v>10547522</v>
      </c>
      <c r="I98" s="3">
        <v>25216744</v>
      </c>
      <c r="J98" s="3">
        <v>29721759</v>
      </c>
      <c r="K98" s="3">
        <v>2438066156</v>
      </c>
      <c r="L98" s="3">
        <v>2646551412</v>
      </c>
      <c r="M98" s="3">
        <v>2714505041</v>
      </c>
      <c r="N98" s="3">
        <v>2808994762</v>
      </c>
      <c r="O98" s="4">
        <v>2790778870</v>
      </c>
      <c r="P98" s="3">
        <v>2714505041</v>
      </c>
      <c r="Q98" s="3">
        <v>2779839638</v>
      </c>
      <c r="R98" s="3">
        <v>2808994762</v>
      </c>
      <c r="S98" s="3">
        <v>2790778870</v>
      </c>
    </row>
    <row r="99" spans="1:19" ht="16" x14ac:dyDescent="0.2">
      <c r="A99" s="2" t="s">
        <v>105</v>
      </c>
      <c r="B99" s="3">
        <v>2904441851</v>
      </c>
      <c r="C99" s="3">
        <v>3479028466</v>
      </c>
      <c r="D99" s="3">
        <v>3410678966</v>
      </c>
      <c r="E99" s="3">
        <v>4069062460</v>
      </c>
      <c r="F99" s="3">
        <v>4081509174</v>
      </c>
      <c r="G99" s="3">
        <v>4102937348</v>
      </c>
      <c r="H99" s="3">
        <v>4405699898</v>
      </c>
      <c r="I99" s="3">
        <v>6209322993</v>
      </c>
      <c r="J99" s="3">
        <v>6806282710</v>
      </c>
      <c r="K99" s="3">
        <v>7076228842</v>
      </c>
      <c r="L99" s="3">
        <v>7188390913</v>
      </c>
      <c r="M99" s="3">
        <v>9179507621</v>
      </c>
      <c r="N99" s="3">
        <v>8849614197</v>
      </c>
      <c r="O99" s="4">
        <v>7916298467</v>
      </c>
      <c r="P99" s="3">
        <v>9179507621</v>
      </c>
      <c r="Q99" s="3">
        <v>8698106726</v>
      </c>
      <c r="R99" s="3">
        <v>8849614197</v>
      </c>
      <c r="S99" s="3">
        <v>7916298467</v>
      </c>
    </row>
    <row r="100" spans="1:19" ht="16" x14ac:dyDescent="0.2">
      <c r="A100" s="2" t="s">
        <v>106</v>
      </c>
      <c r="B100" s="3" t="s">
        <v>21</v>
      </c>
      <c r="C100" s="3" t="s">
        <v>21</v>
      </c>
      <c r="D100" s="3" t="s">
        <v>21</v>
      </c>
      <c r="E100" s="3" t="s">
        <v>21</v>
      </c>
      <c r="F100" s="3" t="s">
        <v>21</v>
      </c>
      <c r="G100" s="3" t="s">
        <v>21</v>
      </c>
      <c r="H100" s="3" t="s">
        <v>21</v>
      </c>
      <c r="I100" s="3" t="s">
        <v>21</v>
      </c>
      <c r="J100" s="3" t="s">
        <v>21</v>
      </c>
      <c r="K100" s="3" t="s">
        <v>21</v>
      </c>
      <c r="L100" s="3" t="s">
        <v>21</v>
      </c>
      <c r="M100" s="3" t="s">
        <v>21</v>
      </c>
      <c r="N100" s="3" t="s">
        <v>21</v>
      </c>
      <c r="O100" s="4" t="s">
        <v>21</v>
      </c>
      <c r="P100" s="3" t="s">
        <v>21</v>
      </c>
      <c r="Q100" s="3" t="s">
        <v>21</v>
      </c>
      <c r="R100" s="3" t="s">
        <v>21</v>
      </c>
      <c r="S100" s="3" t="s">
        <v>21</v>
      </c>
    </row>
    <row r="101" spans="1:19" ht="16" x14ac:dyDescent="0.2">
      <c r="A101" s="2" t="s">
        <v>107</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108</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109</v>
      </c>
      <c r="B103" s="3">
        <v>2904441851</v>
      </c>
      <c r="C103" s="3">
        <v>3479028466</v>
      </c>
      <c r="D103" s="3">
        <v>3410678966</v>
      </c>
      <c r="E103" s="3">
        <v>4069062460</v>
      </c>
      <c r="F103" s="3">
        <v>4081509174</v>
      </c>
      <c r="G103" s="3">
        <v>4102937348</v>
      </c>
      <c r="H103" s="3">
        <v>4405699898</v>
      </c>
      <c r="I103" s="3">
        <v>6209322993</v>
      </c>
      <c r="J103" s="3">
        <v>6806282710</v>
      </c>
      <c r="K103" s="3">
        <v>7076228842</v>
      </c>
      <c r="L103" s="3">
        <v>7188390913</v>
      </c>
      <c r="M103" s="3">
        <v>9179507621</v>
      </c>
      <c r="N103" s="3">
        <v>8849614197</v>
      </c>
      <c r="O103" s="4">
        <v>7916298467</v>
      </c>
      <c r="P103" s="3">
        <v>9179507621</v>
      </c>
      <c r="Q103" s="3">
        <v>8698106726</v>
      </c>
      <c r="R103" s="3">
        <v>8849614197</v>
      </c>
      <c r="S103" s="3">
        <v>7916298467</v>
      </c>
    </row>
    <row r="104" spans="1:19" ht="16" x14ac:dyDescent="0.2">
      <c r="A104" s="2" t="s">
        <v>110</v>
      </c>
      <c r="B104" s="3">
        <v>9471297675</v>
      </c>
      <c r="C104" s="3">
        <v>12454402650</v>
      </c>
      <c r="D104" s="3">
        <v>12500988772</v>
      </c>
      <c r="E104" s="3">
        <v>16121920347</v>
      </c>
      <c r="F104" s="3">
        <v>14732396736</v>
      </c>
      <c r="G104" s="3">
        <v>13794864015</v>
      </c>
      <c r="H104" s="3">
        <v>13511375554</v>
      </c>
      <c r="I104" s="3">
        <v>18015562342</v>
      </c>
      <c r="J104" s="3">
        <v>19242552378</v>
      </c>
      <c r="K104" s="3">
        <v>25394277457</v>
      </c>
      <c r="L104" s="3">
        <v>30977988276</v>
      </c>
      <c r="M104" s="3">
        <v>31829192120</v>
      </c>
      <c r="N104" s="3">
        <v>33664180007</v>
      </c>
      <c r="O104" s="4">
        <v>37410401659</v>
      </c>
      <c r="P104" s="3">
        <v>31829192120</v>
      </c>
      <c r="Q104" s="3">
        <v>33385257236</v>
      </c>
      <c r="R104" s="3">
        <v>33664180007</v>
      </c>
      <c r="S104" s="3">
        <v>37410401659</v>
      </c>
    </row>
    <row r="105" spans="1:19" ht="16" x14ac:dyDescent="0.2">
      <c r="A105" s="2" t="s">
        <v>111</v>
      </c>
      <c r="B105" s="3">
        <v>4604177567</v>
      </c>
      <c r="C105" s="3">
        <v>5363934933</v>
      </c>
      <c r="D105" s="3">
        <v>5057350024</v>
      </c>
      <c r="E105" s="3">
        <v>5730860404</v>
      </c>
      <c r="F105" s="3">
        <v>6115608468</v>
      </c>
      <c r="G105" s="3">
        <v>4900278098</v>
      </c>
      <c r="H105" s="3">
        <v>4147285611</v>
      </c>
      <c r="I105" s="3">
        <v>8460817987</v>
      </c>
      <c r="J105" s="3">
        <v>6864583083</v>
      </c>
      <c r="K105" s="3">
        <v>17369537611</v>
      </c>
      <c r="L105" s="3">
        <v>30258537407</v>
      </c>
      <c r="M105" s="3">
        <v>27352021468</v>
      </c>
      <c r="N105" s="3">
        <v>24712110074</v>
      </c>
      <c r="O105" s="4">
        <v>23807809419</v>
      </c>
      <c r="P105" s="3">
        <v>27352021468</v>
      </c>
      <c r="Q105" s="3">
        <v>24182200323</v>
      </c>
      <c r="R105" s="3">
        <v>24712110074</v>
      </c>
      <c r="S105" s="3">
        <v>23807809419</v>
      </c>
    </row>
    <row r="106" spans="1:19" ht="16" x14ac:dyDescent="0.2">
      <c r="A106" s="2" t="s">
        <v>112</v>
      </c>
      <c r="B106" s="3">
        <v>4604177567</v>
      </c>
      <c r="C106" s="3">
        <v>5363934933</v>
      </c>
      <c r="D106" s="3">
        <v>4896506254</v>
      </c>
      <c r="E106" s="3">
        <v>5580664736</v>
      </c>
      <c r="F106" s="3">
        <v>6115608468</v>
      </c>
      <c r="G106" s="3">
        <v>4757973414</v>
      </c>
      <c r="H106" s="3">
        <v>3786560362</v>
      </c>
      <c r="I106" s="3">
        <v>8105381978</v>
      </c>
      <c r="J106" s="3">
        <v>6504492546</v>
      </c>
      <c r="K106" s="3">
        <v>5725863471</v>
      </c>
      <c r="L106" s="3">
        <v>17209313734</v>
      </c>
      <c r="M106" s="3">
        <v>13834082037</v>
      </c>
      <c r="N106" s="3">
        <v>11076959208</v>
      </c>
      <c r="O106" s="4">
        <v>9734996034</v>
      </c>
      <c r="P106" s="3">
        <v>13834082037</v>
      </c>
      <c r="Q106" s="3">
        <v>10997041425</v>
      </c>
      <c r="R106" s="3">
        <v>11076959208</v>
      </c>
      <c r="S106" s="3">
        <v>9734996034</v>
      </c>
    </row>
    <row r="107" spans="1:19" ht="16" x14ac:dyDescent="0.2">
      <c r="A107" s="2" t="s">
        <v>113</v>
      </c>
      <c r="B107" s="3">
        <v>175742209</v>
      </c>
      <c r="C107" s="3">
        <v>172653278</v>
      </c>
      <c r="D107" s="3">
        <v>160843770</v>
      </c>
      <c r="E107" s="3">
        <v>150195668</v>
      </c>
      <c r="F107" s="3">
        <v>140366162</v>
      </c>
      <c r="G107" s="3">
        <v>142304684</v>
      </c>
      <c r="H107" s="3">
        <v>360725249</v>
      </c>
      <c r="I107" s="3">
        <v>355436010</v>
      </c>
      <c r="J107" s="3">
        <v>360090536</v>
      </c>
      <c r="K107" s="3">
        <v>11643674140</v>
      </c>
      <c r="L107" s="3">
        <v>13049223674</v>
      </c>
      <c r="M107" s="3">
        <v>13517939431</v>
      </c>
      <c r="N107" s="3">
        <v>13635150866</v>
      </c>
      <c r="O107" s="4">
        <v>14072813386</v>
      </c>
      <c r="P107" s="3">
        <v>13517939431</v>
      </c>
      <c r="Q107" s="3">
        <v>13185158898</v>
      </c>
      <c r="R107" s="3">
        <v>13635150866</v>
      </c>
      <c r="S107" s="3">
        <v>14072813386</v>
      </c>
    </row>
    <row r="108" spans="1:19" ht="16" x14ac:dyDescent="0.2">
      <c r="A108" s="2" t="s">
        <v>114</v>
      </c>
      <c r="B108" s="3">
        <v>11360191035</v>
      </c>
      <c r="C108" s="3">
        <v>12762063003</v>
      </c>
      <c r="D108" s="3">
        <v>14431114016</v>
      </c>
      <c r="E108" s="3">
        <v>16662073576</v>
      </c>
      <c r="F108" s="3">
        <v>15887997466</v>
      </c>
      <c r="G108" s="3">
        <v>15851221018</v>
      </c>
      <c r="H108" s="3">
        <v>15797023550</v>
      </c>
      <c r="I108" s="3">
        <v>19502149437</v>
      </c>
      <c r="J108" s="3">
        <v>20010745523</v>
      </c>
      <c r="K108" s="3">
        <v>22500477020</v>
      </c>
      <c r="L108" s="3">
        <v>24219065485</v>
      </c>
      <c r="M108" s="3">
        <v>27703417387</v>
      </c>
      <c r="N108" s="3">
        <v>24913819804</v>
      </c>
      <c r="O108" s="4">
        <v>25981082097</v>
      </c>
      <c r="P108" s="3">
        <v>27703417387</v>
      </c>
      <c r="Q108" s="3">
        <v>24600378531</v>
      </c>
      <c r="R108" s="3">
        <v>24913819804</v>
      </c>
      <c r="S108" s="3">
        <v>25981082097</v>
      </c>
    </row>
    <row r="109" spans="1:19" ht="16" x14ac:dyDescent="0.2">
      <c r="A109" s="2" t="s">
        <v>115</v>
      </c>
      <c r="B109" s="3" t="s">
        <v>21</v>
      </c>
      <c r="C109" s="3" t="s">
        <v>21</v>
      </c>
      <c r="D109" s="3" t="s">
        <v>21</v>
      </c>
      <c r="E109" s="3" t="s">
        <v>21</v>
      </c>
      <c r="F109" s="3" t="s">
        <v>21</v>
      </c>
      <c r="G109" s="3" t="s">
        <v>21</v>
      </c>
      <c r="H109" s="3" t="s">
        <v>21</v>
      </c>
      <c r="I109" s="3" t="s">
        <v>21</v>
      </c>
      <c r="J109" s="3" t="s">
        <v>21</v>
      </c>
      <c r="K109" s="3" t="s">
        <v>21</v>
      </c>
      <c r="L109" s="3" t="s">
        <v>21</v>
      </c>
      <c r="M109" s="3" t="s">
        <v>21</v>
      </c>
      <c r="N109" s="3" t="s">
        <v>21</v>
      </c>
      <c r="O109" s="4" t="s">
        <v>21</v>
      </c>
      <c r="P109" s="3" t="s">
        <v>21</v>
      </c>
      <c r="Q109" s="3" t="s">
        <v>21</v>
      </c>
      <c r="R109" s="3" t="s">
        <v>21</v>
      </c>
      <c r="S109" s="3" t="s">
        <v>21</v>
      </c>
    </row>
    <row r="110" spans="1:19" ht="16" x14ac:dyDescent="0.2">
      <c r="A110" s="2" t="s">
        <v>116</v>
      </c>
      <c r="B110" s="3">
        <v>118055835</v>
      </c>
      <c r="C110" s="3">
        <v>114236756</v>
      </c>
      <c r="D110" s="3">
        <v>122610415</v>
      </c>
      <c r="E110" s="3">
        <v>117125062</v>
      </c>
      <c r="F110" s="3">
        <v>106484675</v>
      </c>
      <c r="G110" s="3">
        <v>101025463</v>
      </c>
      <c r="H110" s="3">
        <v>95982449</v>
      </c>
      <c r="I110" s="3">
        <v>112874949</v>
      </c>
      <c r="J110" s="3">
        <v>101739866</v>
      </c>
      <c r="K110" s="3">
        <v>1019228393</v>
      </c>
      <c r="L110" s="3">
        <v>178639161</v>
      </c>
      <c r="M110" s="3">
        <v>119406380</v>
      </c>
      <c r="N110" s="3">
        <v>131271412</v>
      </c>
      <c r="O110" s="4">
        <v>117828037</v>
      </c>
      <c r="P110" s="3">
        <v>119406380</v>
      </c>
      <c r="Q110" s="3">
        <v>704630280</v>
      </c>
      <c r="R110" s="3">
        <v>131271412</v>
      </c>
      <c r="S110" s="3">
        <v>117828037</v>
      </c>
    </row>
    <row r="111" spans="1:19" ht="16" x14ac:dyDescent="0.2">
      <c r="A111" s="2" t="s">
        <v>106</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108</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107</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117</v>
      </c>
      <c r="B114" s="3">
        <v>11242135200</v>
      </c>
      <c r="C114" s="3">
        <v>12647826248</v>
      </c>
      <c r="D114" s="3">
        <v>14308503601</v>
      </c>
      <c r="E114" s="3">
        <v>16544948513</v>
      </c>
      <c r="F114" s="3">
        <v>15781512791</v>
      </c>
      <c r="G114" s="3">
        <v>15750195555</v>
      </c>
      <c r="H114" s="3">
        <v>15701041100</v>
      </c>
      <c r="I114" s="3">
        <v>19389274488</v>
      </c>
      <c r="J114" s="3">
        <v>19909005657</v>
      </c>
      <c r="K114" s="3">
        <v>21481248628</v>
      </c>
      <c r="L114" s="3">
        <v>24040426323</v>
      </c>
      <c r="M114" s="3">
        <v>27584011007</v>
      </c>
      <c r="N114" s="3">
        <v>24782548392</v>
      </c>
      <c r="O114" s="4">
        <v>25863254060</v>
      </c>
      <c r="P114" s="3">
        <v>27584011007</v>
      </c>
      <c r="Q114" s="3">
        <v>23895748251</v>
      </c>
      <c r="R114" s="3">
        <v>24782548392</v>
      </c>
      <c r="S114" s="3">
        <v>25863254060</v>
      </c>
    </row>
    <row r="115" spans="1:19" ht="16" x14ac:dyDescent="0.2">
      <c r="A115" s="2" t="s">
        <v>118</v>
      </c>
      <c r="B115" s="3">
        <v>15964368602</v>
      </c>
      <c r="C115" s="3">
        <v>18125997937</v>
      </c>
      <c r="D115" s="3">
        <v>19488464040</v>
      </c>
      <c r="E115" s="3">
        <v>22392933979</v>
      </c>
      <c r="F115" s="3">
        <v>22003605934</v>
      </c>
      <c r="G115" s="3">
        <v>20751499116</v>
      </c>
      <c r="H115" s="3">
        <v>19944309161</v>
      </c>
      <c r="I115" s="3">
        <v>27962967424</v>
      </c>
      <c r="J115" s="3">
        <v>26875328606</v>
      </c>
      <c r="K115" s="3">
        <v>39870014631</v>
      </c>
      <c r="L115" s="3">
        <v>54477602892</v>
      </c>
      <c r="M115" s="3">
        <v>55055438855</v>
      </c>
      <c r="N115" s="3">
        <v>49625929878</v>
      </c>
      <c r="O115" s="4">
        <v>49788891516</v>
      </c>
      <c r="P115" s="3">
        <v>55055438855</v>
      </c>
      <c r="Q115" s="3">
        <v>48782578854</v>
      </c>
      <c r="R115" s="3">
        <v>49625929878</v>
      </c>
      <c r="S115" s="3">
        <v>49788891516</v>
      </c>
    </row>
    <row r="116" spans="1:19" ht="16" x14ac:dyDescent="0.2">
      <c r="A116" s="2" t="s">
        <v>119</v>
      </c>
      <c r="B116" s="3">
        <v>25435666277</v>
      </c>
      <c r="C116" s="3">
        <v>30580400587</v>
      </c>
      <c r="D116" s="3">
        <v>31989452812</v>
      </c>
      <c r="E116" s="3">
        <v>38514854326</v>
      </c>
      <c r="F116" s="3">
        <v>36736002670</v>
      </c>
      <c r="G116" s="3">
        <v>34546363131</v>
      </c>
      <c r="H116" s="3">
        <v>33455684715</v>
      </c>
      <c r="I116" s="3">
        <v>45978529766</v>
      </c>
      <c r="J116" s="3">
        <v>46117880984</v>
      </c>
      <c r="K116" s="3">
        <v>65264292089</v>
      </c>
      <c r="L116" s="3">
        <v>85455591168</v>
      </c>
      <c r="M116" s="3">
        <v>86884630975</v>
      </c>
      <c r="N116" s="3">
        <v>83290109885</v>
      </c>
      <c r="O116" s="4">
        <v>87199293175</v>
      </c>
      <c r="P116" s="3">
        <v>86884630975</v>
      </c>
      <c r="Q116" s="3">
        <v>82167836090</v>
      </c>
      <c r="R116" s="3">
        <v>83290109885</v>
      </c>
      <c r="S116" s="3">
        <v>87199293175</v>
      </c>
    </row>
    <row r="117" spans="1:19" ht="16" x14ac:dyDescent="0.2">
      <c r="A117" s="2" t="s">
        <v>120</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121</v>
      </c>
      <c r="B118" s="3">
        <v>2587837566</v>
      </c>
      <c r="C118" s="3">
        <v>5131566987</v>
      </c>
      <c r="D118" s="3">
        <v>5273566240</v>
      </c>
      <c r="E118" s="3">
        <v>5513145582</v>
      </c>
      <c r="F118" s="3">
        <v>3396619108</v>
      </c>
      <c r="G118" s="3">
        <v>2966672464</v>
      </c>
      <c r="H118" s="3">
        <v>2903732779</v>
      </c>
      <c r="I118" s="3">
        <v>3321405415</v>
      </c>
      <c r="J118" s="3">
        <v>2800704172</v>
      </c>
      <c r="K118" s="3">
        <v>2773693126</v>
      </c>
      <c r="L118" s="3">
        <v>2908392374</v>
      </c>
      <c r="M118" s="3">
        <v>2703133005</v>
      </c>
      <c r="N118" s="3">
        <v>1536836040</v>
      </c>
      <c r="O118" s="4">
        <v>742971232</v>
      </c>
      <c r="P118" s="3">
        <v>2703133005</v>
      </c>
      <c r="Q118" s="3">
        <v>2485024001</v>
      </c>
      <c r="R118" s="3">
        <v>1536836040</v>
      </c>
      <c r="S118" s="3">
        <v>742971232</v>
      </c>
    </row>
    <row r="119" spans="1:19" ht="16" x14ac:dyDescent="0.2">
      <c r="A119" s="2" t="s">
        <v>122</v>
      </c>
      <c r="B119" s="3">
        <v>197206906</v>
      </c>
      <c r="C119" s="3">
        <v>197318032</v>
      </c>
      <c r="D119" s="3">
        <v>200395517</v>
      </c>
      <c r="E119" s="3">
        <v>209447170</v>
      </c>
      <c r="F119" s="3">
        <v>183928074</v>
      </c>
      <c r="G119" s="3">
        <v>165116886</v>
      </c>
      <c r="H119" s="3">
        <v>160322333</v>
      </c>
      <c r="I119" s="3">
        <v>182521194</v>
      </c>
      <c r="J119" s="3">
        <v>173757973</v>
      </c>
      <c r="K119" s="3">
        <v>170619731</v>
      </c>
      <c r="L119" s="3">
        <v>185980497</v>
      </c>
      <c r="M119" s="3">
        <v>172854950</v>
      </c>
      <c r="N119" s="3">
        <v>161154335</v>
      </c>
      <c r="O119" s="4">
        <v>164741051</v>
      </c>
      <c r="P119" s="3">
        <v>172854950</v>
      </c>
      <c r="Q119" s="3">
        <v>158907719</v>
      </c>
      <c r="R119" s="3">
        <v>161154335</v>
      </c>
      <c r="S119" s="3">
        <v>164741051</v>
      </c>
    </row>
    <row r="120" spans="1:19" ht="16" x14ac:dyDescent="0.2">
      <c r="A120" s="2" t="s">
        <v>123</v>
      </c>
      <c r="B120" s="3">
        <v>2390630660</v>
      </c>
      <c r="C120" s="3">
        <v>4934248955</v>
      </c>
      <c r="D120" s="3">
        <v>5073170723</v>
      </c>
      <c r="E120" s="3">
        <v>5303698412</v>
      </c>
      <c r="F120" s="3">
        <v>3212691034</v>
      </c>
      <c r="G120" s="3">
        <v>2801555579</v>
      </c>
      <c r="H120" s="3">
        <v>2743410446</v>
      </c>
      <c r="I120" s="3">
        <v>3138884221</v>
      </c>
      <c r="J120" s="3">
        <v>2626946199</v>
      </c>
      <c r="K120" s="3">
        <v>2603073395</v>
      </c>
      <c r="L120" s="3">
        <v>2722411878</v>
      </c>
      <c r="M120" s="3">
        <v>2530278055</v>
      </c>
      <c r="N120" s="3">
        <v>1375681705</v>
      </c>
      <c r="O120" s="4">
        <v>578230180</v>
      </c>
      <c r="P120" s="3">
        <v>2530278055</v>
      </c>
      <c r="Q120" s="3">
        <v>2326116282</v>
      </c>
      <c r="R120" s="3">
        <v>1375681705</v>
      </c>
      <c r="S120" s="3">
        <v>578230180</v>
      </c>
    </row>
    <row r="121" spans="1:19" ht="16" x14ac:dyDescent="0.2">
      <c r="A121" s="2" t="s">
        <v>124</v>
      </c>
      <c r="B121" s="3">
        <v>814316953</v>
      </c>
      <c r="C121" s="3">
        <v>629600301</v>
      </c>
      <c r="D121" s="3">
        <v>545814106</v>
      </c>
      <c r="E121" s="3">
        <v>621451801</v>
      </c>
      <c r="F121" s="3">
        <v>452559867</v>
      </c>
      <c r="G121" s="3">
        <v>260710872</v>
      </c>
      <c r="H121" s="3">
        <v>548471139</v>
      </c>
      <c r="I121" s="3">
        <v>636422585</v>
      </c>
      <c r="J121" s="3">
        <v>481263860</v>
      </c>
      <c r="K121" s="3">
        <v>452366787</v>
      </c>
      <c r="L121" s="3">
        <v>318124534</v>
      </c>
      <c r="M121" s="3">
        <v>1037129701</v>
      </c>
      <c r="N121" s="3">
        <v>1379950694</v>
      </c>
      <c r="O121" s="4">
        <v>2167817676</v>
      </c>
      <c r="P121" s="3">
        <v>1037129701</v>
      </c>
      <c r="Q121" s="3">
        <v>2373161330</v>
      </c>
      <c r="R121" s="3">
        <v>1379950694</v>
      </c>
      <c r="S121" s="3">
        <v>2167817676</v>
      </c>
    </row>
    <row r="122" spans="1:19" ht="16" x14ac:dyDescent="0.2">
      <c r="A122" s="2" t="s">
        <v>125</v>
      </c>
      <c r="B122" s="3">
        <v>4067560135</v>
      </c>
      <c r="C122" s="3">
        <v>3978814272</v>
      </c>
      <c r="D122" s="3">
        <v>4514172701</v>
      </c>
      <c r="E122" s="3">
        <v>4734608403</v>
      </c>
      <c r="F122" s="3">
        <v>6834380022</v>
      </c>
      <c r="G122" s="3">
        <v>3881333107</v>
      </c>
      <c r="H122" s="3">
        <v>4198968468</v>
      </c>
      <c r="I122" s="3">
        <v>6158889506</v>
      </c>
      <c r="J122" s="3">
        <v>7263540534</v>
      </c>
      <c r="K122" s="3">
        <v>8049434807</v>
      </c>
      <c r="L122" s="3">
        <v>43268607292</v>
      </c>
      <c r="M122" s="3">
        <v>49353499904</v>
      </c>
      <c r="N122" s="3">
        <v>15031110269</v>
      </c>
      <c r="O122" s="4">
        <v>9252773884</v>
      </c>
      <c r="P122" s="3">
        <v>49353499904</v>
      </c>
      <c r="Q122" s="3">
        <v>48333037281</v>
      </c>
      <c r="R122" s="3">
        <v>15031110269</v>
      </c>
      <c r="S122" s="3">
        <v>9252773884</v>
      </c>
    </row>
    <row r="123" spans="1:19" ht="16" x14ac:dyDescent="0.2">
      <c r="A123" s="2" t="s">
        <v>126</v>
      </c>
      <c r="B123" s="3" t="s">
        <v>21</v>
      </c>
      <c r="C123" s="3" t="s">
        <v>21</v>
      </c>
      <c r="D123" s="3" t="s">
        <v>21</v>
      </c>
      <c r="E123" s="3" t="s">
        <v>21</v>
      </c>
      <c r="F123" s="3" t="s">
        <v>21</v>
      </c>
      <c r="G123" s="3" t="s">
        <v>21</v>
      </c>
      <c r="H123" s="3" t="s">
        <v>21</v>
      </c>
      <c r="I123" s="3" t="s">
        <v>21</v>
      </c>
      <c r="J123" s="3" t="s">
        <v>21</v>
      </c>
      <c r="K123" s="3" t="s">
        <v>21</v>
      </c>
      <c r="L123" s="3" t="s">
        <v>21</v>
      </c>
      <c r="M123" s="3" t="s">
        <v>21</v>
      </c>
      <c r="N123" s="3" t="s">
        <v>21</v>
      </c>
      <c r="O123" s="4" t="s">
        <v>21</v>
      </c>
      <c r="P123" s="3" t="s">
        <v>21</v>
      </c>
      <c r="Q123" s="3" t="s">
        <v>21</v>
      </c>
      <c r="R123" s="3" t="s">
        <v>21</v>
      </c>
      <c r="S123" s="3" t="s">
        <v>21</v>
      </c>
    </row>
    <row r="124" spans="1:19" ht="16" x14ac:dyDescent="0.2">
      <c r="A124" s="2" t="s">
        <v>127</v>
      </c>
      <c r="B124" s="3">
        <v>23071866489</v>
      </c>
      <c r="C124" s="3">
        <v>29144652272</v>
      </c>
      <c r="D124" s="3">
        <v>32384970280</v>
      </c>
      <c r="E124" s="3">
        <v>36784159287</v>
      </c>
      <c r="F124" s="3">
        <v>26334386051</v>
      </c>
      <c r="G124" s="3">
        <v>26439341307</v>
      </c>
      <c r="H124" s="3">
        <v>27838074551</v>
      </c>
      <c r="I124" s="3">
        <v>34645404565</v>
      </c>
      <c r="J124" s="3">
        <v>36915567276</v>
      </c>
      <c r="K124" s="3">
        <v>41067720243</v>
      </c>
      <c r="L124" s="3">
        <v>45775673331</v>
      </c>
      <c r="M124" s="3">
        <v>53583897371</v>
      </c>
      <c r="N124" s="3">
        <v>58817063195</v>
      </c>
      <c r="O124" s="4">
        <v>62969266624</v>
      </c>
      <c r="P124" s="3">
        <v>53583897371</v>
      </c>
      <c r="Q124" s="3">
        <v>53060541922</v>
      </c>
      <c r="R124" s="3">
        <v>58817063195</v>
      </c>
      <c r="S124" s="3">
        <v>62969266624</v>
      </c>
    </row>
    <row r="125" spans="1:19" ht="16" x14ac:dyDescent="0.2">
      <c r="A125" s="2" t="s">
        <v>128</v>
      </c>
      <c r="B125" s="3">
        <v>1349592841</v>
      </c>
      <c r="C125" s="3">
        <v>1377331792</v>
      </c>
      <c r="D125" s="3">
        <v>1452867499</v>
      </c>
      <c r="E125" s="3">
        <v>1416524283</v>
      </c>
      <c r="F125" s="3">
        <v>1500465869</v>
      </c>
      <c r="G125" s="3">
        <v>1585991138</v>
      </c>
      <c r="H125" s="3">
        <v>1592675807</v>
      </c>
      <c r="I125" s="3">
        <v>1690722641</v>
      </c>
      <c r="J125" s="3">
        <v>1902192548</v>
      </c>
      <c r="K125" s="3">
        <v>1996924351</v>
      </c>
      <c r="L125" s="3">
        <v>1733778710</v>
      </c>
      <c r="M125" s="3">
        <v>2035594480</v>
      </c>
      <c r="N125" s="3">
        <v>1593400144</v>
      </c>
      <c r="O125" s="4">
        <v>1889612589</v>
      </c>
      <c r="P125" s="3">
        <v>2035594480</v>
      </c>
      <c r="Q125" s="3">
        <v>2048027774</v>
      </c>
      <c r="R125" s="3">
        <v>1593400144</v>
      </c>
      <c r="S125" s="3">
        <v>1889612589</v>
      </c>
    </row>
    <row r="126" spans="1:19" ht="16" x14ac:dyDescent="0.2">
      <c r="A126" s="2" t="s">
        <v>129</v>
      </c>
      <c r="B126" s="3">
        <v>24421459330</v>
      </c>
      <c r="C126" s="3">
        <v>30521984064</v>
      </c>
      <c r="D126" s="3">
        <v>33837837779</v>
      </c>
      <c r="E126" s="3">
        <v>38200683571</v>
      </c>
      <c r="F126" s="3">
        <v>27834851919</v>
      </c>
      <c r="G126" s="3">
        <v>28025332445</v>
      </c>
      <c r="H126" s="3">
        <v>29430750358</v>
      </c>
      <c r="I126" s="3">
        <v>36336127206</v>
      </c>
      <c r="J126" s="3">
        <v>38817759824</v>
      </c>
      <c r="K126" s="3">
        <v>43064644594</v>
      </c>
      <c r="L126" s="3">
        <v>47509452041</v>
      </c>
      <c r="M126" s="3">
        <v>55619491851</v>
      </c>
      <c r="N126" s="3">
        <v>60410463339</v>
      </c>
      <c r="O126" s="4">
        <v>64858879213</v>
      </c>
      <c r="P126" s="3">
        <v>55619491851</v>
      </c>
      <c r="Q126" s="3">
        <v>55108569696</v>
      </c>
      <c r="R126" s="3">
        <v>60410463339</v>
      </c>
      <c r="S126" s="3">
        <v>64858879213</v>
      </c>
    </row>
    <row r="127" spans="1:19" ht="16" x14ac:dyDescent="0.2">
      <c r="A127" s="2" t="s">
        <v>130</v>
      </c>
      <c r="B127" s="3">
        <v>49857125607</v>
      </c>
      <c r="C127" s="3">
        <v>61102384652</v>
      </c>
      <c r="D127" s="3">
        <v>65827290591</v>
      </c>
      <c r="E127" s="3">
        <v>76715537897</v>
      </c>
      <c r="F127" s="3">
        <v>64570854589</v>
      </c>
      <c r="G127" s="3">
        <v>62571695575</v>
      </c>
      <c r="H127" s="3">
        <v>62886435072</v>
      </c>
      <c r="I127" s="3">
        <v>82314656972</v>
      </c>
      <c r="J127" s="3">
        <v>84935640808</v>
      </c>
      <c r="K127" s="3">
        <v>108328936683</v>
      </c>
      <c r="L127" s="3">
        <v>132965043209</v>
      </c>
      <c r="M127" s="3">
        <v>142504122826</v>
      </c>
      <c r="N127" s="3">
        <v>143700573224</v>
      </c>
      <c r="O127" s="4">
        <v>152058172388</v>
      </c>
      <c r="P127" s="3">
        <v>142504122826</v>
      </c>
      <c r="Q127" s="3">
        <v>137276405786</v>
      </c>
      <c r="R127" s="3">
        <v>143700573224</v>
      </c>
      <c r="S127" s="3">
        <v>152058172388</v>
      </c>
    </row>
    <row r="128" spans="1:19" ht="16" x14ac:dyDescent="0.2">
      <c r="A128" s="30" t="s">
        <v>131</v>
      </c>
      <c r="B128" s="26">
        <v>497378000</v>
      </c>
      <c r="C128" s="26">
        <v>507816000</v>
      </c>
      <c r="D128" s="26">
        <v>499996000</v>
      </c>
      <c r="E128" s="26">
        <v>500402000</v>
      </c>
      <c r="F128" s="26">
        <v>501860000</v>
      </c>
      <c r="G128" s="26">
        <v>502799000</v>
      </c>
      <c r="H128" s="26">
        <v>502029000</v>
      </c>
      <c r="I128" s="26">
        <v>502762000</v>
      </c>
      <c r="J128" s="26">
        <v>502894000</v>
      </c>
      <c r="K128" s="26">
        <v>503652000</v>
      </c>
      <c r="L128" s="26">
        <v>503896000</v>
      </c>
      <c r="M128" s="26">
        <v>503505000</v>
      </c>
      <c r="N128" s="26">
        <v>501077000</v>
      </c>
      <c r="O128" s="27">
        <v>499601000</v>
      </c>
      <c r="P128" s="26">
        <v>503505000</v>
      </c>
      <c r="Q128" s="26">
        <v>502075000</v>
      </c>
      <c r="R128" s="26">
        <v>501077000</v>
      </c>
      <c r="S128" s="26">
        <v>499601000</v>
      </c>
    </row>
    <row r="129" spans="1:19" ht="16" x14ac:dyDescent="0.2">
      <c r="A129" s="12" t="s">
        <v>197</v>
      </c>
      <c r="B129" s="9"/>
      <c r="C129" s="18">
        <f>(C128/B128)-1</f>
        <v>2.0986050850660964E-2</v>
      </c>
      <c r="D129" s="18">
        <f>(D128/C128)-1</f>
        <v>-1.5399278478819056E-2</v>
      </c>
      <c r="E129" s="18">
        <f>(E128/D128)-1</f>
        <v>8.1200649605195352E-4</v>
      </c>
      <c r="F129" s="18">
        <f t="shared" ref="F129:N129" si="6">(F128/E128)-1</f>
        <v>2.9136574194348341E-3</v>
      </c>
      <c r="G129" s="18">
        <f t="shared" si="6"/>
        <v>1.8710397321961558E-3</v>
      </c>
      <c r="H129" s="18">
        <f t="shared" si="6"/>
        <v>-1.531427071255087E-3</v>
      </c>
      <c r="I129" s="18">
        <f t="shared" si="6"/>
        <v>1.4600750155866482E-3</v>
      </c>
      <c r="J129" s="18">
        <f t="shared" si="6"/>
        <v>2.625496755921386E-4</v>
      </c>
      <c r="K129" s="18">
        <f t="shared" si="6"/>
        <v>1.5072758871650382E-3</v>
      </c>
      <c r="L129" s="18">
        <f t="shared" si="6"/>
        <v>4.8446149325331866E-4</v>
      </c>
      <c r="M129" s="18">
        <f t="shared" si="6"/>
        <v>-7.7595376823791362E-4</v>
      </c>
      <c r="N129" s="18">
        <f t="shared" si="6"/>
        <v>-4.8221964032134634E-3</v>
      </c>
      <c r="O129" s="18">
        <f>(O128/N128)-1</f>
        <v>-2.9456550590029051E-3</v>
      </c>
      <c r="P129" s="18">
        <f>(P128/O128)-1</f>
        <v>7.814235760136512E-3</v>
      </c>
      <c r="Q129" s="18">
        <f>(Q128/P128)-1</f>
        <v>-2.8400909623539361E-3</v>
      </c>
      <c r="R129" s="18">
        <f>(R128/Q128)-1</f>
        <v>-1.9877508340387928E-3</v>
      </c>
      <c r="S129" s="18">
        <f>(S128/R128)-1</f>
        <v>-2.9456550590029051E-3</v>
      </c>
    </row>
    <row r="130" spans="1:19" ht="16" x14ac:dyDescent="0.2">
      <c r="A130" s="2" t="s">
        <v>132</v>
      </c>
      <c r="B130" s="3">
        <v>198548450</v>
      </c>
      <c r="C130" s="3">
        <v>197318032</v>
      </c>
      <c r="D130" s="3">
        <v>181938035</v>
      </c>
      <c r="E130" s="3">
        <v>169486855</v>
      </c>
      <c r="F130" s="3">
        <v>154886799</v>
      </c>
      <c r="G130" s="3">
        <v>148822456</v>
      </c>
      <c r="H130" s="3">
        <v>371272771</v>
      </c>
      <c r="I130" s="3">
        <v>380652754</v>
      </c>
      <c r="J130" s="3">
        <v>389812295</v>
      </c>
      <c r="K130" s="3">
        <v>14081740295</v>
      </c>
      <c r="L130" s="3">
        <v>15695775085</v>
      </c>
      <c r="M130" s="3">
        <v>16232444472</v>
      </c>
      <c r="N130" s="3">
        <v>16444145628</v>
      </c>
      <c r="O130" s="4">
        <v>16863592255</v>
      </c>
      <c r="P130" s="3">
        <v>16232444472</v>
      </c>
      <c r="Q130" s="3">
        <v>15964998536</v>
      </c>
      <c r="R130" s="3">
        <v>16444145628</v>
      </c>
      <c r="S130" s="3">
        <v>16863592255</v>
      </c>
    </row>
    <row r="131" spans="1:19" ht="16" x14ac:dyDescent="0.2">
      <c r="A131" s="2" t="s">
        <v>133</v>
      </c>
      <c r="B131" s="3">
        <v>3989750607</v>
      </c>
      <c r="C131" s="3">
        <v>6442693387</v>
      </c>
      <c r="D131" s="3">
        <v>5903757406</v>
      </c>
      <c r="E131" s="3">
        <v>7582814331</v>
      </c>
      <c r="F131" s="3">
        <v>6234193674</v>
      </c>
      <c r="G131" s="3">
        <v>4941557320</v>
      </c>
      <c r="H131" s="3">
        <v>3673701878</v>
      </c>
      <c r="I131" s="3">
        <v>9031196719</v>
      </c>
      <c r="J131" s="3">
        <v>6951462069</v>
      </c>
      <c r="K131" s="3">
        <v>7901265041</v>
      </c>
      <c r="L131" s="3">
        <v>5799654966</v>
      </c>
      <c r="M131" s="3">
        <v>13896628236</v>
      </c>
      <c r="N131" s="3">
        <v>13274421296</v>
      </c>
      <c r="O131" s="4">
        <v>18062601629</v>
      </c>
      <c r="P131" s="3">
        <v>13896628236</v>
      </c>
      <c r="Q131" s="3">
        <v>14264058675</v>
      </c>
      <c r="R131" s="3">
        <v>13274421296</v>
      </c>
      <c r="S131" s="3">
        <v>18062601629</v>
      </c>
    </row>
    <row r="132" spans="1:19" ht="16" x14ac:dyDescent="0.2">
      <c r="A132" s="2" t="s">
        <v>134</v>
      </c>
      <c r="B132" s="5">
        <v>16.34</v>
      </c>
      <c r="C132" s="5">
        <v>21.11</v>
      </c>
      <c r="D132" s="5">
        <v>17.45</v>
      </c>
      <c r="E132" s="5">
        <v>19.850000000000001</v>
      </c>
      <c r="F132" s="5">
        <v>22.4</v>
      </c>
      <c r="G132" s="5">
        <v>17.63</v>
      </c>
      <c r="H132" s="5">
        <v>12.48</v>
      </c>
      <c r="I132" s="5">
        <v>24.85</v>
      </c>
      <c r="J132" s="5">
        <v>17.91</v>
      </c>
      <c r="K132" s="5">
        <v>18.350000000000001</v>
      </c>
      <c r="L132" s="5">
        <v>12.21</v>
      </c>
      <c r="M132" s="5">
        <v>24.99</v>
      </c>
      <c r="N132" s="5">
        <v>21.97</v>
      </c>
      <c r="O132" s="6">
        <v>27.85</v>
      </c>
      <c r="P132" s="5">
        <v>24.99</v>
      </c>
      <c r="Q132" s="5">
        <v>25.88</v>
      </c>
      <c r="R132" s="5">
        <v>21.97</v>
      </c>
      <c r="S132" s="5">
        <v>27.85</v>
      </c>
    </row>
    <row r="133" spans="1:19" ht="16" x14ac:dyDescent="0.2">
      <c r="A133" s="2" t="s">
        <v>135</v>
      </c>
      <c r="B133" s="5">
        <v>17.68</v>
      </c>
      <c r="C133" s="5">
        <v>17.72</v>
      </c>
      <c r="D133" s="5">
        <v>20.74</v>
      </c>
      <c r="E133" s="5">
        <v>18.41</v>
      </c>
      <c r="F133" s="5">
        <v>3.69</v>
      </c>
      <c r="G133" s="5">
        <v>6.21</v>
      </c>
      <c r="H133" s="5">
        <v>11.61</v>
      </c>
      <c r="I133" s="5">
        <v>0.08</v>
      </c>
      <c r="J133" s="5">
        <v>6.87</v>
      </c>
      <c r="K133" s="5">
        <v>7.56</v>
      </c>
      <c r="L133" s="5">
        <v>7.25</v>
      </c>
      <c r="M133" s="5">
        <v>-2.4900000000000002</v>
      </c>
      <c r="N133" s="5">
        <v>7.26</v>
      </c>
      <c r="O133" s="6">
        <v>9.86</v>
      </c>
      <c r="P133" s="5">
        <v>-2.4900000000000002</v>
      </c>
      <c r="Q133" s="5">
        <v>1.81</v>
      </c>
      <c r="R133" s="5">
        <v>7.26</v>
      </c>
      <c r="S133" s="5">
        <v>9.86</v>
      </c>
    </row>
    <row r="134" spans="1:19" ht="16" x14ac:dyDescent="0.2">
      <c r="A134" s="2" t="s">
        <v>136</v>
      </c>
      <c r="B134" s="5">
        <v>1.59</v>
      </c>
      <c r="C134" s="5">
        <v>1.38</v>
      </c>
      <c r="D134" s="5">
        <v>1.51</v>
      </c>
      <c r="E134" s="5">
        <v>1.37</v>
      </c>
      <c r="F134" s="5">
        <v>1.49</v>
      </c>
      <c r="G134" s="5">
        <v>1.49</v>
      </c>
      <c r="H134" s="5">
        <v>1.51</v>
      </c>
      <c r="I134" s="5">
        <v>1.41</v>
      </c>
      <c r="J134" s="5">
        <v>1.4</v>
      </c>
      <c r="K134" s="5">
        <v>1.17</v>
      </c>
      <c r="L134" s="5">
        <v>1.58</v>
      </c>
      <c r="M134" s="5">
        <v>1.23</v>
      </c>
      <c r="N134" s="5">
        <v>1.26</v>
      </c>
      <c r="O134" s="6">
        <v>1.22</v>
      </c>
      <c r="P134" s="5">
        <v>1.23</v>
      </c>
      <c r="Q134" s="5">
        <v>1.17</v>
      </c>
      <c r="R134" s="5">
        <v>1.26</v>
      </c>
      <c r="S134" s="5">
        <v>1.22</v>
      </c>
    </row>
    <row r="135" spans="1:19" ht="16" x14ac:dyDescent="0.2">
      <c r="A135" s="2" t="s">
        <v>137</v>
      </c>
      <c r="B135" s="5">
        <v>220.7</v>
      </c>
      <c r="C135" s="5">
        <v>231.36</v>
      </c>
      <c r="D135" s="5">
        <v>206.07</v>
      </c>
      <c r="E135" s="5">
        <v>217.3</v>
      </c>
      <c r="F135" s="5">
        <v>223.81</v>
      </c>
      <c r="G135" s="5">
        <v>204.26</v>
      </c>
      <c r="H135" s="3">
        <v>204</v>
      </c>
      <c r="I135" s="5">
        <v>182.94</v>
      </c>
      <c r="J135" s="5">
        <v>191.91</v>
      </c>
      <c r="K135" s="5">
        <v>181.62</v>
      </c>
      <c r="L135" s="5">
        <v>201.47</v>
      </c>
      <c r="M135" s="5">
        <v>190.57</v>
      </c>
      <c r="N135" s="5">
        <v>187.07</v>
      </c>
      <c r="O135" s="6">
        <v>208.65</v>
      </c>
      <c r="P135" s="5">
        <v>104.32</v>
      </c>
      <c r="Q135" s="5">
        <v>110.22</v>
      </c>
      <c r="R135" s="5">
        <v>94.96</v>
      </c>
      <c r="S135" s="5">
        <v>106.47</v>
      </c>
    </row>
    <row r="136" spans="1:19" ht="16" x14ac:dyDescent="0.2">
      <c r="A136" s="2" t="s">
        <v>138</v>
      </c>
      <c r="B136" s="3">
        <v>83542</v>
      </c>
      <c r="C136" s="3">
        <v>97559</v>
      </c>
      <c r="D136" s="3">
        <v>106348</v>
      </c>
      <c r="E136" s="3">
        <v>114635</v>
      </c>
      <c r="F136" s="3">
        <v>121289</v>
      </c>
      <c r="G136" s="3">
        <v>125346</v>
      </c>
      <c r="H136" s="3">
        <v>134476</v>
      </c>
      <c r="I136" s="3">
        <v>128637</v>
      </c>
      <c r="J136" s="3">
        <v>136633</v>
      </c>
      <c r="K136" s="3">
        <v>147715</v>
      </c>
      <c r="L136" s="3">
        <v>148343</v>
      </c>
      <c r="M136" s="3">
        <v>157953</v>
      </c>
      <c r="N136" s="3" t="s">
        <v>21</v>
      </c>
      <c r="O136" s="4" t="s">
        <v>21</v>
      </c>
      <c r="P136" s="3">
        <v>157953</v>
      </c>
      <c r="Q136" s="3">
        <v>157953</v>
      </c>
      <c r="R136" s="3" t="s">
        <v>21</v>
      </c>
      <c r="S136" s="3" t="s">
        <v>21</v>
      </c>
    </row>
    <row r="139" spans="1:19" ht="16" x14ac:dyDescent="0.2">
      <c r="A139" s="2" t="s">
        <v>139</v>
      </c>
      <c r="B139" s="3">
        <v>5592895185</v>
      </c>
      <c r="C139" s="3">
        <v>6690639072</v>
      </c>
      <c r="D139" s="3">
        <v>7566249163</v>
      </c>
      <c r="E139" s="3">
        <v>8121589618</v>
      </c>
      <c r="F139" s="3">
        <v>6571798495</v>
      </c>
      <c r="G139" s="3">
        <v>6934909195</v>
      </c>
      <c r="H139" s="3">
        <v>7282009120</v>
      </c>
      <c r="I139" s="3">
        <v>9742068738</v>
      </c>
      <c r="J139" s="3">
        <v>11290838819</v>
      </c>
      <c r="K139" s="3">
        <v>12653922547</v>
      </c>
      <c r="L139" s="3">
        <v>9754187635</v>
      </c>
      <c r="M139" s="3">
        <v>19508728101</v>
      </c>
      <c r="N139" s="3">
        <v>22413259497</v>
      </c>
      <c r="O139" s="4">
        <v>24479865629</v>
      </c>
      <c r="P139" s="3">
        <v>10880764236</v>
      </c>
      <c r="Q139" s="3">
        <v>10587226781</v>
      </c>
      <c r="R139" s="3">
        <v>11605246597</v>
      </c>
      <c r="S139" s="3">
        <v>12616327932</v>
      </c>
    </row>
    <row r="140" spans="1:19" ht="16" x14ac:dyDescent="0.2">
      <c r="A140" s="2" t="s">
        <v>140</v>
      </c>
      <c r="B140" s="3">
        <v>1057136341</v>
      </c>
      <c r="C140" s="3">
        <v>1296846805</v>
      </c>
      <c r="D140" s="3">
        <v>1699406721</v>
      </c>
      <c r="E140" s="3">
        <v>1977346641</v>
      </c>
      <c r="F140" s="3">
        <v>2293050662</v>
      </c>
      <c r="G140" s="3">
        <v>2260580519</v>
      </c>
      <c r="H140" s="3">
        <v>2260333943</v>
      </c>
      <c r="I140" s="3">
        <v>2853094456</v>
      </c>
      <c r="J140" s="3">
        <v>2631518777</v>
      </c>
      <c r="K140" s="3">
        <v>5733720959</v>
      </c>
      <c r="L140" s="3">
        <v>7402513195</v>
      </c>
      <c r="M140" s="3">
        <v>6629897105</v>
      </c>
      <c r="N140" s="3">
        <v>6644681379</v>
      </c>
      <c r="O140" s="4">
        <v>6872211142</v>
      </c>
      <c r="P140" s="3">
        <v>3557172923</v>
      </c>
      <c r="Q140" s="3">
        <v>3142609233</v>
      </c>
      <c r="R140" s="3">
        <v>3436536145</v>
      </c>
      <c r="S140" s="3">
        <v>3359190047</v>
      </c>
    </row>
    <row r="141" spans="1:19" ht="16" x14ac:dyDescent="0.2">
      <c r="A141" s="2" t="s">
        <v>141</v>
      </c>
      <c r="B141" s="3">
        <v>-1549482835</v>
      </c>
      <c r="C141" s="3">
        <v>-2222424154</v>
      </c>
      <c r="D141" s="3">
        <v>-2688200391</v>
      </c>
      <c r="E141" s="3">
        <v>-2881276534</v>
      </c>
      <c r="F141" s="3">
        <v>-2421316293</v>
      </c>
      <c r="G141" s="3">
        <v>-2609281311</v>
      </c>
      <c r="H141" s="3">
        <v>-2421711028</v>
      </c>
      <c r="I141" s="3">
        <v>-3536348137</v>
      </c>
      <c r="J141" s="3">
        <v>-2974462145</v>
      </c>
      <c r="K141" s="3">
        <v>-4017421165</v>
      </c>
      <c r="L141" s="3">
        <v>-3374567172</v>
      </c>
      <c r="M141" s="3">
        <v>-5416500842</v>
      </c>
      <c r="N141" s="3">
        <v>-6803701219</v>
      </c>
      <c r="O141" s="4">
        <v>-7440622319</v>
      </c>
      <c r="P141" s="3">
        <v>-3342241439</v>
      </c>
      <c r="Q141" s="3">
        <v>-3111245868</v>
      </c>
      <c r="R141" s="3">
        <v>-3627573403</v>
      </c>
      <c r="S141" s="3">
        <v>-3732312163</v>
      </c>
    </row>
    <row r="142" spans="1:19" ht="16" x14ac:dyDescent="0.2">
      <c r="A142" s="30" t="s">
        <v>142</v>
      </c>
      <c r="B142" s="26">
        <v>0</v>
      </c>
      <c r="C142" s="26">
        <v>0</v>
      </c>
      <c r="D142" s="26">
        <v>0</v>
      </c>
      <c r="E142" s="26">
        <v>0</v>
      </c>
      <c r="F142" s="26">
        <v>0</v>
      </c>
      <c r="G142" s="26">
        <v>0</v>
      </c>
      <c r="H142" s="26">
        <v>0</v>
      </c>
      <c r="I142" s="26">
        <v>0</v>
      </c>
      <c r="J142" s="26">
        <v>0</v>
      </c>
      <c r="K142" s="26">
        <v>0</v>
      </c>
      <c r="L142" s="26">
        <v>0</v>
      </c>
      <c r="M142" s="26">
        <v>0</v>
      </c>
      <c r="N142" s="26">
        <v>0</v>
      </c>
      <c r="O142" s="27">
        <v>0</v>
      </c>
      <c r="P142" s="26">
        <v>0</v>
      </c>
      <c r="Q142" s="26">
        <v>0</v>
      </c>
      <c r="R142" s="26">
        <v>0</v>
      </c>
      <c r="S142" s="26">
        <v>0</v>
      </c>
    </row>
    <row r="143" spans="1:19" ht="16" x14ac:dyDescent="0.2">
      <c r="A143" s="11" t="s">
        <v>198</v>
      </c>
      <c r="B143" s="18">
        <f t="shared" ref="B143:S143" si="7">B142/B2</f>
        <v>0</v>
      </c>
      <c r="C143" s="18">
        <f t="shared" si="7"/>
        <v>0</v>
      </c>
      <c r="D143" s="18">
        <f t="shared" si="7"/>
        <v>0</v>
      </c>
      <c r="E143" s="18">
        <f t="shared" si="7"/>
        <v>0</v>
      </c>
      <c r="F143" s="18">
        <f t="shared" si="7"/>
        <v>0</v>
      </c>
      <c r="G143" s="18">
        <f t="shared" si="7"/>
        <v>0</v>
      </c>
      <c r="H143" s="18">
        <f t="shared" si="7"/>
        <v>0</v>
      </c>
      <c r="I143" s="18">
        <f t="shared" si="7"/>
        <v>0</v>
      </c>
      <c r="J143" s="18">
        <f t="shared" si="7"/>
        <v>0</v>
      </c>
      <c r="K143" s="18">
        <f t="shared" si="7"/>
        <v>0</v>
      </c>
      <c r="L143" s="18">
        <f t="shared" si="7"/>
        <v>0</v>
      </c>
      <c r="M143" s="18">
        <f t="shared" si="7"/>
        <v>0</v>
      </c>
      <c r="N143" s="18">
        <f t="shared" si="7"/>
        <v>0</v>
      </c>
      <c r="O143" s="18">
        <f t="shared" si="7"/>
        <v>0</v>
      </c>
      <c r="P143" s="18">
        <f t="shared" si="7"/>
        <v>0</v>
      </c>
      <c r="Q143" s="18">
        <f t="shared" si="7"/>
        <v>0</v>
      </c>
      <c r="R143" s="18">
        <f t="shared" si="7"/>
        <v>0</v>
      </c>
      <c r="S143" s="18">
        <f t="shared" si="7"/>
        <v>0</v>
      </c>
    </row>
    <row r="144" spans="1:19" ht="16" x14ac:dyDescent="0.2">
      <c r="A144" s="2" t="s">
        <v>143</v>
      </c>
      <c r="B144" s="3" t="s">
        <v>21</v>
      </c>
      <c r="C144" s="3" t="s">
        <v>21</v>
      </c>
      <c r="D144" s="3" t="s">
        <v>21</v>
      </c>
      <c r="E144" s="3" t="s">
        <v>21</v>
      </c>
      <c r="F144" s="3" t="s">
        <v>21</v>
      </c>
      <c r="G144" s="3" t="s">
        <v>21</v>
      </c>
      <c r="H144" s="3" t="s">
        <v>21</v>
      </c>
      <c r="I144" s="3" t="s">
        <v>21</v>
      </c>
      <c r="J144" s="3" t="s">
        <v>21</v>
      </c>
      <c r="K144" s="3" t="s">
        <v>21</v>
      </c>
      <c r="L144" s="3" t="s">
        <v>21</v>
      </c>
      <c r="M144" s="3" t="s">
        <v>21</v>
      </c>
      <c r="N144" s="3" t="s">
        <v>21</v>
      </c>
      <c r="O144" s="4" t="s">
        <v>21</v>
      </c>
      <c r="P144" s="3" t="s">
        <v>21</v>
      </c>
      <c r="Q144" s="3" t="s">
        <v>21</v>
      </c>
      <c r="R144" s="3" t="s">
        <v>21</v>
      </c>
      <c r="S144" s="3" t="s">
        <v>21</v>
      </c>
    </row>
    <row r="145" spans="1:19" ht="16" x14ac:dyDescent="0.2">
      <c r="A145" s="2" t="s">
        <v>144</v>
      </c>
      <c r="B145" s="3" t="s">
        <v>21</v>
      </c>
      <c r="C145" s="3" t="s">
        <v>21</v>
      </c>
      <c r="D145" s="3" t="s">
        <v>21</v>
      </c>
      <c r="E145" s="3" t="s">
        <v>21</v>
      </c>
      <c r="F145" s="3" t="s">
        <v>21</v>
      </c>
      <c r="G145" s="3" t="s">
        <v>21</v>
      </c>
      <c r="H145" s="3" t="s">
        <v>21</v>
      </c>
      <c r="I145" s="3" t="s">
        <v>21</v>
      </c>
      <c r="J145" s="3" t="s">
        <v>21</v>
      </c>
      <c r="K145" s="3" t="s">
        <v>21</v>
      </c>
      <c r="L145" s="3" t="s">
        <v>21</v>
      </c>
      <c r="M145" s="3" t="s">
        <v>21</v>
      </c>
      <c r="N145" s="3" t="s">
        <v>21</v>
      </c>
      <c r="O145" s="4" t="s">
        <v>21</v>
      </c>
      <c r="P145" s="3" t="s">
        <v>21</v>
      </c>
      <c r="Q145" s="3" t="s">
        <v>21</v>
      </c>
      <c r="R145" s="3" t="s">
        <v>21</v>
      </c>
      <c r="S145" s="3" t="s">
        <v>21</v>
      </c>
    </row>
    <row r="146" spans="1:19" ht="16" x14ac:dyDescent="0.2">
      <c r="A146" s="2" t="s">
        <v>145</v>
      </c>
      <c r="B146" s="3">
        <v>-1549482835</v>
      </c>
      <c r="C146" s="3">
        <v>-2222424154</v>
      </c>
      <c r="D146" s="3">
        <v>-2688200391</v>
      </c>
      <c r="E146" s="3">
        <v>-2881276534</v>
      </c>
      <c r="F146" s="3">
        <v>-2421316293</v>
      </c>
      <c r="G146" s="3">
        <v>-2609281311</v>
      </c>
      <c r="H146" s="3">
        <v>-2421711028</v>
      </c>
      <c r="I146" s="3">
        <v>-3536348137</v>
      </c>
      <c r="J146" s="3">
        <v>-2974462145</v>
      </c>
      <c r="K146" s="3">
        <v>-4017421165</v>
      </c>
      <c r="L146" s="3">
        <v>-3374567172</v>
      </c>
      <c r="M146" s="3">
        <v>-5416500842</v>
      </c>
      <c r="N146" s="3">
        <v>-6803701219</v>
      </c>
      <c r="O146" s="4">
        <v>-7440622319</v>
      </c>
      <c r="P146" s="3">
        <v>-3342241439</v>
      </c>
      <c r="Q146" s="3">
        <v>-3111245868</v>
      </c>
      <c r="R146" s="3">
        <v>-3627573403</v>
      </c>
      <c r="S146" s="3">
        <v>-3732312163</v>
      </c>
    </row>
    <row r="147" spans="1:19" ht="16" x14ac:dyDescent="0.2">
      <c r="A147" s="2" t="s">
        <v>146</v>
      </c>
      <c r="B147" s="3">
        <v>331361264</v>
      </c>
      <c r="C147" s="3">
        <v>-693209403</v>
      </c>
      <c r="D147" s="3">
        <v>-1071852338</v>
      </c>
      <c r="E147" s="3">
        <v>-850190158</v>
      </c>
      <c r="F147" s="3">
        <v>-868818140</v>
      </c>
      <c r="G147" s="3">
        <v>-466020684</v>
      </c>
      <c r="H147" s="3">
        <v>-540033121</v>
      </c>
      <c r="I147" s="3">
        <v>-617209828</v>
      </c>
      <c r="J147" s="3">
        <v>-1242598137</v>
      </c>
      <c r="K147" s="3">
        <v>-1296485456</v>
      </c>
      <c r="L147" s="3">
        <v>-447821459</v>
      </c>
      <c r="M147" s="3">
        <v>483311539</v>
      </c>
      <c r="N147" s="3">
        <v>-3219884953</v>
      </c>
      <c r="O147" s="4">
        <v>-5018601564</v>
      </c>
      <c r="P147" s="3">
        <v>1374879177</v>
      </c>
      <c r="Q147" s="3">
        <v>-3019246662</v>
      </c>
      <c r="R147" s="3">
        <v>-137674895</v>
      </c>
      <c r="S147" s="3">
        <v>-4877862520</v>
      </c>
    </row>
    <row r="148" spans="1:19" ht="16" x14ac:dyDescent="0.2">
      <c r="A148" s="2" t="s">
        <v>147</v>
      </c>
      <c r="B148" s="3">
        <v>104640399</v>
      </c>
      <c r="C148" s="3">
        <v>-125920060</v>
      </c>
      <c r="D148" s="3">
        <v>-193803559</v>
      </c>
      <c r="E148" s="3">
        <v>-396847270</v>
      </c>
      <c r="F148" s="3">
        <v>-26621169</v>
      </c>
      <c r="G148" s="3">
        <v>-53228470</v>
      </c>
      <c r="H148" s="3">
        <v>-119186997</v>
      </c>
      <c r="I148" s="3">
        <v>-158505248</v>
      </c>
      <c r="J148" s="3">
        <v>-195477720</v>
      </c>
      <c r="K148" s="3">
        <v>-135822286</v>
      </c>
      <c r="L148" s="3">
        <v>646037515</v>
      </c>
      <c r="M148" s="3">
        <v>-697105819</v>
      </c>
      <c r="N148" s="3">
        <v>-420495416</v>
      </c>
      <c r="O148" s="4">
        <v>-265113083</v>
      </c>
      <c r="P148" s="3">
        <v>-813100588</v>
      </c>
      <c r="Q148" s="3">
        <v>-190271085</v>
      </c>
      <c r="R148" s="3">
        <v>-226256417</v>
      </c>
      <c r="S148" s="3">
        <v>-33821011</v>
      </c>
    </row>
    <row r="149" spans="1:19" ht="16" x14ac:dyDescent="0.2">
      <c r="A149" s="2" t="s">
        <v>148</v>
      </c>
      <c r="B149" s="3">
        <v>-169034491</v>
      </c>
      <c r="C149" s="3">
        <v>-996975322</v>
      </c>
      <c r="D149" s="3">
        <v>-1092946603</v>
      </c>
      <c r="E149" s="3">
        <v>-1054125561</v>
      </c>
      <c r="F149" s="3">
        <v>-1122929295</v>
      </c>
      <c r="G149" s="3">
        <v>-618102026</v>
      </c>
      <c r="H149" s="3">
        <v>-863842044</v>
      </c>
      <c r="I149" s="3">
        <v>-1208002114</v>
      </c>
      <c r="J149" s="3">
        <v>-1968494932</v>
      </c>
      <c r="K149" s="3">
        <v>-1800487161</v>
      </c>
      <c r="L149" s="3">
        <v>-687638416</v>
      </c>
      <c r="M149" s="3">
        <v>-1781998073</v>
      </c>
      <c r="N149" s="3">
        <v>-4449353785</v>
      </c>
      <c r="O149" s="4">
        <v>-5741934789</v>
      </c>
      <c r="P149" s="3">
        <v>-594757493</v>
      </c>
      <c r="Q149" s="3">
        <v>-2178708464</v>
      </c>
      <c r="R149" s="3">
        <v>-2225210516</v>
      </c>
      <c r="S149" s="3">
        <v>-3467199081</v>
      </c>
    </row>
    <row r="150" spans="1:19" ht="16" x14ac:dyDescent="0.2">
      <c r="A150" s="2" t="s">
        <v>149</v>
      </c>
      <c r="B150" s="3" t="s">
        <v>21</v>
      </c>
      <c r="C150" s="3" t="s">
        <v>21</v>
      </c>
      <c r="D150" s="3" t="s">
        <v>21</v>
      </c>
      <c r="E150" s="3" t="s">
        <v>21</v>
      </c>
      <c r="F150" s="3" t="s">
        <v>21</v>
      </c>
      <c r="G150" s="3" t="s">
        <v>21</v>
      </c>
      <c r="H150" s="3" t="s">
        <v>21</v>
      </c>
      <c r="I150" s="3" t="s">
        <v>21</v>
      </c>
      <c r="J150" s="3" t="s">
        <v>21</v>
      </c>
      <c r="K150" s="3" t="s">
        <v>21</v>
      </c>
      <c r="L150" s="3" t="s">
        <v>21</v>
      </c>
      <c r="M150" s="3" t="s">
        <v>21</v>
      </c>
      <c r="N150" s="3" t="s">
        <v>21</v>
      </c>
      <c r="O150" s="4" t="s">
        <v>21</v>
      </c>
      <c r="P150" s="3" t="s">
        <v>21</v>
      </c>
      <c r="Q150" s="3" t="s">
        <v>21</v>
      </c>
      <c r="R150" s="3" t="s">
        <v>21</v>
      </c>
      <c r="S150" s="3" t="s">
        <v>21</v>
      </c>
    </row>
    <row r="151" spans="1:19" ht="16" x14ac:dyDescent="0.2">
      <c r="A151" s="2" t="s">
        <v>150</v>
      </c>
      <c r="B151" s="3" t="s">
        <v>21</v>
      </c>
      <c r="C151" s="3" t="s">
        <v>21</v>
      </c>
      <c r="D151" s="3" t="s">
        <v>21</v>
      </c>
      <c r="E151" s="3" t="s">
        <v>21</v>
      </c>
      <c r="F151" s="3" t="s">
        <v>21</v>
      </c>
      <c r="G151" s="3" t="s">
        <v>21</v>
      </c>
      <c r="H151" s="3" t="s">
        <v>21</v>
      </c>
      <c r="I151" s="3" t="s">
        <v>21</v>
      </c>
      <c r="J151" s="3" t="s">
        <v>21</v>
      </c>
      <c r="K151" s="3" t="s">
        <v>21</v>
      </c>
      <c r="L151" s="3" t="s">
        <v>21</v>
      </c>
      <c r="M151" s="3" t="s">
        <v>21</v>
      </c>
      <c r="N151" s="3" t="s">
        <v>21</v>
      </c>
      <c r="O151" s="4" t="s">
        <v>21</v>
      </c>
      <c r="P151" s="3" t="s">
        <v>21</v>
      </c>
      <c r="Q151" s="3" t="s">
        <v>21</v>
      </c>
      <c r="R151" s="3" t="s">
        <v>21</v>
      </c>
      <c r="S151" s="3" t="s">
        <v>21</v>
      </c>
    </row>
    <row r="152" spans="1:19" ht="16" x14ac:dyDescent="0.2">
      <c r="A152" s="2" t="s">
        <v>151</v>
      </c>
      <c r="B152" s="3">
        <v>395755356</v>
      </c>
      <c r="C152" s="3">
        <v>429685978</v>
      </c>
      <c r="D152" s="3">
        <v>214897824</v>
      </c>
      <c r="E152" s="3">
        <v>600782673</v>
      </c>
      <c r="F152" s="3">
        <v>280732324</v>
      </c>
      <c r="G152" s="3">
        <v>205309812</v>
      </c>
      <c r="H152" s="3">
        <v>442995920</v>
      </c>
      <c r="I152" s="3">
        <v>749297534</v>
      </c>
      <c r="J152" s="3">
        <v>921374515</v>
      </c>
      <c r="K152" s="3">
        <v>639823991</v>
      </c>
      <c r="L152" s="3">
        <v>-406220559</v>
      </c>
      <c r="M152" s="3">
        <v>2962415430</v>
      </c>
      <c r="N152" s="3">
        <v>1649964249</v>
      </c>
      <c r="O152" s="4">
        <v>988446308</v>
      </c>
      <c r="P152" s="3">
        <v>2782737258</v>
      </c>
      <c r="Q152" s="3">
        <v>-650267113</v>
      </c>
      <c r="R152" s="3">
        <v>2313792038</v>
      </c>
      <c r="S152" s="3">
        <v>-1376842429</v>
      </c>
    </row>
    <row r="153" spans="1:19" ht="16" x14ac:dyDescent="0.2">
      <c r="A153" s="2" t="s">
        <v>152</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153</v>
      </c>
      <c r="B154" s="3">
        <v>5431909955</v>
      </c>
      <c r="C154" s="3">
        <v>5071852320</v>
      </c>
      <c r="D154" s="3">
        <v>5505603155</v>
      </c>
      <c r="E154" s="3">
        <v>6367469566</v>
      </c>
      <c r="F154" s="3">
        <v>5574714724</v>
      </c>
      <c r="G154" s="3">
        <v>6120187720</v>
      </c>
      <c r="H154" s="3">
        <v>6580598913</v>
      </c>
      <c r="I154" s="3">
        <v>8441605230</v>
      </c>
      <c r="J154" s="3">
        <v>9705297314</v>
      </c>
      <c r="K154" s="3">
        <v>13073736885</v>
      </c>
      <c r="L154" s="3">
        <v>13334312198</v>
      </c>
      <c r="M154" s="3">
        <v>21205435902</v>
      </c>
      <c r="N154" s="3">
        <v>19034354704</v>
      </c>
      <c r="O154" s="4">
        <v>18892852888</v>
      </c>
      <c r="P154" s="3">
        <v>12470574897</v>
      </c>
      <c r="Q154" s="3">
        <v>7599343485</v>
      </c>
      <c r="R154" s="3">
        <v>11276534444</v>
      </c>
      <c r="S154" s="3">
        <v>7365343295</v>
      </c>
    </row>
    <row r="155" spans="1:19" ht="16" x14ac:dyDescent="0.2">
      <c r="A155" s="2" t="s">
        <v>154</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155</v>
      </c>
      <c r="B156" s="3">
        <v>44270938</v>
      </c>
      <c r="C156" s="3">
        <v>40242493</v>
      </c>
      <c r="D156" s="3">
        <v>58009229</v>
      </c>
      <c r="E156" s="3">
        <v>135038307</v>
      </c>
      <c r="F156" s="3">
        <v>54452390</v>
      </c>
      <c r="G156" s="3">
        <v>44538107</v>
      </c>
      <c r="H156" s="3">
        <v>221497960</v>
      </c>
      <c r="I156" s="3">
        <v>38425515</v>
      </c>
      <c r="J156" s="3">
        <v>27435469</v>
      </c>
      <c r="K156" s="3">
        <v>32552449</v>
      </c>
      <c r="L156" s="3">
        <v>62401351</v>
      </c>
      <c r="M156" s="3">
        <v>504918407</v>
      </c>
      <c r="N156" s="3">
        <v>77909049</v>
      </c>
      <c r="O156" s="4">
        <v>212745066</v>
      </c>
      <c r="P156" s="3">
        <v>484448742</v>
      </c>
      <c r="Q156" s="3">
        <v>4181782</v>
      </c>
      <c r="R156" s="3">
        <v>73640060</v>
      </c>
      <c r="S156" s="3">
        <v>137466043</v>
      </c>
    </row>
    <row r="157" spans="1:19" ht="16" x14ac:dyDescent="0.2">
      <c r="A157" s="2" t="s">
        <v>156</v>
      </c>
      <c r="B157" s="3">
        <v>44270938</v>
      </c>
      <c r="C157" s="3">
        <v>40242493</v>
      </c>
      <c r="D157" s="3">
        <v>58009229</v>
      </c>
      <c r="E157" s="3">
        <v>135038307</v>
      </c>
      <c r="F157" s="3">
        <v>54452390</v>
      </c>
      <c r="G157" s="3">
        <v>44538107</v>
      </c>
      <c r="H157" s="3">
        <v>221497960</v>
      </c>
      <c r="I157" s="3">
        <v>38425515</v>
      </c>
      <c r="J157" s="3">
        <v>27435469</v>
      </c>
      <c r="K157" s="3">
        <v>32552449</v>
      </c>
      <c r="L157" s="3">
        <v>62401351</v>
      </c>
      <c r="M157" s="3">
        <v>504918407</v>
      </c>
      <c r="N157" s="3">
        <v>77909049</v>
      </c>
      <c r="O157" s="4">
        <v>212745066</v>
      </c>
      <c r="P157" s="3">
        <v>484448742</v>
      </c>
      <c r="Q157" s="3">
        <v>4181782</v>
      </c>
      <c r="R157" s="3">
        <v>73640060</v>
      </c>
      <c r="S157" s="3">
        <v>137466043</v>
      </c>
    </row>
    <row r="158" spans="1:19" ht="16" x14ac:dyDescent="0.2">
      <c r="A158" s="2" t="s">
        <v>157</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158</v>
      </c>
      <c r="B159" s="3">
        <v>-1344226667</v>
      </c>
      <c r="C159" s="3">
        <v>-2270455518</v>
      </c>
      <c r="D159" s="3">
        <v>-2440342778</v>
      </c>
      <c r="E159" s="3">
        <v>-2535413114</v>
      </c>
      <c r="F159" s="3">
        <v>-2236178166</v>
      </c>
      <c r="G159" s="3">
        <v>-2232336841</v>
      </c>
      <c r="H159" s="3">
        <v>-2731808172</v>
      </c>
      <c r="I159" s="3">
        <v>-2815869739</v>
      </c>
      <c r="J159" s="3">
        <v>-3590617063</v>
      </c>
      <c r="K159" s="3">
        <v>-3803024003</v>
      </c>
      <c r="L159" s="3">
        <v>-3016065293</v>
      </c>
      <c r="M159" s="3">
        <v>-3701597783</v>
      </c>
      <c r="N159" s="3">
        <v>-5423750524</v>
      </c>
      <c r="O159" s="4">
        <v>-6612553061</v>
      </c>
      <c r="P159" s="3">
        <v>-1961676244</v>
      </c>
      <c r="Q159" s="3">
        <v>-1686303624</v>
      </c>
      <c r="R159" s="3">
        <v>-2971216344</v>
      </c>
      <c r="S159" s="3">
        <v>-3575208114</v>
      </c>
    </row>
    <row r="160" spans="1:19" ht="16" x14ac:dyDescent="0.2">
      <c r="A160" s="2" t="s">
        <v>159</v>
      </c>
      <c r="B160" s="3">
        <v>-1344226667</v>
      </c>
      <c r="C160" s="3">
        <v>-2270455518</v>
      </c>
      <c r="D160" s="3">
        <v>-2126565586</v>
      </c>
      <c r="E160" s="3">
        <v>-2186793811</v>
      </c>
      <c r="F160" s="3">
        <v>-1853801380</v>
      </c>
      <c r="G160" s="3">
        <v>-1889067527</v>
      </c>
      <c r="H160" s="3">
        <v>-2267717208</v>
      </c>
      <c r="I160" s="3">
        <v>-2268306156</v>
      </c>
      <c r="J160" s="3">
        <v>-2976748434</v>
      </c>
      <c r="K160" s="3">
        <v>-3210344938</v>
      </c>
      <c r="L160" s="3">
        <v>-2427534906</v>
      </c>
      <c r="M160" s="3">
        <v>-3042019683</v>
      </c>
      <c r="N160" s="3">
        <v>-4692686158</v>
      </c>
      <c r="O160" s="4">
        <v>-6612553061</v>
      </c>
      <c r="P160" s="3">
        <v>-1961676244</v>
      </c>
      <c r="Q160" s="3">
        <v>-1686303624</v>
      </c>
      <c r="R160" s="3">
        <v>-2971216344</v>
      </c>
      <c r="S160" s="3">
        <v>-3575208114</v>
      </c>
    </row>
    <row r="161" spans="1:19" ht="16" x14ac:dyDescent="0.2">
      <c r="A161" s="2" t="s">
        <v>160</v>
      </c>
      <c r="B161" s="3" t="s">
        <v>21</v>
      </c>
      <c r="C161" s="3" t="s">
        <v>21</v>
      </c>
      <c r="D161" s="3">
        <v>-313777191</v>
      </c>
      <c r="E161" s="3">
        <v>-348619303</v>
      </c>
      <c r="F161" s="3">
        <v>-382376786</v>
      </c>
      <c r="G161" s="3">
        <v>-343269315</v>
      </c>
      <c r="H161" s="3">
        <v>-464090964</v>
      </c>
      <c r="I161" s="3">
        <v>-547563582</v>
      </c>
      <c r="J161" s="3">
        <v>-613868629</v>
      </c>
      <c r="K161" s="3">
        <v>-592679065</v>
      </c>
      <c r="L161" s="3">
        <v>-588530388</v>
      </c>
      <c r="M161" s="3">
        <v>-659578100</v>
      </c>
      <c r="N161" s="3">
        <v>-731064366</v>
      </c>
      <c r="O161" s="4" t="s">
        <v>21</v>
      </c>
      <c r="P161" s="3" t="s">
        <v>21</v>
      </c>
      <c r="Q161" s="3" t="s">
        <v>21</v>
      </c>
      <c r="R161" s="3" t="s">
        <v>21</v>
      </c>
      <c r="S161" s="3" t="s">
        <v>21</v>
      </c>
    </row>
    <row r="162" spans="1:19" ht="16" x14ac:dyDescent="0.2">
      <c r="A162" s="2" t="s">
        <v>161</v>
      </c>
      <c r="B162" s="3">
        <v>-2310138045</v>
      </c>
      <c r="C162" s="3">
        <v>-1684992145</v>
      </c>
      <c r="D162" s="3">
        <v>-125247198</v>
      </c>
      <c r="E162" s="3">
        <v>-219092764</v>
      </c>
      <c r="F162" s="3">
        <v>124635471</v>
      </c>
      <c r="G162" s="3">
        <v>-10862953</v>
      </c>
      <c r="H162" s="3">
        <v>66449388</v>
      </c>
      <c r="I162" s="3">
        <v>-45630299</v>
      </c>
      <c r="J162" s="3">
        <v>-457257824</v>
      </c>
      <c r="K162" s="3" t="s">
        <v>21</v>
      </c>
      <c r="L162" s="3" t="s">
        <v>21</v>
      </c>
      <c r="M162" s="3" t="s">
        <v>21</v>
      </c>
      <c r="N162" s="3" t="s">
        <v>21</v>
      </c>
      <c r="O162" s="4" t="s">
        <v>21</v>
      </c>
      <c r="P162" s="3" t="s">
        <v>21</v>
      </c>
      <c r="Q162" s="3" t="s">
        <v>21</v>
      </c>
      <c r="R162" s="3" t="s">
        <v>21</v>
      </c>
      <c r="S162" s="3" t="s">
        <v>21</v>
      </c>
    </row>
    <row r="163" spans="1:19" ht="16" x14ac:dyDescent="0.2">
      <c r="A163" s="2" t="s">
        <v>162</v>
      </c>
      <c r="B163" s="3">
        <v>93908051</v>
      </c>
      <c r="C163" s="3">
        <v>22068464</v>
      </c>
      <c r="D163" s="3">
        <v>47462096</v>
      </c>
      <c r="E163" s="3">
        <v>52361793</v>
      </c>
      <c r="F163" s="3">
        <v>193608499</v>
      </c>
      <c r="G163" s="3">
        <v>73868080</v>
      </c>
      <c r="H163" s="3">
        <v>95982449</v>
      </c>
      <c r="I163" s="3">
        <v>104469368</v>
      </c>
      <c r="J163" s="3">
        <v>51441505</v>
      </c>
      <c r="K163" s="3" t="s">
        <v>21</v>
      </c>
      <c r="L163" s="3" t="s">
        <v>21</v>
      </c>
      <c r="M163" s="3" t="s">
        <v>21</v>
      </c>
      <c r="N163" s="3" t="s">
        <v>21</v>
      </c>
      <c r="O163" s="4" t="s">
        <v>21</v>
      </c>
      <c r="P163" s="3" t="s">
        <v>21</v>
      </c>
      <c r="Q163" s="3" t="s">
        <v>21</v>
      </c>
      <c r="R163" s="3" t="s">
        <v>21</v>
      </c>
      <c r="S163" s="3" t="s">
        <v>21</v>
      </c>
    </row>
    <row r="164" spans="1:19" ht="16" x14ac:dyDescent="0.2">
      <c r="A164" s="2" t="s">
        <v>163</v>
      </c>
      <c r="B164" s="3">
        <v>-2404046095</v>
      </c>
      <c r="C164" s="3">
        <v>-1707060609</v>
      </c>
      <c r="D164" s="3">
        <v>-172709294</v>
      </c>
      <c r="E164" s="3">
        <v>-271454556</v>
      </c>
      <c r="F164" s="3">
        <v>-68973028</v>
      </c>
      <c r="G164" s="3">
        <v>-84731033</v>
      </c>
      <c r="H164" s="3">
        <v>-29533061</v>
      </c>
      <c r="I164" s="3">
        <v>-150099666</v>
      </c>
      <c r="J164" s="3">
        <v>-508699329</v>
      </c>
      <c r="K164" s="3" t="s">
        <v>21</v>
      </c>
      <c r="L164" s="3" t="s">
        <v>21</v>
      </c>
      <c r="M164" s="3" t="s">
        <v>21</v>
      </c>
      <c r="N164" s="3" t="s">
        <v>21</v>
      </c>
      <c r="O164" s="4" t="s">
        <v>21</v>
      </c>
      <c r="P164" s="3" t="s">
        <v>21</v>
      </c>
      <c r="Q164" s="3" t="s">
        <v>21</v>
      </c>
      <c r="R164" s="3" t="s">
        <v>21</v>
      </c>
      <c r="S164" s="3" t="s">
        <v>21</v>
      </c>
    </row>
    <row r="165" spans="1:19" ht="16" x14ac:dyDescent="0.2">
      <c r="A165" s="2" t="s">
        <v>164</v>
      </c>
      <c r="B165" s="3">
        <v>-81834158</v>
      </c>
      <c r="C165" s="3">
        <v>-1019043786</v>
      </c>
      <c r="D165" s="3">
        <v>-59327620</v>
      </c>
      <c r="E165" s="3">
        <v>-2973598642</v>
      </c>
      <c r="F165" s="3">
        <v>-202078871</v>
      </c>
      <c r="G165" s="3">
        <v>-260710872</v>
      </c>
      <c r="H165" s="3">
        <v>326973179</v>
      </c>
      <c r="I165" s="3">
        <v>-7572227963</v>
      </c>
      <c r="J165" s="3">
        <v>-19433458</v>
      </c>
      <c r="K165" s="3" t="s">
        <v>21</v>
      </c>
      <c r="L165" s="3" t="s">
        <v>21</v>
      </c>
      <c r="M165" s="3" t="s">
        <v>21</v>
      </c>
      <c r="N165" s="3" t="s">
        <v>21</v>
      </c>
      <c r="O165" s="4" t="s">
        <v>21</v>
      </c>
      <c r="P165" s="3" t="s">
        <v>21</v>
      </c>
      <c r="Q165" s="3" t="s">
        <v>21</v>
      </c>
      <c r="R165" s="3" t="s">
        <v>21</v>
      </c>
      <c r="S165" s="3" t="s">
        <v>21</v>
      </c>
    </row>
    <row r="166" spans="1:19" ht="16" x14ac:dyDescent="0.2">
      <c r="A166" s="2" t="s">
        <v>165</v>
      </c>
      <c r="B166" s="3" t="s">
        <v>21</v>
      </c>
      <c r="C166" s="3" t="s">
        <v>21</v>
      </c>
      <c r="D166" s="3" t="s">
        <v>21</v>
      </c>
      <c r="E166" s="3" t="s">
        <v>21</v>
      </c>
      <c r="F166" s="3" t="s">
        <v>21</v>
      </c>
      <c r="G166" s="3" t="s">
        <v>21</v>
      </c>
      <c r="H166" s="3">
        <v>326973179</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166</v>
      </c>
      <c r="B167" s="3">
        <v>-81834158</v>
      </c>
      <c r="C167" s="3">
        <v>-1019043786</v>
      </c>
      <c r="D167" s="3">
        <v>-59327620</v>
      </c>
      <c r="E167" s="3">
        <v>-2973598642</v>
      </c>
      <c r="F167" s="3">
        <v>-202078871</v>
      </c>
      <c r="G167" s="3">
        <v>-260710872</v>
      </c>
      <c r="H167" s="3" t="s">
        <v>21</v>
      </c>
      <c r="I167" s="3">
        <v>-7572227963</v>
      </c>
      <c r="J167" s="3">
        <v>-19433458</v>
      </c>
      <c r="K167" s="3" t="s">
        <v>21</v>
      </c>
      <c r="L167" s="3" t="s">
        <v>21</v>
      </c>
      <c r="M167" s="3" t="s">
        <v>21</v>
      </c>
      <c r="N167" s="3" t="s">
        <v>21</v>
      </c>
      <c r="O167" s="4" t="s">
        <v>21</v>
      </c>
      <c r="P167" s="3" t="s">
        <v>21</v>
      </c>
      <c r="Q167" s="3" t="s">
        <v>21</v>
      </c>
      <c r="R167" s="3" t="s">
        <v>21</v>
      </c>
      <c r="S167" s="3" t="s">
        <v>21</v>
      </c>
    </row>
    <row r="168" spans="1:19" ht="16" x14ac:dyDescent="0.2">
      <c r="A168" s="2" t="s">
        <v>167</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168</v>
      </c>
      <c r="B169" s="3">
        <v>81834158</v>
      </c>
      <c r="C169" s="3">
        <v>1019043786</v>
      </c>
      <c r="D169" s="3">
        <v>138431114</v>
      </c>
      <c r="E169" s="3">
        <v>108857411</v>
      </c>
      <c r="F169" s="3">
        <v>-169407437</v>
      </c>
      <c r="G169" s="3">
        <v>-219431651</v>
      </c>
      <c r="H169" s="3">
        <v>-358615745</v>
      </c>
      <c r="I169" s="3">
        <v>60039867</v>
      </c>
      <c r="J169" s="3">
        <v>108598733</v>
      </c>
      <c r="K169" s="3">
        <v>-2817470557</v>
      </c>
      <c r="L169" s="3">
        <v>-643590403</v>
      </c>
      <c r="M169" s="3">
        <v>-14974697268</v>
      </c>
      <c r="N169" s="3">
        <v>-972262245</v>
      </c>
      <c r="O169" s="4">
        <v>-2298737716</v>
      </c>
      <c r="P169" s="3">
        <v>-790356516</v>
      </c>
      <c r="Q169" s="3">
        <v>-453723356</v>
      </c>
      <c r="R169" s="3">
        <v>-1240141304</v>
      </c>
      <c r="S169" s="3">
        <v>-1030995321</v>
      </c>
    </row>
    <row r="170" spans="1:19" ht="16" x14ac:dyDescent="0.2">
      <c r="A170" s="2" t="s">
        <v>152</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169</v>
      </c>
      <c r="B171" s="3">
        <v>-3610093774</v>
      </c>
      <c r="C171" s="3">
        <v>-3915205169</v>
      </c>
      <c r="D171" s="3">
        <v>-2428477254</v>
      </c>
      <c r="E171" s="3">
        <v>-5484208802</v>
      </c>
      <c r="F171" s="3">
        <v>-2428576612</v>
      </c>
      <c r="G171" s="3">
        <v>-2678804210</v>
      </c>
      <c r="H171" s="3">
        <v>-2475503390</v>
      </c>
      <c r="I171" s="3">
        <v>-10335262619</v>
      </c>
      <c r="J171" s="3">
        <v>-3931274142</v>
      </c>
      <c r="K171" s="3">
        <v>-6587942112</v>
      </c>
      <c r="L171" s="3">
        <v>-3597254346</v>
      </c>
      <c r="M171" s="3">
        <v>-18171376644</v>
      </c>
      <c r="N171" s="3">
        <v>-6318103720</v>
      </c>
      <c r="O171" s="4">
        <v>-8698545711</v>
      </c>
      <c r="P171" s="3">
        <v>-2267584018</v>
      </c>
      <c r="Q171" s="3">
        <v>-2135845197</v>
      </c>
      <c r="R171" s="3">
        <v>-4137717588</v>
      </c>
      <c r="S171" s="3">
        <v>-4468737393</v>
      </c>
    </row>
    <row r="172" spans="1:19" ht="16" x14ac:dyDescent="0.2">
      <c r="A172" s="2" t="s">
        <v>170</v>
      </c>
      <c r="B172" s="3">
        <v>-1278491032</v>
      </c>
      <c r="C172" s="3">
        <v>-1387716952</v>
      </c>
      <c r="D172" s="3">
        <v>-1907712587</v>
      </c>
      <c r="E172" s="3">
        <v>-2068290807</v>
      </c>
      <c r="F172" s="3">
        <v>-1959076001</v>
      </c>
      <c r="G172" s="3">
        <v>-1815199446</v>
      </c>
      <c r="H172" s="3">
        <v>-1909101464</v>
      </c>
      <c r="I172" s="3">
        <v>-2533682366</v>
      </c>
      <c r="J172" s="3">
        <v>-3103637480</v>
      </c>
      <c r="K172" s="3">
        <v>-4128548490</v>
      </c>
      <c r="L172" s="3">
        <v>-2834979020</v>
      </c>
      <c r="M172" s="3">
        <v>-4010917168</v>
      </c>
      <c r="N172" s="3">
        <v>-6430164681</v>
      </c>
      <c r="O172" s="4">
        <v>-6556912043</v>
      </c>
      <c r="P172" s="3">
        <v>-1718314670</v>
      </c>
      <c r="Q172" s="3">
        <v>-3678922785</v>
      </c>
      <c r="R172" s="3">
        <v>-2674521608</v>
      </c>
      <c r="S172" s="3">
        <v>-3822865191</v>
      </c>
    </row>
    <row r="173" spans="1:19" ht="16" x14ac:dyDescent="0.2">
      <c r="A173" s="2" t="s">
        <v>171</v>
      </c>
      <c r="B173" s="3">
        <v>-973960639</v>
      </c>
      <c r="C173" s="3">
        <v>2147131747</v>
      </c>
      <c r="D173" s="3">
        <v>-603823334</v>
      </c>
      <c r="E173" s="3">
        <v>2819269148</v>
      </c>
      <c r="F173" s="3">
        <v>371486308</v>
      </c>
      <c r="G173" s="3">
        <v>-1558833755</v>
      </c>
      <c r="H173" s="3">
        <v>-1287852424</v>
      </c>
      <c r="I173" s="3">
        <v>4787578955</v>
      </c>
      <c r="J173" s="3">
        <v>-737328241</v>
      </c>
      <c r="K173" s="3">
        <v>1152805682</v>
      </c>
      <c r="L173" s="3">
        <v>15263859853</v>
      </c>
      <c r="M173" s="3">
        <v>-7007448706</v>
      </c>
      <c r="N173" s="3">
        <v>-124867928</v>
      </c>
      <c r="O173" s="4" t="s">
        <v>21</v>
      </c>
      <c r="P173" s="3" t="s">
        <v>21</v>
      </c>
      <c r="Q173" s="3" t="s">
        <v>21</v>
      </c>
      <c r="R173" s="3" t="s">
        <v>21</v>
      </c>
      <c r="S173" s="3" t="s">
        <v>21</v>
      </c>
    </row>
    <row r="174" spans="1:19" ht="16" x14ac:dyDescent="0.2">
      <c r="A174" s="2" t="s">
        <v>172</v>
      </c>
      <c r="B174" s="3">
        <v>756630579</v>
      </c>
      <c r="C174" s="3">
        <v>3451767422</v>
      </c>
      <c r="D174" s="3">
        <v>1408042186</v>
      </c>
      <c r="E174" s="3">
        <v>4333627307</v>
      </c>
      <c r="F174" s="3">
        <v>2912597860</v>
      </c>
      <c r="G174" s="3">
        <v>1094985662</v>
      </c>
      <c r="H174" s="3">
        <v>962988749</v>
      </c>
      <c r="I174" s="3">
        <v>6908187039</v>
      </c>
      <c r="J174" s="3">
        <v>1747868032</v>
      </c>
      <c r="K174" s="3">
        <v>3184527479</v>
      </c>
      <c r="L174" s="3">
        <v>21411004694</v>
      </c>
      <c r="M174" s="3">
        <v>285438109</v>
      </c>
      <c r="N174" s="3">
        <v>4027791122</v>
      </c>
      <c r="O174" s="4" t="s">
        <v>21</v>
      </c>
      <c r="P174" s="3" t="s">
        <v>21</v>
      </c>
      <c r="Q174" s="3" t="s">
        <v>21</v>
      </c>
      <c r="R174" s="3" t="s">
        <v>21</v>
      </c>
      <c r="S174" s="3" t="s">
        <v>21</v>
      </c>
    </row>
    <row r="175" spans="1:19" ht="16" x14ac:dyDescent="0.2">
      <c r="A175" s="2" t="s">
        <v>173</v>
      </c>
      <c r="B175" s="3">
        <v>-1730591218</v>
      </c>
      <c r="C175" s="3">
        <v>-1304635675</v>
      </c>
      <c r="D175" s="3">
        <v>-2011865521</v>
      </c>
      <c r="E175" s="3">
        <v>-1514358159</v>
      </c>
      <c r="F175" s="3">
        <v>-2541111552</v>
      </c>
      <c r="G175" s="3">
        <v>-2653819418</v>
      </c>
      <c r="H175" s="3">
        <v>-2250841173</v>
      </c>
      <c r="I175" s="3">
        <v>-2120608085</v>
      </c>
      <c r="J175" s="3">
        <v>-2485196273</v>
      </c>
      <c r="K175" s="3">
        <v>-2031721796</v>
      </c>
      <c r="L175" s="3">
        <v>-6147144842</v>
      </c>
      <c r="M175" s="3">
        <v>-7292886815</v>
      </c>
      <c r="N175" s="3">
        <v>-4152659050</v>
      </c>
      <c r="O175" s="4" t="s">
        <v>21</v>
      </c>
      <c r="P175" s="3" t="s">
        <v>21</v>
      </c>
      <c r="Q175" s="3" t="s">
        <v>21</v>
      </c>
      <c r="R175" s="3" t="s">
        <v>21</v>
      </c>
      <c r="S175" s="3" t="s">
        <v>21</v>
      </c>
    </row>
    <row r="176" spans="1:19" ht="16" x14ac:dyDescent="0.2">
      <c r="A176" s="2" t="s">
        <v>174</v>
      </c>
      <c r="B176" s="3">
        <v>368924485</v>
      </c>
      <c r="C176" s="3">
        <v>124621915</v>
      </c>
      <c r="D176" s="3">
        <v>130520764</v>
      </c>
      <c r="E176" s="3">
        <v>-64763270</v>
      </c>
      <c r="F176" s="3">
        <v>72603187</v>
      </c>
      <c r="G176" s="3">
        <v>39106631</v>
      </c>
      <c r="H176" s="3">
        <v>-303768631</v>
      </c>
      <c r="I176" s="3">
        <v>-16811163</v>
      </c>
      <c r="J176" s="3">
        <v>-281213562</v>
      </c>
      <c r="K176" s="3">
        <v>-31429950</v>
      </c>
      <c r="L176" s="3">
        <v>-14682671</v>
      </c>
      <c r="M176" s="3">
        <v>-632285213</v>
      </c>
      <c r="N176" s="3">
        <v>-1724671556</v>
      </c>
      <c r="O176" s="4">
        <v>-2263825705</v>
      </c>
      <c r="P176" s="3">
        <v>-218343095</v>
      </c>
      <c r="Q176" s="3">
        <v>-960764433</v>
      </c>
      <c r="R176" s="3">
        <v>-743871333</v>
      </c>
      <c r="S176" s="3">
        <v>-1503398469</v>
      </c>
    </row>
    <row r="177" spans="1:19" ht="16" x14ac:dyDescent="0.2">
      <c r="A177" s="2" t="s">
        <v>175</v>
      </c>
      <c r="B177" s="3">
        <v>368924485</v>
      </c>
      <c r="C177" s="3">
        <v>124621915</v>
      </c>
      <c r="D177" s="3">
        <v>130520764</v>
      </c>
      <c r="E177" s="3">
        <v>90944166</v>
      </c>
      <c r="F177" s="3">
        <v>72603187</v>
      </c>
      <c r="G177" s="3">
        <v>39106631</v>
      </c>
      <c r="H177" s="3">
        <v>67504140</v>
      </c>
      <c r="I177" s="3">
        <v>63642258</v>
      </c>
      <c r="J177" s="3">
        <v>56014083</v>
      </c>
      <c r="K177" s="3">
        <v>23572463</v>
      </c>
      <c r="L177" s="3" t="s">
        <v>21</v>
      </c>
      <c r="M177" s="3" t="s">
        <v>21</v>
      </c>
      <c r="N177" s="3" t="s">
        <v>21</v>
      </c>
      <c r="O177" s="4" t="s">
        <v>21</v>
      </c>
      <c r="P177" s="3" t="s">
        <v>21</v>
      </c>
      <c r="Q177" s="3" t="s">
        <v>21</v>
      </c>
      <c r="R177" s="3" t="s">
        <v>21</v>
      </c>
      <c r="S177" s="3" t="s">
        <v>21</v>
      </c>
    </row>
    <row r="178" spans="1:19" ht="16" x14ac:dyDescent="0.2">
      <c r="A178" s="2" t="s">
        <v>176</v>
      </c>
      <c r="B178" s="3" t="s">
        <v>21</v>
      </c>
      <c r="C178" s="3" t="s">
        <v>21</v>
      </c>
      <c r="D178" s="3" t="s">
        <v>21</v>
      </c>
      <c r="E178" s="3">
        <v>-155707436</v>
      </c>
      <c r="F178" s="3" t="s">
        <v>21</v>
      </c>
      <c r="G178" s="3" t="s">
        <v>21</v>
      </c>
      <c r="H178" s="3">
        <v>-371272771</v>
      </c>
      <c r="I178" s="3">
        <v>-80453421</v>
      </c>
      <c r="J178" s="3">
        <v>-337227645</v>
      </c>
      <c r="K178" s="3">
        <v>-55002413</v>
      </c>
      <c r="L178" s="3">
        <v>-14682671</v>
      </c>
      <c r="M178" s="3">
        <v>-632285213</v>
      </c>
      <c r="N178" s="3">
        <v>-1724671556</v>
      </c>
      <c r="O178" s="4">
        <v>-2263825705</v>
      </c>
      <c r="P178" s="3">
        <v>-218343095</v>
      </c>
      <c r="Q178" s="3">
        <v>-960764433</v>
      </c>
      <c r="R178" s="3">
        <v>-743871333</v>
      </c>
      <c r="S178" s="3">
        <v>-1503398469</v>
      </c>
    </row>
    <row r="179" spans="1:19" ht="16" x14ac:dyDescent="0.2">
      <c r="A179" s="2" t="s">
        <v>177</v>
      </c>
      <c r="B179" s="3">
        <v>-501737299</v>
      </c>
      <c r="C179" s="3">
        <v>-2067944905</v>
      </c>
      <c r="D179" s="3">
        <v>-763348713</v>
      </c>
      <c r="E179" s="3">
        <v>-361020780</v>
      </c>
      <c r="F179" s="3">
        <v>-614706985</v>
      </c>
      <c r="G179" s="3">
        <v>-497523247</v>
      </c>
      <c r="H179" s="3">
        <v>-610701518</v>
      </c>
      <c r="I179" s="3">
        <v>130886909</v>
      </c>
      <c r="J179" s="3">
        <v>-819634650</v>
      </c>
      <c r="K179" s="3">
        <v>-2306733863</v>
      </c>
      <c r="L179" s="3">
        <v>-3356213834</v>
      </c>
      <c r="M179" s="3">
        <v>-5584806978</v>
      </c>
      <c r="N179" s="3">
        <v>-5259394448</v>
      </c>
      <c r="O179" s="4">
        <v>-3032980945</v>
      </c>
      <c r="P179" s="3">
        <v>-7661340788</v>
      </c>
      <c r="Q179" s="3">
        <v>-1459441946</v>
      </c>
      <c r="R179" s="3">
        <v>-3894385215</v>
      </c>
      <c r="S179" s="3">
        <v>948079295</v>
      </c>
    </row>
    <row r="180" spans="1:19" ht="16" x14ac:dyDescent="0.2">
      <c r="A180" s="2" t="s">
        <v>152</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9" ht="16" x14ac:dyDescent="0.2">
      <c r="A181" s="2" t="s">
        <v>178</v>
      </c>
      <c r="B181" s="3">
        <v>-2385264485</v>
      </c>
      <c r="C181" s="3">
        <v>-1183908194</v>
      </c>
      <c r="D181" s="3">
        <v>-3144363871</v>
      </c>
      <c r="E181" s="3">
        <v>325194291</v>
      </c>
      <c r="F181" s="3">
        <v>-2129693491</v>
      </c>
      <c r="G181" s="3">
        <v>-3832449818</v>
      </c>
      <c r="H181" s="3">
        <v>-4111424037</v>
      </c>
      <c r="I181" s="3">
        <v>2367972335</v>
      </c>
      <c r="J181" s="3">
        <v>-4941813933</v>
      </c>
      <c r="K181" s="3">
        <v>-5313906621</v>
      </c>
      <c r="L181" s="3">
        <v>9057984328</v>
      </c>
      <c r="M181" s="3">
        <v>-17235458065</v>
      </c>
      <c r="N181" s="3">
        <v>-13539098613</v>
      </c>
      <c r="O181" s="4">
        <v>-11853718694</v>
      </c>
      <c r="P181" s="3">
        <v>-9597998553</v>
      </c>
      <c r="Q181" s="3">
        <v>-6099129164</v>
      </c>
      <c r="R181" s="3">
        <v>-7312778157</v>
      </c>
      <c r="S181" s="3">
        <v>-4378184364</v>
      </c>
    </row>
    <row r="182" spans="1:19" ht="16" x14ac:dyDescent="0.2">
      <c r="A182" s="2" t="s">
        <v>179</v>
      </c>
      <c r="B182" s="3">
        <v>252210193</v>
      </c>
      <c r="C182" s="3">
        <v>77888697</v>
      </c>
      <c r="D182" s="3">
        <v>-55372446</v>
      </c>
      <c r="E182" s="3">
        <v>63385328</v>
      </c>
      <c r="F182" s="3">
        <v>32671434</v>
      </c>
      <c r="G182" s="3">
        <v>-35847745</v>
      </c>
      <c r="H182" s="3">
        <v>-49573353</v>
      </c>
      <c r="I182" s="3">
        <v>-136890896</v>
      </c>
      <c r="J182" s="3">
        <v>76590686</v>
      </c>
      <c r="K182" s="3">
        <v>43777431</v>
      </c>
      <c r="L182" s="3">
        <v>-1287180807</v>
      </c>
      <c r="M182" s="3">
        <v>566327403</v>
      </c>
      <c r="N182" s="3">
        <v>58698599</v>
      </c>
      <c r="O182" s="4">
        <v>-516043161</v>
      </c>
      <c r="P182" s="3">
        <v>424176950</v>
      </c>
      <c r="Q182" s="3">
        <v>307360983</v>
      </c>
      <c r="R182" s="3">
        <v>-255072093</v>
      </c>
      <c r="S182" s="3">
        <v>-255294080</v>
      </c>
    </row>
    <row r="183" spans="1:19" ht="16" x14ac:dyDescent="0.2">
      <c r="A183" s="2" t="s">
        <v>180</v>
      </c>
      <c r="B183" s="3">
        <v>-563448304</v>
      </c>
      <c r="C183" s="3">
        <v>-27261044</v>
      </c>
      <c r="D183" s="3">
        <v>-67237970</v>
      </c>
      <c r="E183" s="3">
        <v>1208455055</v>
      </c>
      <c r="F183" s="3">
        <v>1016444621</v>
      </c>
      <c r="G183" s="3">
        <v>-391066308</v>
      </c>
      <c r="H183" s="3">
        <v>-6328513</v>
      </c>
      <c r="I183" s="3">
        <v>474314945</v>
      </c>
      <c r="J183" s="3">
        <v>832209240</v>
      </c>
      <c r="K183" s="3">
        <v>1171888152</v>
      </c>
      <c r="L183" s="3">
        <v>18795042180</v>
      </c>
      <c r="M183" s="3">
        <v>-14201398807</v>
      </c>
      <c r="N183" s="3">
        <v>-822847630</v>
      </c>
      <c r="O183" s="4">
        <v>-1659411517</v>
      </c>
      <c r="P183" s="3">
        <v>604992326</v>
      </c>
      <c r="Q183" s="3">
        <v>-635630876</v>
      </c>
      <c r="R183" s="3">
        <v>-173961302</v>
      </c>
      <c r="S183" s="3">
        <v>-1481578462</v>
      </c>
    </row>
    <row r="184" spans="1:19" ht="16" x14ac:dyDescent="0.2">
      <c r="A184" s="2" t="s">
        <v>51</v>
      </c>
      <c r="B184" s="3">
        <v>6650031526</v>
      </c>
      <c r="C184" s="3">
        <v>7987485877</v>
      </c>
      <c r="D184" s="3">
        <v>9311799588</v>
      </c>
      <c r="E184" s="3">
        <v>10148542167</v>
      </c>
      <c r="F184" s="3">
        <v>8922931707</v>
      </c>
      <c r="G184" s="3">
        <v>9317154788</v>
      </c>
      <c r="H184" s="3">
        <v>9498043471</v>
      </c>
      <c r="I184" s="3">
        <v>12818511498</v>
      </c>
      <c r="J184" s="3">
        <v>14045817209</v>
      </c>
      <c r="K184" s="3">
        <v>18498770830</v>
      </c>
      <c r="L184" s="3">
        <v>17571486280</v>
      </c>
      <c r="M184" s="3">
        <v>26101097486</v>
      </c>
      <c r="N184" s="3">
        <v>29072882337</v>
      </c>
      <c r="O184" s="4">
        <v>31272433746</v>
      </c>
      <c r="P184" s="3">
        <v>14337863241</v>
      </c>
      <c r="Q184" s="3">
        <v>13839607794</v>
      </c>
      <c r="R184" s="3">
        <v>14944663242</v>
      </c>
      <c r="S184" s="3">
        <v>15995155985</v>
      </c>
    </row>
    <row r="185" spans="1:19" ht="16" x14ac:dyDescent="0.2">
      <c r="A185" s="2" t="s">
        <v>52</v>
      </c>
      <c r="B185" s="5">
        <v>24.39</v>
      </c>
      <c r="C185" s="5">
        <v>26.01</v>
      </c>
      <c r="D185" s="5">
        <v>25.13</v>
      </c>
      <c r="E185" s="5">
        <v>25.27</v>
      </c>
      <c r="F185" s="5">
        <v>24.07</v>
      </c>
      <c r="G185" s="5">
        <v>24.05</v>
      </c>
      <c r="H185" s="5">
        <v>23.95</v>
      </c>
      <c r="I185" s="5">
        <v>25.04</v>
      </c>
      <c r="J185" s="5">
        <v>26.24</v>
      </c>
      <c r="K185" s="5">
        <v>30.71</v>
      </c>
      <c r="L185" s="5">
        <v>32.159999999999997</v>
      </c>
      <c r="M185" s="5">
        <v>35.74</v>
      </c>
      <c r="N185" s="5">
        <v>34.4</v>
      </c>
      <c r="O185" s="6">
        <v>33.840000000000003</v>
      </c>
      <c r="P185" s="5">
        <v>34.28</v>
      </c>
      <c r="Q185" s="5">
        <v>36.130000000000003</v>
      </c>
      <c r="R185" s="3">
        <v>35</v>
      </c>
      <c r="S185" s="5">
        <v>34.729999999999997</v>
      </c>
    </row>
    <row r="186" spans="1:19" ht="16" x14ac:dyDescent="0.2">
      <c r="A186" s="2" t="s">
        <v>181</v>
      </c>
      <c r="B186" s="3">
        <v>81834158</v>
      </c>
      <c r="C186" s="3">
        <v>1019043786</v>
      </c>
      <c r="D186" s="3">
        <v>59327620</v>
      </c>
      <c r="E186" s="3">
        <v>2973598642</v>
      </c>
      <c r="F186" s="3">
        <v>202078871</v>
      </c>
      <c r="G186" s="3">
        <v>260710872</v>
      </c>
      <c r="H186" s="3">
        <v>-326973179</v>
      </c>
      <c r="I186" s="3">
        <v>7572227963</v>
      </c>
      <c r="J186" s="3">
        <v>19433458</v>
      </c>
      <c r="K186" s="3" t="s">
        <v>21</v>
      </c>
      <c r="L186" s="3" t="s">
        <v>21</v>
      </c>
      <c r="M186" s="3" t="s">
        <v>21</v>
      </c>
      <c r="N186" s="3" t="s">
        <v>21</v>
      </c>
      <c r="O186" s="4" t="s">
        <v>21</v>
      </c>
      <c r="P186" s="3" t="s">
        <v>21</v>
      </c>
      <c r="Q186" s="3" t="s">
        <v>21</v>
      </c>
      <c r="R186" s="3" t="s">
        <v>21</v>
      </c>
      <c r="S186" s="3" t="s">
        <v>21</v>
      </c>
    </row>
    <row r="187" spans="1:19" ht="16" x14ac:dyDescent="0.2">
      <c r="A187" s="2" t="s">
        <v>182</v>
      </c>
      <c r="B187" s="3">
        <v>4087683288</v>
      </c>
      <c r="C187" s="3">
        <v>2801396802</v>
      </c>
      <c r="D187" s="3">
        <v>3065260377</v>
      </c>
      <c r="E187" s="3">
        <v>3832056452</v>
      </c>
      <c r="F187" s="3">
        <v>3338536558</v>
      </c>
      <c r="G187" s="3">
        <v>3887850879</v>
      </c>
      <c r="H187" s="3">
        <v>3848790741</v>
      </c>
      <c r="I187" s="3">
        <v>5625735491</v>
      </c>
      <c r="J187" s="3">
        <v>6114680251</v>
      </c>
      <c r="K187" s="3">
        <v>9270712882</v>
      </c>
      <c r="L187" s="3">
        <v>10318246905</v>
      </c>
      <c r="M187" s="3">
        <v>17503838119</v>
      </c>
      <c r="N187" s="3">
        <v>13610604179</v>
      </c>
      <c r="O187" s="4">
        <v>12280299827</v>
      </c>
      <c r="P187" s="3">
        <v>10508898652</v>
      </c>
      <c r="Q187" s="3">
        <v>5913039861</v>
      </c>
      <c r="R187" s="3">
        <v>8305318100</v>
      </c>
      <c r="S187" s="3">
        <v>3790135181</v>
      </c>
    </row>
    <row r="188" spans="1:19" ht="16" x14ac:dyDescent="0.2">
      <c r="A188" s="30" t="s">
        <v>183</v>
      </c>
      <c r="B188" s="26">
        <v>4228014191</v>
      </c>
      <c r="C188" s="26">
        <v>2939432793</v>
      </c>
      <c r="D188" s="26">
        <v>3212740607</v>
      </c>
      <c r="E188" s="26">
        <v>3963613006</v>
      </c>
      <c r="F188" s="26">
        <v>3465509810</v>
      </c>
      <c r="G188" s="26">
        <v>3968660877</v>
      </c>
      <c r="H188" s="26">
        <v>3914206890</v>
      </c>
      <c r="I188" s="26">
        <v>5719232411</v>
      </c>
      <c r="J188" s="26">
        <v>6247730280</v>
      </c>
      <c r="K188" s="26">
        <v>9634330430</v>
      </c>
      <c r="L188" s="26">
        <v>10619551741</v>
      </c>
      <c r="M188" s="26">
        <v>17706918274</v>
      </c>
      <c r="N188" s="26">
        <v>13909610841</v>
      </c>
      <c r="O188" s="27">
        <v>12493044893</v>
      </c>
      <c r="P188" s="26">
        <v>10993347395</v>
      </c>
      <c r="Q188" s="26">
        <v>5917221643</v>
      </c>
      <c r="R188" s="26">
        <v>8378958160</v>
      </c>
      <c r="S188" s="26">
        <v>3927601224</v>
      </c>
    </row>
    <row r="189" spans="1:19" ht="16" x14ac:dyDescent="0.2">
      <c r="A189" s="19" t="s">
        <v>199</v>
      </c>
      <c r="B189" s="20"/>
      <c r="C189" s="21">
        <f>(C188/B188)-1</f>
        <v>-0.30477224999456021</v>
      </c>
      <c r="D189" s="21">
        <f>(D188/C188)-1</f>
        <v>9.2979779857821132E-2</v>
      </c>
      <c r="E189" s="21">
        <f>(E188/D188)-1</f>
        <v>0.23371709417311193</v>
      </c>
      <c r="F189" s="21">
        <f t="shared" ref="F189:N189" si="8">(F188/E188)-1</f>
        <v>-0.12566897808791777</v>
      </c>
      <c r="G189" s="21">
        <f t="shared" si="8"/>
        <v>0.14518818141796008</v>
      </c>
      <c r="H189" s="21">
        <f t="shared" si="8"/>
        <v>-1.3720997759113951E-2</v>
      </c>
      <c r="I189" s="21">
        <f t="shared" si="8"/>
        <v>0.46114719321849651</v>
      </c>
      <c r="J189" s="21">
        <f t="shared" si="8"/>
        <v>9.2407132814452675E-2</v>
      </c>
      <c r="K189" s="21">
        <f t="shared" si="8"/>
        <v>0.54205287331962104</v>
      </c>
      <c r="L189" s="21">
        <f t="shared" si="8"/>
        <v>0.10226152384520204</v>
      </c>
      <c r="M189" s="21">
        <f t="shared" si="8"/>
        <v>0.66738848360586367</v>
      </c>
      <c r="N189" s="21">
        <f t="shared" si="8"/>
        <v>-0.21445332125216765</v>
      </c>
      <c r="O189" s="21">
        <f>(O188/N188)-1</f>
        <v>-0.10184080375739391</v>
      </c>
      <c r="P189" s="21"/>
      <c r="Q189" s="21">
        <f>(Q188/P188)-1</f>
        <v>-0.46174523278585067</v>
      </c>
      <c r="R189" s="21">
        <f>(R188/Q188)-1</f>
        <v>0.41602912067899367</v>
      </c>
      <c r="S189" s="21">
        <f>(S188/R188)-1</f>
        <v>-0.53125422648010934</v>
      </c>
    </row>
    <row r="190" spans="1:19" ht="16" x14ac:dyDescent="0.2">
      <c r="A190" s="22" t="s">
        <v>200</v>
      </c>
      <c r="B190" s="23">
        <f t="shared" ref="B190:S190" si="9">B188/B2</f>
        <v>0.15509862490986942</v>
      </c>
      <c r="C190" s="23">
        <f t="shared" si="9"/>
        <v>9.5707057142928875E-2</v>
      </c>
      <c r="D190" s="23">
        <f t="shared" si="9"/>
        <v>8.671187256266577E-2</v>
      </c>
      <c r="E190" s="23">
        <f t="shared" si="9"/>
        <v>9.8681711971961239E-2</v>
      </c>
      <c r="F190" s="23">
        <f t="shared" si="9"/>
        <v>9.347646599649867E-2</v>
      </c>
      <c r="G190" s="23">
        <f t="shared" si="9"/>
        <v>0.10243916700179852</v>
      </c>
      <c r="H190" s="23">
        <f t="shared" si="9"/>
        <v>9.8697350962094782E-2</v>
      </c>
      <c r="I190" s="23">
        <f t="shared" si="9"/>
        <v>0.11170987815338272</v>
      </c>
      <c r="J190" s="23">
        <f t="shared" si="9"/>
        <v>0.1167169842426999</v>
      </c>
      <c r="K190" s="23">
        <f t="shared" si="9"/>
        <v>0.15992055088466725</v>
      </c>
      <c r="L190" s="23">
        <f t="shared" si="9"/>
        <v>0.19438417534798519</v>
      </c>
      <c r="M190" s="23">
        <f t="shared" si="9"/>
        <v>0.24247572270884057</v>
      </c>
      <c r="N190" s="23">
        <f t="shared" si="9"/>
        <v>0.16459343114486896</v>
      </c>
      <c r="O190" s="24">
        <f t="shared" si="9"/>
        <v>0.13520278646585437</v>
      </c>
      <c r="P190" s="23">
        <f t="shared" si="9"/>
        <v>0.27192686358381157</v>
      </c>
      <c r="Q190" s="23">
        <f t="shared" si="9"/>
        <v>0.15410166353073829</v>
      </c>
      <c r="R190" s="23">
        <f t="shared" si="9"/>
        <v>0.18492521493795616</v>
      </c>
      <c r="S190" s="23">
        <f t="shared" si="9"/>
        <v>8.5227272726532965E-2</v>
      </c>
    </row>
    <row r="191" spans="1:19" ht="16" x14ac:dyDescent="0.2">
      <c r="A191" s="2" t="s">
        <v>184</v>
      </c>
      <c r="B191" s="3">
        <v>3157993587</v>
      </c>
      <c r="C191" s="3">
        <v>4988771043</v>
      </c>
      <c r="D191" s="3">
        <v>2833223462</v>
      </c>
      <c r="E191" s="3">
        <v>7134983210</v>
      </c>
      <c r="F191" s="3">
        <v>4146852042</v>
      </c>
      <c r="G191" s="3">
        <v>2716824545</v>
      </c>
      <c r="H191" s="3">
        <v>3246527241</v>
      </c>
      <c r="I191" s="3">
        <v>10999303543</v>
      </c>
      <c r="J191" s="3">
        <v>6018656108</v>
      </c>
      <c r="K191" s="3">
        <v>11048750078</v>
      </c>
      <c r="L191" s="3">
        <v>26233038496</v>
      </c>
      <c r="M191" s="3">
        <v>11660885919</v>
      </c>
      <c r="N191" s="3">
        <v>14294709667</v>
      </c>
      <c r="O191" s="4">
        <v>12493044893</v>
      </c>
      <c r="P191" s="3">
        <v>10993347395</v>
      </c>
      <c r="Q191" s="3">
        <v>5917221643</v>
      </c>
      <c r="R191" s="3">
        <v>8378958160</v>
      </c>
      <c r="S191" s="3">
        <v>3927601224</v>
      </c>
    </row>
    <row r="192" spans="1:19" ht="16" x14ac:dyDescent="0.2">
      <c r="A192" s="2" t="s">
        <v>185</v>
      </c>
      <c r="B192" s="5">
        <v>8.57</v>
      </c>
      <c r="C192" s="5">
        <v>5.74</v>
      </c>
      <c r="D192" s="5">
        <v>6.14</v>
      </c>
      <c r="E192" s="5">
        <v>7.66</v>
      </c>
      <c r="F192" s="5">
        <v>6.66</v>
      </c>
      <c r="G192" s="5">
        <v>7.73</v>
      </c>
      <c r="H192" s="5">
        <v>7.66</v>
      </c>
      <c r="I192" s="5">
        <v>11.19</v>
      </c>
      <c r="J192" s="5">
        <v>12.16</v>
      </c>
      <c r="K192" s="5">
        <v>18.420000000000002</v>
      </c>
      <c r="L192" s="5">
        <v>20.48</v>
      </c>
      <c r="M192" s="5">
        <v>34.75</v>
      </c>
      <c r="N192" s="5">
        <v>27.11</v>
      </c>
      <c r="O192" s="6">
        <v>24.51</v>
      </c>
      <c r="P192" s="5">
        <v>20.87</v>
      </c>
      <c r="Q192" s="5">
        <v>11.76</v>
      </c>
      <c r="R192" s="5">
        <v>16.559999999999999</v>
      </c>
      <c r="S192" s="5">
        <v>7.57</v>
      </c>
    </row>
    <row r="193" spans="1:19" ht="16" x14ac:dyDescent="0.2">
      <c r="A193" s="2" t="s">
        <v>186</v>
      </c>
      <c r="B193" s="5">
        <v>11.69</v>
      </c>
      <c r="C193" s="5">
        <v>9.52</v>
      </c>
      <c r="D193" s="5">
        <v>11.57</v>
      </c>
      <c r="E193" s="5">
        <v>10.33</v>
      </c>
      <c r="F193" s="5">
        <v>10.32</v>
      </c>
      <c r="G193" s="5">
        <v>9.51</v>
      </c>
      <c r="H193" s="5">
        <v>10.37</v>
      </c>
      <c r="I193" s="5">
        <v>13.19</v>
      </c>
      <c r="J193" s="5">
        <v>11.19</v>
      </c>
      <c r="K193" s="5">
        <v>13.88</v>
      </c>
      <c r="L193" s="5">
        <v>19.28</v>
      </c>
      <c r="M193" s="5">
        <v>16.73</v>
      </c>
      <c r="N193" s="5">
        <v>14.91</v>
      </c>
      <c r="O193" s="6">
        <v>18.510000000000002</v>
      </c>
      <c r="P193" s="5">
        <v>11.12</v>
      </c>
      <c r="Q193" s="5">
        <v>7.28</v>
      </c>
      <c r="R193" s="5">
        <v>8.0299999999999994</v>
      </c>
      <c r="S193" s="5">
        <v>10.029999999999999</v>
      </c>
    </row>
    <row r="194" spans="1:19" ht="16" x14ac:dyDescent="0.2">
      <c r="A194" s="2" t="s">
        <v>187</v>
      </c>
      <c r="B194" s="5">
        <v>1.22</v>
      </c>
      <c r="C194" s="5">
        <v>1.1299999999999999</v>
      </c>
      <c r="D194" s="5">
        <v>1.22</v>
      </c>
      <c r="E194" s="5">
        <v>1.34</v>
      </c>
      <c r="F194" s="5">
        <v>0.82</v>
      </c>
      <c r="G194" s="5">
        <v>1.58</v>
      </c>
      <c r="H194" s="5">
        <v>1.57</v>
      </c>
      <c r="I194" s="5">
        <v>1.37</v>
      </c>
      <c r="J194" s="5">
        <v>1.34</v>
      </c>
      <c r="K194" s="5">
        <v>1.62</v>
      </c>
      <c r="L194" s="5">
        <v>2.3199999999999998</v>
      </c>
      <c r="M194" s="5">
        <v>1.55</v>
      </c>
      <c r="N194" s="5">
        <v>1.27</v>
      </c>
      <c r="O194" s="6">
        <v>1.08</v>
      </c>
      <c r="P194" s="5">
        <v>1.63</v>
      </c>
      <c r="Q194" s="5">
        <v>1.1100000000000001</v>
      </c>
      <c r="R194" s="5">
        <v>1.4</v>
      </c>
      <c r="S194" s="5">
        <v>0.8</v>
      </c>
    </row>
  </sheetData>
  <pageMargins left="0.7" right="0.7" top="0.75" bottom="0.75" header="0.3" footer="0.3"/>
  <ignoredErrors>
    <ignoredError sqref="B1:O1 A4:S7 A15:S16 A19:S33 A37:S53 A130:S137 A54:O54 A191:S196 A138:O138 A2:S2 A9:S11 A13 A56:S128 A139:S141 A142 A144:S187 A188:N188 A55:H55 J55:S5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9DD0-CBDF-DE40-9AB3-43B8EA137488}">
  <dimension ref="A1:R110"/>
  <sheetViews>
    <sheetView tabSelected="1" workbookViewId="0">
      <selection activeCell="E20" sqref="E20"/>
    </sheetView>
  </sheetViews>
  <sheetFormatPr baseColWidth="10" defaultRowHeight="15" x14ac:dyDescent="0.2"/>
  <cols>
    <col min="1" max="11" width="18.83203125" customWidth="1"/>
    <col min="12" max="12" width="20.83203125" customWidth="1"/>
    <col min="13" max="18" width="18.83203125" customWidth="1"/>
  </cols>
  <sheetData>
    <row r="1" spans="1:18" s="115" customFormat="1" ht="22" customHeight="1" x14ac:dyDescent="0.2">
      <c r="A1" s="114" t="e" vm="2">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1" cm="1">
        <f t="array" ref="A3">_FV(A1,"Market cap",TRUE)</f>
        <v>352789400000</v>
      </c>
      <c r="B3" s="32" t="s">
        <v>201</v>
      </c>
      <c r="C3" s="33">
        <f>Financials!O8*0.01</f>
        <v>0.68720000000000003</v>
      </c>
      <c r="D3" s="32" t="s">
        <v>202</v>
      </c>
      <c r="E3" s="33">
        <f>SUM(C11:E11)/3</f>
        <v>0.13359070629241765</v>
      </c>
      <c r="F3" s="34" t="s">
        <v>203</v>
      </c>
      <c r="G3" s="35">
        <f>AVERAGE(Financials!N129:S129)</f>
        <v>-1.2878520929125818E-3</v>
      </c>
      <c r="H3" s="34" t="s">
        <v>204</v>
      </c>
      <c r="I3" s="36">
        <f>J15*(1+I7)/(I6-I7)</f>
        <v>469342067809.89911</v>
      </c>
      <c r="J3" s="37" t="s">
        <v>205</v>
      </c>
      <c r="K3" s="38">
        <f>(Financials!O172*-1)/Model!A3</f>
        <v>1.8585910016003883E-2</v>
      </c>
      <c r="L3" s="39" t="s">
        <v>206</v>
      </c>
      <c r="M3" s="40"/>
      <c r="N3" s="116" t="s">
        <v>207</v>
      </c>
      <c r="O3" s="117"/>
      <c r="P3" s="40"/>
      <c r="Q3" s="40"/>
      <c r="R3" s="40"/>
    </row>
    <row r="4" spans="1:18" ht="22" customHeight="1" x14ac:dyDescent="0.2">
      <c r="A4" s="41">
        <f>Financials!O56-Financials!O96-Financials!O105</f>
        <v>-30318899448</v>
      </c>
      <c r="B4" s="42" t="s">
        <v>208</v>
      </c>
      <c r="C4" s="43">
        <f>Financials!O17*0.01</f>
        <v>0.2641</v>
      </c>
      <c r="D4" s="42" t="s">
        <v>209</v>
      </c>
      <c r="E4" s="43">
        <f>SUM(C13:E13)/3</f>
        <v>0.39733604038432385</v>
      </c>
      <c r="F4" s="44" t="s">
        <v>210</v>
      </c>
      <c r="G4" s="45">
        <f>A5*(1+(5*G3))</f>
        <v>498815579.58658296</v>
      </c>
      <c r="H4" s="44" t="s">
        <v>211</v>
      </c>
      <c r="I4" s="46">
        <f>NPV(I6,F15,G15,H15,I15,(J15+I3))</f>
        <v>411562288389.5191</v>
      </c>
      <c r="J4" s="44" t="s">
        <v>212</v>
      </c>
      <c r="K4" s="47" cm="1">
        <f t="array" ref="K4">_FV(A1,"Change (%)",TRUE)</f>
        <v>-6.4419999999999998E-3</v>
      </c>
      <c r="L4" s="48" t="s">
        <v>213</v>
      </c>
      <c r="M4" s="40"/>
      <c r="N4" s="118" t="s">
        <v>214</v>
      </c>
      <c r="O4" s="119"/>
      <c r="P4" s="40"/>
      <c r="Q4" s="40"/>
      <c r="R4" s="40"/>
    </row>
    <row r="5" spans="1:18" ht="22" customHeight="1" x14ac:dyDescent="0.2">
      <c r="A5" s="41" cm="1">
        <f t="array" ref="A5">_FV(A1,"Shares outstanding",TRUE)</f>
        <v>502048400</v>
      </c>
      <c r="B5" s="42" t="s">
        <v>215</v>
      </c>
      <c r="C5" s="43">
        <f>F14</f>
        <v>0.18338599401887332</v>
      </c>
      <c r="D5" s="49" t="s">
        <v>216</v>
      </c>
      <c r="E5" s="43">
        <f>SUM(C16:E16)/3</f>
        <v>0.18506556206629934</v>
      </c>
      <c r="F5" s="44" t="s">
        <v>217</v>
      </c>
      <c r="G5" s="45">
        <f>Financials!O56</f>
        <v>11311491525</v>
      </c>
      <c r="H5" s="44" t="s">
        <v>218</v>
      </c>
      <c r="I5" s="46">
        <f>I4+G5-G6</f>
        <v>381243388941.5191</v>
      </c>
      <c r="J5" s="44" t="s">
        <v>219</v>
      </c>
      <c r="K5" s="50" cm="1">
        <f t="array" ref="K5">_FV(A1,"Price")</f>
        <v>763.45</v>
      </c>
      <c r="L5" s="51" t="s">
        <v>251</v>
      </c>
      <c r="M5" s="40"/>
      <c r="N5" s="52" t="s">
        <v>220</v>
      </c>
      <c r="O5" s="53">
        <f>Financials!O21</f>
        <v>-715696223</v>
      </c>
      <c r="P5" s="40"/>
      <c r="Q5" s="40"/>
      <c r="R5" s="40"/>
    </row>
    <row r="6" spans="1:18" ht="22" customHeight="1" x14ac:dyDescent="0.2">
      <c r="A6" s="54">
        <f>O20/F10</f>
        <v>3.7280531749638066</v>
      </c>
      <c r="B6" s="42" t="s">
        <v>221</v>
      </c>
      <c r="C6" s="43">
        <f>F17</f>
        <v>0.19021250964271749</v>
      </c>
      <c r="D6" s="49" t="s">
        <v>200</v>
      </c>
      <c r="E6" s="43">
        <f>Financials!O33/Financials!O126</f>
        <v>0.26969335059823213</v>
      </c>
      <c r="F6" s="42" t="s">
        <v>222</v>
      </c>
      <c r="G6" s="45">
        <f>Financials!O96+Financials!O105</f>
        <v>41630390973</v>
      </c>
      <c r="H6" s="44" t="s">
        <v>223</v>
      </c>
      <c r="I6" s="55">
        <f>N25</f>
        <v>7.3919544133639534E-2</v>
      </c>
      <c r="J6" s="44" t="s">
        <v>224</v>
      </c>
      <c r="K6" s="56">
        <f>(I5/G4)</f>
        <v>764.29727647539119</v>
      </c>
      <c r="L6" s="57" t="s">
        <v>252</v>
      </c>
      <c r="M6" s="40"/>
      <c r="N6" s="52" t="s">
        <v>225</v>
      </c>
      <c r="O6" s="53">
        <f>Financials!O96</f>
        <v>17822581554</v>
      </c>
      <c r="P6" s="40"/>
      <c r="Q6" s="40"/>
      <c r="R6" s="40"/>
    </row>
    <row r="7" spans="1:18" ht="22" customHeight="1" thickBot="1" x14ac:dyDescent="0.25">
      <c r="A7" s="58">
        <f>O20/F12</f>
        <v>20.328996196842226</v>
      </c>
      <c r="B7" s="59" t="s">
        <v>226</v>
      </c>
      <c r="C7" s="60">
        <f>F15/A3</f>
        <v>5.10219411354196E-2</v>
      </c>
      <c r="D7" s="59" t="s">
        <v>227</v>
      </c>
      <c r="E7" s="61">
        <f>(Financials!O16*(1-0.25))/(Financials!O126+Financials!O105+Financials!O96)</f>
        <v>0.17184986732499832</v>
      </c>
      <c r="F7" s="59" t="s">
        <v>196</v>
      </c>
      <c r="G7" s="62">
        <f>(Financials!O96+Financials!O105)/Financials!O126</f>
        <v>0.64186109100472721</v>
      </c>
      <c r="H7" s="63" t="s">
        <v>228</v>
      </c>
      <c r="I7" s="64">
        <v>2.5000000000000001E-2</v>
      </c>
      <c r="J7" s="104" t="s">
        <v>229</v>
      </c>
      <c r="K7" s="107">
        <f>K6/K5-1</f>
        <v>1.1097995617148637E-3</v>
      </c>
      <c r="L7" s="108" t="s">
        <v>230</v>
      </c>
      <c r="M7" s="105"/>
      <c r="N7" s="52" t="s">
        <v>231</v>
      </c>
      <c r="O7" s="53">
        <f>Financials!O105</f>
        <v>23807809419</v>
      </c>
      <c r="P7" s="40"/>
      <c r="Q7" s="40"/>
      <c r="R7" s="40"/>
    </row>
    <row r="8" spans="1:18" ht="22" customHeight="1" x14ac:dyDescent="0.2">
      <c r="A8" s="65"/>
      <c r="B8" s="40"/>
      <c r="C8" s="40"/>
      <c r="D8" s="40"/>
      <c r="E8" s="40"/>
      <c r="F8" s="40"/>
      <c r="G8" s="40"/>
      <c r="H8" s="40"/>
      <c r="I8" s="40"/>
      <c r="K8" s="106"/>
      <c r="L8" s="106"/>
      <c r="M8" s="103"/>
      <c r="N8" s="66" t="s">
        <v>214</v>
      </c>
      <c r="O8" s="67">
        <f>O5/(O6+O7)</f>
        <v>-1.7191676711952458E-2</v>
      </c>
      <c r="P8" s="40"/>
      <c r="Q8" s="40"/>
      <c r="R8" s="40"/>
    </row>
    <row r="9" spans="1:18" ht="22" customHeight="1" x14ac:dyDescent="0.2">
      <c r="A9" s="102" t="s">
        <v>250</v>
      </c>
      <c r="B9" s="68">
        <v>2019</v>
      </c>
      <c r="C9" s="68">
        <v>2020</v>
      </c>
      <c r="D9" s="68">
        <v>2021</v>
      </c>
      <c r="E9" s="69">
        <v>2022</v>
      </c>
      <c r="F9" s="101">
        <v>2023</v>
      </c>
      <c r="G9" s="70">
        <v>2024</v>
      </c>
      <c r="H9" s="70">
        <v>2025</v>
      </c>
      <c r="I9" s="70">
        <v>2026</v>
      </c>
      <c r="J9" s="71">
        <v>2027</v>
      </c>
      <c r="K9" s="72"/>
      <c r="L9" s="73"/>
      <c r="M9" s="73"/>
      <c r="N9" s="52" t="s">
        <v>232</v>
      </c>
      <c r="O9" s="53">
        <f>Financials!O25</f>
        <v>-6661648076</v>
      </c>
      <c r="P9" s="40"/>
      <c r="Q9" s="40"/>
      <c r="R9" s="40"/>
    </row>
    <row r="10" spans="1:18" ht="22" customHeight="1" x14ac:dyDescent="0.2">
      <c r="A10" s="74" t="s">
        <v>233</v>
      </c>
      <c r="B10" s="75">
        <v>60244480004</v>
      </c>
      <c r="C10" s="75">
        <v>54631770935</v>
      </c>
      <c r="D10" s="75">
        <v>73025530458</v>
      </c>
      <c r="E10" s="76">
        <v>84508906244</v>
      </c>
      <c r="F10" s="75">
        <v>94631000000</v>
      </c>
      <c r="G10" s="75">
        <v>101500000000</v>
      </c>
      <c r="H10" s="75">
        <v>109300000000</v>
      </c>
      <c r="I10" s="75">
        <v>117400000000</v>
      </c>
      <c r="J10" s="76">
        <v>125600000000</v>
      </c>
      <c r="K10" s="77" t="s">
        <v>234</v>
      </c>
      <c r="L10" s="73"/>
      <c r="N10" s="52" t="s">
        <v>235</v>
      </c>
      <c r="O10" s="53">
        <f>Financials!O24</f>
        <v>24891172757</v>
      </c>
      <c r="P10" s="40"/>
      <c r="Q10" s="40"/>
      <c r="R10" s="40"/>
    </row>
    <row r="11" spans="1:18" ht="22" customHeight="1" x14ac:dyDescent="0.2">
      <c r="A11" s="78"/>
      <c r="B11" s="79"/>
      <c r="C11" s="79">
        <f t="shared" ref="C11:J11" si="0">(C10/B10)-1</f>
        <v>-9.3165532653403882E-2</v>
      </c>
      <c r="D11" s="79">
        <f t="shared" si="0"/>
        <v>0.3366861298507895</v>
      </c>
      <c r="E11" s="79">
        <f t="shared" si="0"/>
        <v>0.15725152167986733</v>
      </c>
      <c r="F11" s="80">
        <f t="shared" si="0"/>
        <v>0.11977546753208212</v>
      </c>
      <c r="G11" s="79">
        <f t="shared" si="0"/>
        <v>7.2587207151990407E-2</v>
      </c>
      <c r="H11" s="79">
        <f t="shared" si="0"/>
        <v>7.6847290640394084E-2</v>
      </c>
      <c r="I11" s="79">
        <f t="shared" si="0"/>
        <v>7.4107959743824336E-2</v>
      </c>
      <c r="J11" s="81">
        <f t="shared" si="0"/>
        <v>6.9846678023850028E-2</v>
      </c>
      <c r="K11" s="81">
        <f>SUM(F11:J11)/5</f>
        <v>8.2632920618428196E-2</v>
      </c>
      <c r="L11" s="73"/>
      <c r="M11" s="73"/>
      <c r="N11" s="52" t="s">
        <v>236</v>
      </c>
      <c r="O11" s="82">
        <f>O9/O10</f>
        <v>-0.26763094455348968</v>
      </c>
      <c r="P11" s="40"/>
      <c r="Q11" s="40"/>
      <c r="R11" s="40"/>
    </row>
    <row r="12" spans="1:18" ht="22" customHeight="1" x14ac:dyDescent="0.2">
      <c r="A12" s="74" t="s">
        <v>139</v>
      </c>
      <c r="B12" s="75">
        <v>8049434807</v>
      </c>
      <c r="C12" s="75">
        <v>5753159842</v>
      </c>
      <c r="D12" s="75">
        <v>13687382770</v>
      </c>
      <c r="E12" s="75">
        <v>15031110269</v>
      </c>
      <c r="F12" s="83">
        <v>17354000000</v>
      </c>
      <c r="G12" s="75">
        <v>18650000000</v>
      </c>
      <c r="H12" s="75">
        <v>20400000000</v>
      </c>
      <c r="I12" s="75">
        <v>22300000000</v>
      </c>
      <c r="J12" s="76">
        <v>23125000000</v>
      </c>
      <c r="K12" s="84" t="s">
        <v>237</v>
      </c>
      <c r="L12" s="73"/>
      <c r="M12" s="73"/>
      <c r="N12" s="52" t="s">
        <v>238</v>
      </c>
      <c r="O12" s="82">
        <f>O8*(1-O11)</f>
        <v>-2.1792701388830528E-2</v>
      </c>
      <c r="P12" s="40"/>
      <c r="Q12" s="40"/>
      <c r="R12" s="40"/>
    </row>
    <row r="13" spans="1:18" ht="22" customHeight="1" x14ac:dyDescent="0.2">
      <c r="A13" s="78"/>
      <c r="B13" s="79"/>
      <c r="C13" s="79">
        <f t="shared" ref="C13:J13" si="1">(C12/B12)-1</f>
        <v>-0.2852715774532516</v>
      </c>
      <c r="D13" s="79">
        <f t="shared" si="1"/>
        <v>1.3791069857085332</v>
      </c>
      <c r="E13" s="79">
        <f t="shared" si="1"/>
        <v>9.817271289769014E-2</v>
      </c>
      <c r="F13" s="80">
        <f t="shared" si="1"/>
        <v>0.15453879915914803</v>
      </c>
      <c r="G13" s="79">
        <f t="shared" si="1"/>
        <v>7.4680189005416509E-2</v>
      </c>
      <c r="H13" s="79">
        <f t="shared" si="1"/>
        <v>9.3833780160857971E-2</v>
      </c>
      <c r="I13" s="79">
        <f t="shared" si="1"/>
        <v>9.3137254901960675E-2</v>
      </c>
      <c r="J13" s="81">
        <f t="shared" si="1"/>
        <v>3.6995515695067205E-2</v>
      </c>
      <c r="K13" s="81">
        <f>SUM(F13:J13)/5</f>
        <v>9.0637107784490079E-2</v>
      </c>
      <c r="L13" s="73"/>
      <c r="M13" s="73"/>
      <c r="N13" s="118" t="s">
        <v>239</v>
      </c>
      <c r="O13" s="119"/>
      <c r="P13" s="40"/>
      <c r="Q13" s="40"/>
      <c r="R13" s="40"/>
    </row>
    <row r="14" spans="1:18" ht="22" customHeight="1" x14ac:dyDescent="0.2">
      <c r="A14" s="85" t="s">
        <v>240</v>
      </c>
      <c r="B14" s="86">
        <f>B12/B10</f>
        <v>0.13361281907430439</v>
      </c>
      <c r="C14" s="86">
        <f t="shared" ref="C14:J14" si="2">C12/C10</f>
        <v>0.10530795073154441</v>
      </c>
      <c r="D14" s="86">
        <f t="shared" si="2"/>
        <v>0.18743284279012776</v>
      </c>
      <c r="E14" s="86">
        <f t="shared" si="2"/>
        <v>0.17786421499292787</v>
      </c>
      <c r="F14" s="87">
        <f t="shared" si="2"/>
        <v>0.18338599401887332</v>
      </c>
      <c r="G14" s="86">
        <f t="shared" si="2"/>
        <v>0.18374384236453201</v>
      </c>
      <c r="H14" s="86">
        <f t="shared" si="2"/>
        <v>0.18664226898444647</v>
      </c>
      <c r="I14" s="86">
        <f t="shared" si="2"/>
        <v>0.1899488926746167</v>
      </c>
      <c r="J14" s="88">
        <f t="shared" si="2"/>
        <v>0.18411624203821655</v>
      </c>
      <c r="K14" s="88"/>
      <c r="L14" s="73"/>
      <c r="M14" s="73"/>
      <c r="N14" s="52" t="s">
        <v>241</v>
      </c>
      <c r="O14" s="82">
        <f>'[1]US Treasury Bonds'!$C$8</f>
        <v>4.2709999999999998E-2</v>
      </c>
      <c r="P14" s="40"/>
      <c r="Q14" s="40"/>
      <c r="R14" s="40"/>
    </row>
    <row r="15" spans="1:18" ht="22" customHeight="1" x14ac:dyDescent="0.2">
      <c r="A15" s="74" t="s">
        <v>182</v>
      </c>
      <c r="B15" s="75">
        <v>9634330430</v>
      </c>
      <c r="C15" s="75">
        <v>10619551741</v>
      </c>
      <c r="D15" s="75">
        <v>17706918274</v>
      </c>
      <c r="E15" s="75">
        <v>13909610841</v>
      </c>
      <c r="F15" s="83">
        <v>18000000000</v>
      </c>
      <c r="G15" s="75">
        <v>20100000000</v>
      </c>
      <c r="H15" s="75">
        <v>21000000000</v>
      </c>
      <c r="I15" s="75">
        <v>21500000000</v>
      </c>
      <c r="J15" s="76">
        <v>22400000000</v>
      </c>
      <c r="K15" s="84" t="s">
        <v>242</v>
      </c>
      <c r="L15" s="73"/>
      <c r="M15" s="73"/>
      <c r="N15" s="52" t="s">
        <v>243</v>
      </c>
      <c r="O15" s="89" cm="1">
        <f t="array" ref="O15">_FV(A1,"Beta")</f>
        <v>1.0294000000000001</v>
      </c>
      <c r="P15" s="40"/>
      <c r="Q15" s="40"/>
      <c r="R15" s="40"/>
    </row>
    <row r="16" spans="1:18" ht="22" customHeight="1" x14ac:dyDescent="0.2">
      <c r="A16" s="90"/>
      <c r="B16" s="79"/>
      <c r="C16" s="79">
        <f t="shared" ref="C16:J16" si="3">(C15/B15)-1</f>
        <v>0.10226152384520204</v>
      </c>
      <c r="D16" s="79">
        <f t="shared" si="3"/>
        <v>0.66738848360586367</v>
      </c>
      <c r="E16" s="79">
        <f t="shared" si="3"/>
        <v>-0.21445332125216765</v>
      </c>
      <c r="F16" s="80">
        <f t="shared" si="3"/>
        <v>0.29406927381053394</v>
      </c>
      <c r="G16" s="79">
        <f t="shared" si="3"/>
        <v>0.1166666666666667</v>
      </c>
      <c r="H16" s="79">
        <f t="shared" si="3"/>
        <v>4.4776119402984982E-2</v>
      </c>
      <c r="I16" s="79">
        <f t="shared" si="3"/>
        <v>2.3809523809523725E-2</v>
      </c>
      <c r="J16" s="81">
        <f t="shared" si="3"/>
        <v>4.1860465116279055E-2</v>
      </c>
      <c r="K16" s="81">
        <f>SUM(F16:J16)/5</f>
        <v>0.10423640976119768</v>
      </c>
      <c r="L16" s="73"/>
      <c r="M16" s="73"/>
      <c r="N16" s="52" t="s">
        <v>244</v>
      </c>
      <c r="O16" s="82">
        <v>8.4000000000000005E-2</v>
      </c>
      <c r="P16" s="40"/>
      <c r="Q16" s="40"/>
      <c r="R16" s="40"/>
    </row>
    <row r="17" spans="1:18" ht="22" customHeight="1" x14ac:dyDescent="0.2">
      <c r="A17" s="85" t="s">
        <v>200</v>
      </c>
      <c r="B17" s="86">
        <f>B15/B10</f>
        <v>0.15992055088466725</v>
      </c>
      <c r="C17" s="86">
        <f t="shared" ref="C17:J17" si="4">C15/C10</f>
        <v>0.19438417534798519</v>
      </c>
      <c r="D17" s="86">
        <f t="shared" si="4"/>
        <v>0.24247572270884057</v>
      </c>
      <c r="E17" s="88">
        <f t="shared" si="4"/>
        <v>0.16459343114486896</v>
      </c>
      <c r="F17" s="86">
        <f t="shared" si="4"/>
        <v>0.19021250964271749</v>
      </c>
      <c r="G17" s="86">
        <f t="shared" si="4"/>
        <v>0.1980295566502463</v>
      </c>
      <c r="H17" s="86">
        <f t="shared" si="4"/>
        <v>0.19213174748398903</v>
      </c>
      <c r="I17" s="86">
        <f t="shared" si="4"/>
        <v>0.18313458262350937</v>
      </c>
      <c r="J17" s="88">
        <f t="shared" si="4"/>
        <v>0.17834394904458598</v>
      </c>
      <c r="K17" s="88"/>
      <c r="L17" s="73"/>
      <c r="M17" s="73"/>
      <c r="N17" s="91" t="s">
        <v>239</v>
      </c>
      <c r="O17" s="92">
        <f>(O14)+((O15)*(O16-O14))</f>
        <v>8.5213926000000009E-2</v>
      </c>
      <c r="P17" s="40"/>
      <c r="Q17" s="40"/>
      <c r="R17" s="40"/>
    </row>
    <row r="18" spans="1:18" ht="22" customHeight="1" x14ac:dyDescent="0.2">
      <c r="A18" s="93" t="s">
        <v>196</v>
      </c>
      <c r="B18" s="94">
        <v>0.13405740153250689</v>
      </c>
      <c r="C18" s="94">
        <v>8.1629779990326043E-2</v>
      </c>
      <c r="D18" s="94">
        <v>0.15393052359298501</v>
      </c>
      <c r="E18" s="94">
        <v>0.17178474114545184</v>
      </c>
      <c r="F18" s="95"/>
      <c r="G18" s="94"/>
      <c r="H18" s="94"/>
      <c r="I18" s="94"/>
      <c r="J18" s="96"/>
      <c r="K18" s="97"/>
      <c r="L18" s="73"/>
      <c r="M18" s="73"/>
      <c r="N18" s="118" t="s">
        <v>245</v>
      </c>
      <c r="O18" s="119"/>
      <c r="P18" s="40"/>
      <c r="Q18" s="40"/>
      <c r="R18" s="40"/>
    </row>
    <row r="19" spans="1:18" ht="22" customHeight="1" x14ac:dyDescent="0.2">
      <c r="A19" s="73"/>
      <c r="B19" s="73"/>
      <c r="C19" s="73"/>
      <c r="D19" s="73"/>
      <c r="E19" s="73"/>
      <c r="F19" s="73"/>
      <c r="G19" s="73"/>
      <c r="H19" s="73"/>
      <c r="I19" s="73"/>
      <c r="J19" s="73"/>
      <c r="K19" s="73"/>
      <c r="L19" s="73"/>
      <c r="M19" s="73"/>
      <c r="N19" s="52" t="s">
        <v>223</v>
      </c>
      <c r="O19" s="98">
        <f>O6+O7</f>
        <v>41630390973</v>
      </c>
      <c r="P19" s="40"/>
      <c r="Q19" s="40"/>
      <c r="R19" s="40"/>
    </row>
    <row r="20" spans="1:18" ht="22" customHeight="1" x14ac:dyDescent="0.2">
      <c r="A20" s="73"/>
      <c r="B20" s="73"/>
      <c r="C20" s="73"/>
      <c r="D20" s="73"/>
      <c r="E20" s="73"/>
      <c r="F20" s="73"/>
      <c r="G20" s="73"/>
      <c r="H20" s="73"/>
      <c r="I20" s="73"/>
      <c r="J20" s="73"/>
      <c r="K20" s="73"/>
      <c r="L20" s="73"/>
      <c r="M20" s="73"/>
      <c r="N20" s="52" t="s">
        <v>201</v>
      </c>
      <c r="O20" s="98" cm="1">
        <f t="array" ref="O20">_FV(A1,"Market cap",TRUE)</f>
        <v>352789400000</v>
      </c>
      <c r="P20" s="40"/>
      <c r="Q20" s="40"/>
      <c r="R20" s="40"/>
    </row>
    <row r="21" spans="1:18" ht="22" customHeight="1" x14ac:dyDescent="0.2">
      <c r="A21" s="120" t="str" cm="1">
        <f t="array" ref="A21">_FV(A1,"Industry")</f>
        <v>Textiles &amp; Apparel</v>
      </c>
      <c r="B21" s="120"/>
      <c r="C21" s="120"/>
      <c r="D21" s="121" cm="1">
        <f t="array" ref="D21">_FV(A1,"Year incorporated",TRUE)</f>
        <v>1971</v>
      </c>
      <c r="E21" s="121"/>
      <c r="F21" s="73"/>
      <c r="G21" s="73"/>
      <c r="H21" s="73"/>
      <c r="I21" s="73"/>
      <c r="J21" s="73"/>
      <c r="K21" s="73"/>
      <c r="M21" s="73"/>
      <c r="N21" s="52" t="s">
        <v>246</v>
      </c>
      <c r="O21" s="98">
        <f>O19+O20</f>
        <v>394419790973</v>
      </c>
      <c r="P21" s="40"/>
      <c r="Q21" s="40"/>
      <c r="R21" s="40"/>
    </row>
    <row r="22" spans="1:18" ht="22" customHeight="1" x14ac:dyDescent="0.2">
      <c r="A22" s="109" t="str" cm="1">
        <f t="array" ref="A22">_FV(A1,"Description")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B22" s="109"/>
      <c r="C22" s="109"/>
      <c r="D22" s="109"/>
      <c r="E22" s="109"/>
      <c r="F22" s="73"/>
      <c r="G22" s="73"/>
      <c r="H22" s="73"/>
      <c r="I22" s="73"/>
      <c r="J22" s="73"/>
      <c r="K22" s="73"/>
      <c r="L22" s="73"/>
      <c r="M22" s="73"/>
      <c r="N22" s="66" t="s">
        <v>247</v>
      </c>
      <c r="O22" s="99">
        <f>(O19/O21)</f>
        <v>0.10554843323227106</v>
      </c>
      <c r="P22" s="40"/>
      <c r="Q22" s="40"/>
      <c r="R22" s="40"/>
    </row>
    <row r="23" spans="1:18" ht="22" customHeight="1" x14ac:dyDescent="0.2">
      <c r="A23" s="109"/>
      <c r="B23" s="109"/>
      <c r="C23" s="109"/>
      <c r="D23" s="109"/>
      <c r="E23" s="109"/>
      <c r="F23" s="73"/>
      <c r="G23" s="73"/>
      <c r="H23" s="73"/>
      <c r="I23" s="73"/>
      <c r="J23" s="73"/>
      <c r="K23" s="73"/>
      <c r="L23" s="73"/>
      <c r="M23" s="73"/>
      <c r="N23" s="91" t="s">
        <v>248</v>
      </c>
      <c r="O23" s="100">
        <f>O20/O21</f>
        <v>0.89445156676772897</v>
      </c>
      <c r="P23" s="40"/>
      <c r="Q23" s="40"/>
      <c r="R23" s="40"/>
    </row>
    <row r="24" spans="1:18" ht="22" customHeight="1" x14ac:dyDescent="0.2">
      <c r="A24" s="109"/>
      <c r="B24" s="109"/>
      <c r="C24" s="109"/>
      <c r="D24" s="109"/>
      <c r="E24" s="109"/>
      <c r="F24" s="73"/>
      <c r="G24" s="73"/>
      <c r="H24" s="73"/>
      <c r="I24" s="73"/>
      <c r="J24" s="73"/>
      <c r="K24" s="73"/>
      <c r="L24" s="73"/>
      <c r="M24" s="73"/>
      <c r="N24" s="110" t="s">
        <v>249</v>
      </c>
      <c r="O24" s="111"/>
      <c r="P24" s="40"/>
      <c r="Q24" s="40"/>
      <c r="R24" s="40"/>
    </row>
    <row r="25" spans="1:18" ht="22" customHeight="1" x14ac:dyDescent="0.2">
      <c r="A25" s="109"/>
      <c r="B25" s="109"/>
      <c r="C25" s="109"/>
      <c r="D25" s="109"/>
      <c r="E25" s="109"/>
      <c r="F25" s="73"/>
      <c r="G25" s="73"/>
      <c r="H25" s="73"/>
      <c r="I25" s="73"/>
      <c r="J25" s="73"/>
      <c r="K25" s="73"/>
      <c r="L25" s="73"/>
      <c r="M25" s="73"/>
      <c r="N25" s="112">
        <f>(O22*O12)+(O23*O17)</f>
        <v>7.3919544133639534E-2</v>
      </c>
      <c r="O25" s="113"/>
      <c r="P25" s="40"/>
      <c r="Q25" s="40"/>
      <c r="R25" s="40"/>
    </row>
    <row r="26" spans="1:18" ht="22" customHeight="1" x14ac:dyDescent="0.2">
      <c r="A26" s="109"/>
      <c r="B26" s="109"/>
      <c r="C26" s="109"/>
      <c r="D26" s="109"/>
      <c r="E26" s="109"/>
      <c r="F26" s="73"/>
      <c r="G26" s="73"/>
      <c r="H26" s="73"/>
      <c r="I26" s="73"/>
      <c r="J26" s="73"/>
      <c r="K26" s="73"/>
      <c r="L26" s="73"/>
      <c r="M26" s="73"/>
      <c r="N26" s="73"/>
      <c r="O26" s="40"/>
      <c r="P26" s="40"/>
      <c r="Q26" s="40"/>
      <c r="R26" s="40"/>
    </row>
    <row r="27" spans="1:18" ht="22" customHeight="1" x14ac:dyDescent="0.2">
      <c r="A27" s="109"/>
      <c r="B27" s="109"/>
      <c r="C27" s="109"/>
      <c r="D27" s="109"/>
      <c r="E27" s="109"/>
      <c r="F27" s="73"/>
      <c r="G27" s="73"/>
      <c r="H27" s="73"/>
      <c r="I27" s="73"/>
      <c r="J27" s="73"/>
      <c r="K27" s="73"/>
      <c r="L27" s="73"/>
      <c r="M27" s="73"/>
      <c r="N27" s="73"/>
      <c r="O27" s="40"/>
      <c r="P27" s="40"/>
      <c r="Q27" s="40"/>
      <c r="R27" s="40"/>
    </row>
    <row r="28" spans="1:18" ht="22" customHeight="1" x14ac:dyDescent="0.2">
      <c r="A28" s="109"/>
      <c r="B28" s="109"/>
      <c r="C28" s="109"/>
      <c r="D28" s="109"/>
      <c r="E28" s="109"/>
      <c r="F28" s="73"/>
      <c r="G28" s="73"/>
      <c r="H28" s="73"/>
      <c r="I28" s="73"/>
      <c r="J28" s="73"/>
      <c r="K28" s="73"/>
      <c r="L28" s="73"/>
      <c r="M28" s="73"/>
      <c r="N28" s="73"/>
      <c r="O28" s="40"/>
      <c r="P28" s="40"/>
      <c r="Q28" s="40"/>
      <c r="R28" s="40"/>
    </row>
    <row r="29" spans="1:18" ht="22" customHeight="1" x14ac:dyDescent="0.2">
      <c r="A29" s="109"/>
      <c r="B29" s="109"/>
      <c r="C29" s="109"/>
      <c r="D29" s="109"/>
      <c r="E29" s="109"/>
      <c r="F29" s="73"/>
      <c r="G29" s="73"/>
      <c r="H29" s="73"/>
      <c r="I29" s="73"/>
      <c r="J29" s="73"/>
      <c r="K29" s="73"/>
      <c r="L29" s="73"/>
      <c r="M29" s="73"/>
      <c r="N29" s="73"/>
      <c r="O29" s="40"/>
      <c r="P29" s="40"/>
      <c r="Q29" s="40"/>
      <c r="R29" s="40"/>
    </row>
    <row r="30" spans="1:18" ht="22" customHeight="1" x14ac:dyDescent="0.2">
      <c r="A30" s="109"/>
      <c r="B30" s="109"/>
      <c r="C30" s="109"/>
      <c r="D30" s="109"/>
      <c r="E30" s="109"/>
      <c r="F30" s="73"/>
      <c r="G30" s="73"/>
      <c r="H30" s="73"/>
      <c r="I30" s="73"/>
      <c r="J30" s="73"/>
      <c r="K30" s="73"/>
      <c r="L30" s="73"/>
      <c r="M30" s="73"/>
      <c r="N30" s="73"/>
      <c r="O30" s="40"/>
      <c r="P30" s="40"/>
      <c r="Q30" s="40"/>
      <c r="R30" s="40"/>
    </row>
    <row r="31" spans="1:18" x14ac:dyDescent="0.2">
      <c r="A31" s="40"/>
      <c r="B31" s="40"/>
      <c r="C31" s="40"/>
      <c r="D31" s="40"/>
      <c r="E31" s="40"/>
      <c r="F31" s="40"/>
      <c r="G31" s="40"/>
      <c r="H31" s="40"/>
      <c r="I31" s="40"/>
      <c r="J31" s="40"/>
      <c r="K31" s="40"/>
      <c r="L31" s="40"/>
      <c r="M31" s="40"/>
      <c r="N31" s="40"/>
      <c r="O31" s="40"/>
      <c r="P31" s="40"/>
      <c r="Q31" s="40"/>
      <c r="R31" s="40"/>
    </row>
    <row r="32" spans="1:18" x14ac:dyDescent="0.2">
      <c r="A32" s="40"/>
      <c r="B32" s="40"/>
      <c r="C32" s="40"/>
      <c r="D32" s="40"/>
      <c r="E32" s="40"/>
      <c r="F32" s="40"/>
      <c r="G32" s="40"/>
      <c r="H32" s="40"/>
      <c r="I32" s="40"/>
      <c r="J32" s="40"/>
      <c r="K32" s="40"/>
      <c r="L32" s="40"/>
      <c r="M32" s="40"/>
      <c r="N32" s="40"/>
      <c r="O32" s="40"/>
      <c r="P32" s="40"/>
      <c r="Q32" s="40"/>
      <c r="R32" s="40"/>
    </row>
    <row r="33" spans="1:18" x14ac:dyDescent="0.2">
      <c r="A33" s="73"/>
      <c r="B33" s="73"/>
      <c r="C33" s="73"/>
      <c r="D33" s="73"/>
      <c r="E33" s="73"/>
      <c r="F33" s="73"/>
      <c r="G33" s="73"/>
      <c r="H33" s="73"/>
      <c r="I33" s="73"/>
      <c r="J33" s="73"/>
      <c r="K33" s="73"/>
      <c r="L33" s="73"/>
      <c r="M33" s="73"/>
      <c r="N33" s="73"/>
      <c r="O33" s="73"/>
      <c r="P33" s="73"/>
      <c r="Q33" s="40"/>
      <c r="R33" s="40"/>
    </row>
    <row r="34" spans="1:18" x14ac:dyDescent="0.2">
      <c r="A34" s="73"/>
      <c r="B34" s="73"/>
      <c r="C34" s="73"/>
      <c r="D34" s="73"/>
      <c r="E34" s="73"/>
      <c r="F34" s="73"/>
      <c r="G34" s="73"/>
      <c r="H34" s="73"/>
      <c r="I34" s="73"/>
      <c r="J34" s="73"/>
      <c r="K34" s="73"/>
      <c r="L34" s="73"/>
      <c r="M34" s="73"/>
      <c r="N34" s="73"/>
      <c r="O34" s="73"/>
      <c r="P34" s="73"/>
      <c r="Q34" s="40"/>
      <c r="R34" s="40"/>
    </row>
    <row r="35" spans="1:18" x14ac:dyDescent="0.2">
      <c r="A35" s="73"/>
      <c r="B35" s="73"/>
      <c r="C35" s="73"/>
      <c r="D35" s="73"/>
      <c r="E35" s="73"/>
      <c r="F35" s="73"/>
      <c r="G35" s="73"/>
      <c r="H35" s="73"/>
      <c r="I35" s="73"/>
      <c r="J35" s="73"/>
      <c r="K35" s="73"/>
      <c r="L35" s="73"/>
      <c r="M35" s="73"/>
      <c r="N35" s="73"/>
      <c r="O35" s="73"/>
      <c r="P35" s="73"/>
      <c r="Q35" s="40"/>
      <c r="R35" s="40"/>
    </row>
    <row r="36" spans="1:18" x14ac:dyDescent="0.2">
      <c r="A36" s="73"/>
      <c r="B36" s="73"/>
      <c r="C36" s="73"/>
      <c r="D36" s="73"/>
      <c r="E36" s="73"/>
      <c r="F36" s="73"/>
      <c r="G36" s="73"/>
      <c r="H36" s="73"/>
      <c r="I36" s="73"/>
      <c r="J36" s="73"/>
      <c r="K36" s="73"/>
      <c r="L36" s="73"/>
      <c r="M36" s="73"/>
      <c r="N36" s="73"/>
      <c r="O36" s="73"/>
      <c r="P36" s="73"/>
      <c r="Q36" s="40"/>
      <c r="R36" s="40"/>
    </row>
    <row r="37" spans="1:18" x14ac:dyDescent="0.2">
      <c r="A37" s="73"/>
      <c r="B37" s="73"/>
      <c r="C37" s="73"/>
      <c r="D37" s="73"/>
      <c r="E37" s="73"/>
      <c r="F37" s="73"/>
      <c r="G37" s="73"/>
      <c r="H37" s="73"/>
      <c r="I37" s="73"/>
      <c r="J37" s="73"/>
      <c r="K37" s="73"/>
      <c r="L37" s="73"/>
      <c r="M37" s="73"/>
      <c r="N37" s="73"/>
      <c r="O37" s="73"/>
      <c r="P37" s="73"/>
      <c r="Q37" s="40"/>
      <c r="R37" s="40"/>
    </row>
    <row r="38" spans="1:18" x14ac:dyDescent="0.2">
      <c r="A38" s="73"/>
      <c r="B38" s="73"/>
      <c r="C38" s="73"/>
      <c r="D38" s="73"/>
      <c r="E38" s="73"/>
      <c r="F38" s="73"/>
      <c r="G38" s="73"/>
      <c r="H38" s="73"/>
      <c r="I38" s="73"/>
      <c r="J38" s="73"/>
      <c r="K38" s="73"/>
      <c r="L38" s="73"/>
      <c r="M38" s="73"/>
      <c r="N38" s="73"/>
      <c r="O38" s="73"/>
      <c r="P38" s="73"/>
      <c r="Q38" s="40"/>
      <c r="R38" s="40"/>
    </row>
    <row r="39" spans="1:18" x14ac:dyDescent="0.2">
      <c r="A39" s="73"/>
      <c r="B39" s="73"/>
      <c r="C39" s="73"/>
      <c r="D39" s="73"/>
      <c r="E39" s="73"/>
      <c r="F39" s="73"/>
      <c r="G39" s="73"/>
      <c r="H39" s="73"/>
      <c r="I39" s="73"/>
      <c r="J39" s="73"/>
      <c r="K39" s="73"/>
      <c r="L39" s="73"/>
      <c r="M39" s="73"/>
      <c r="N39" s="73"/>
      <c r="O39" s="73"/>
      <c r="P39" s="73"/>
      <c r="Q39" s="40"/>
      <c r="R39" s="40"/>
    </row>
    <row r="40" spans="1:18" x14ac:dyDescent="0.2">
      <c r="A40" s="73"/>
      <c r="B40" s="73"/>
      <c r="C40" s="73"/>
      <c r="D40" s="73"/>
      <c r="E40" s="73"/>
      <c r="F40" s="73"/>
      <c r="G40" s="73"/>
      <c r="H40" s="73"/>
      <c r="I40" s="73"/>
      <c r="J40" s="73"/>
      <c r="K40" s="73"/>
      <c r="L40" s="73"/>
      <c r="M40" s="73"/>
      <c r="N40" s="73"/>
      <c r="O40" s="73"/>
      <c r="P40" s="73"/>
      <c r="Q40" s="40"/>
      <c r="R40" s="40"/>
    </row>
    <row r="41" spans="1:18" x14ac:dyDescent="0.2">
      <c r="A41" s="73"/>
      <c r="B41" s="73"/>
      <c r="C41" s="73"/>
      <c r="D41" s="73"/>
      <c r="E41" s="73"/>
      <c r="F41" s="73"/>
      <c r="G41" s="73"/>
      <c r="H41" s="73"/>
      <c r="I41" s="73"/>
      <c r="J41" s="73"/>
      <c r="K41" s="73"/>
      <c r="L41" s="73"/>
      <c r="M41" s="73"/>
      <c r="N41" s="73"/>
      <c r="O41" s="73"/>
      <c r="P41" s="73"/>
      <c r="Q41" s="40"/>
      <c r="R41" s="40"/>
    </row>
    <row r="42" spans="1:18" x14ac:dyDescent="0.2">
      <c r="A42" s="73"/>
      <c r="B42" s="73"/>
      <c r="C42" s="73"/>
      <c r="D42" s="73"/>
      <c r="E42" s="73"/>
      <c r="F42" s="73"/>
      <c r="G42" s="73"/>
      <c r="H42" s="73"/>
      <c r="I42" s="73"/>
      <c r="J42" s="73"/>
      <c r="K42" s="73"/>
      <c r="L42" s="73"/>
      <c r="M42" s="73"/>
      <c r="N42" s="73"/>
      <c r="O42" s="73"/>
      <c r="P42" s="73"/>
      <c r="Q42" s="40"/>
      <c r="R42" s="40"/>
    </row>
    <row r="43" spans="1:18" x14ac:dyDescent="0.2">
      <c r="A43" s="73"/>
      <c r="B43" s="73"/>
      <c r="C43" s="73"/>
      <c r="D43" s="73"/>
      <c r="E43" s="73"/>
      <c r="F43" s="73"/>
      <c r="G43" s="73"/>
      <c r="H43" s="73"/>
      <c r="I43" s="73"/>
      <c r="J43" s="73"/>
      <c r="K43" s="73"/>
      <c r="L43" s="73"/>
      <c r="M43" s="73"/>
      <c r="N43" s="73"/>
      <c r="O43" s="73"/>
      <c r="P43" s="73"/>
      <c r="Q43" s="40"/>
      <c r="R43" s="40"/>
    </row>
    <row r="44" spans="1:18" x14ac:dyDescent="0.2">
      <c r="A44" s="73"/>
      <c r="B44" s="73"/>
      <c r="C44" s="73"/>
      <c r="D44" s="73"/>
      <c r="E44" s="73"/>
      <c r="F44" s="73"/>
      <c r="G44" s="73"/>
      <c r="H44" s="73"/>
      <c r="I44" s="73"/>
      <c r="J44" s="73"/>
      <c r="K44" s="73"/>
      <c r="L44" s="73"/>
      <c r="M44" s="73"/>
      <c r="N44" s="73"/>
      <c r="O44" s="73"/>
      <c r="P44" s="73"/>
      <c r="Q44" s="40"/>
      <c r="R44" s="40"/>
    </row>
    <row r="45" spans="1:18" x14ac:dyDescent="0.2">
      <c r="A45" s="73"/>
      <c r="B45" s="73"/>
      <c r="C45" s="73"/>
      <c r="D45" s="73"/>
      <c r="E45" s="73"/>
      <c r="F45" s="73"/>
      <c r="G45" s="73"/>
      <c r="H45" s="73"/>
      <c r="I45" s="73"/>
      <c r="J45" s="73"/>
      <c r="K45" s="73"/>
      <c r="L45" s="73"/>
      <c r="M45" s="73"/>
      <c r="N45" s="73"/>
      <c r="O45" s="73"/>
      <c r="P45" s="73"/>
      <c r="Q45" s="40"/>
      <c r="R45" s="40"/>
    </row>
    <row r="46" spans="1:18" x14ac:dyDescent="0.2">
      <c r="A46" s="73"/>
      <c r="B46" s="73"/>
      <c r="C46" s="73"/>
      <c r="D46" s="73"/>
      <c r="E46" s="73"/>
      <c r="F46" s="73"/>
      <c r="G46" s="73"/>
      <c r="H46" s="73"/>
      <c r="I46" s="73"/>
      <c r="J46" s="73"/>
      <c r="K46" s="73"/>
      <c r="L46" s="73"/>
      <c r="M46" s="73"/>
      <c r="N46" s="73"/>
      <c r="O46" s="73"/>
      <c r="P46" s="73"/>
      <c r="Q46" s="40"/>
      <c r="R46" s="40"/>
    </row>
    <row r="47" spans="1:18" x14ac:dyDescent="0.2">
      <c r="A47" s="73"/>
      <c r="B47" s="73"/>
      <c r="C47" s="73"/>
      <c r="D47" s="73"/>
      <c r="E47" s="73"/>
      <c r="F47" s="73"/>
      <c r="G47" s="73"/>
      <c r="H47" s="73"/>
      <c r="I47" s="73"/>
      <c r="J47" s="73"/>
      <c r="K47" s="73"/>
      <c r="L47" s="73"/>
      <c r="M47" s="73"/>
      <c r="N47" s="73"/>
      <c r="O47" s="73"/>
      <c r="P47" s="73"/>
      <c r="Q47" s="40"/>
      <c r="R47" s="40"/>
    </row>
    <row r="48" spans="1:18" x14ac:dyDescent="0.2">
      <c r="A48" s="73"/>
      <c r="B48" s="73"/>
      <c r="C48" s="73"/>
      <c r="D48" s="73"/>
      <c r="E48" s="73"/>
      <c r="F48" s="73"/>
      <c r="G48" s="73"/>
      <c r="H48" s="73"/>
      <c r="I48" s="73"/>
      <c r="J48" s="73"/>
      <c r="K48" s="73"/>
      <c r="L48" s="73"/>
      <c r="M48" s="73"/>
      <c r="N48" s="73"/>
      <c r="O48" s="73"/>
      <c r="P48" s="73"/>
      <c r="Q48" s="40"/>
      <c r="R48" s="40"/>
    </row>
    <row r="49" spans="1:18" x14ac:dyDescent="0.2">
      <c r="A49" s="73"/>
      <c r="B49" s="73"/>
      <c r="C49" s="73"/>
      <c r="D49" s="73"/>
      <c r="E49" s="73"/>
      <c r="F49" s="73"/>
      <c r="G49" s="73"/>
      <c r="H49" s="73"/>
      <c r="I49" s="73"/>
      <c r="J49" s="73"/>
      <c r="K49" s="73"/>
      <c r="L49" s="73"/>
      <c r="M49" s="73"/>
      <c r="N49" s="73"/>
      <c r="O49" s="73"/>
      <c r="P49" s="73"/>
      <c r="Q49" s="40"/>
      <c r="R49" s="40"/>
    </row>
    <row r="50" spans="1:18" x14ac:dyDescent="0.2">
      <c r="A50" s="73"/>
      <c r="B50" s="73"/>
      <c r="C50" s="73"/>
      <c r="D50" s="73"/>
      <c r="E50" s="73"/>
      <c r="F50" s="73"/>
      <c r="G50" s="73"/>
      <c r="H50" s="73"/>
      <c r="I50" s="73"/>
      <c r="J50" s="73"/>
      <c r="K50" s="73"/>
      <c r="L50" s="73"/>
      <c r="M50" s="73"/>
      <c r="N50" s="73"/>
      <c r="O50" s="73"/>
      <c r="P50" s="73"/>
      <c r="Q50" s="40"/>
      <c r="R50" s="40"/>
    </row>
    <row r="51" spans="1:18" x14ac:dyDescent="0.2">
      <c r="A51" s="73"/>
      <c r="B51" s="73"/>
      <c r="C51" s="73"/>
      <c r="D51" s="73"/>
      <c r="E51" s="73"/>
      <c r="F51" s="73"/>
      <c r="G51" s="73"/>
      <c r="H51" s="73"/>
      <c r="I51" s="73"/>
      <c r="J51" s="73"/>
      <c r="K51" s="73"/>
      <c r="L51" s="73"/>
      <c r="M51" s="73"/>
      <c r="N51" s="73"/>
      <c r="O51" s="73"/>
      <c r="P51" s="73"/>
      <c r="Q51" s="40"/>
      <c r="R51" s="40"/>
    </row>
    <row r="52" spans="1:18" x14ac:dyDescent="0.2">
      <c r="A52" s="73"/>
      <c r="B52" s="73"/>
      <c r="C52" s="73"/>
      <c r="D52" s="73"/>
      <c r="E52" s="73"/>
      <c r="F52" s="73"/>
      <c r="G52" s="73"/>
      <c r="H52" s="73"/>
      <c r="I52" s="73"/>
      <c r="J52" s="73"/>
      <c r="K52" s="73"/>
      <c r="L52" s="73"/>
      <c r="M52" s="73"/>
      <c r="N52" s="73"/>
      <c r="O52" s="73"/>
      <c r="P52" s="73"/>
      <c r="Q52" s="40"/>
      <c r="R52" s="40"/>
    </row>
    <row r="53" spans="1:18" x14ac:dyDescent="0.2">
      <c r="A53" s="73"/>
      <c r="B53" s="73"/>
      <c r="C53" s="73"/>
      <c r="D53" s="73"/>
      <c r="E53" s="73"/>
      <c r="F53" s="73"/>
      <c r="G53" s="73"/>
      <c r="H53" s="73"/>
      <c r="I53" s="73"/>
      <c r="J53" s="73"/>
      <c r="K53" s="73"/>
      <c r="L53" s="73"/>
      <c r="M53" s="73"/>
      <c r="N53" s="73"/>
      <c r="O53" s="73"/>
      <c r="P53" s="73"/>
      <c r="Q53" s="40"/>
      <c r="R53" s="40"/>
    </row>
    <row r="54" spans="1:18" x14ac:dyDescent="0.2">
      <c r="A54" s="73"/>
      <c r="B54" s="73"/>
      <c r="C54" s="73"/>
      <c r="D54" s="73"/>
      <c r="E54" s="73"/>
      <c r="F54" s="73"/>
      <c r="G54" s="73"/>
      <c r="H54" s="73"/>
      <c r="I54" s="73"/>
      <c r="J54" s="73"/>
      <c r="K54" s="73"/>
      <c r="L54" s="73"/>
      <c r="M54" s="73"/>
      <c r="N54" s="73"/>
      <c r="O54" s="73"/>
      <c r="P54" s="73"/>
      <c r="Q54" s="40"/>
      <c r="R54" s="40"/>
    </row>
    <row r="55" spans="1:18" x14ac:dyDescent="0.2">
      <c r="A55" s="73"/>
      <c r="B55" s="73"/>
      <c r="C55" s="73"/>
      <c r="D55" s="73"/>
      <c r="E55" s="73"/>
      <c r="F55" s="73"/>
      <c r="G55" s="73"/>
      <c r="H55" s="73"/>
      <c r="I55" s="73"/>
      <c r="J55" s="73"/>
      <c r="K55" s="73"/>
      <c r="L55" s="73"/>
      <c r="M55" s="73"/>
      <c r="N55" s="73"/>
      <c r="O55" s="73"/>
      <c r="P55" s="73"/>
      <c r="Q55" s="40"/>
      <c r="R55" s="40"/>
    </row>
    <row r="56" spans="1:18" x14ac:dyDescent="0.2">
      <c r="A56" s="73"/>
      <c r="B56" s="73"/>
      <c r="C56" s="73"/>
      <c r="D56" s="73"/>
      <c r="E56" s="73"/>
      <c r="F56" s="73"/>
      <c r="G56" s="73"/>
      <c r="H56" s="73"/>
      <c r="I56" s="73"/>
      <c r="J56" s="73"/>
      <c r="K56" s="73"/>
      <c r="L56" s="73"/>
      <c r="M56" s="73"/>
      <c r="N56" s="73"/>
      <c r="O56" s="73"/>
      <c r="P56" s="73"/>
      <c r="Q56" s="40"/>
      <c r="R56" s="40"/>
    </row>
    <row r="57" spans="1:18" x14ac:dyDescent="0.2">
      <c r="A57" s="73"/>
      <c r="B57" s="73"/>
      <c r="C57" s="73"/>
      <c r="D57" s="73"/>
      <c r="E57" s="73"/>
      <c r="F57" s="73"/>
      <c r="G57" s="73"/>
      <c r="H57" s="73"/>
      <c r="I57" s="73"/>
      <c r="J57" s="73"/>
      <c r="K57" s="73"/>
      <c r="L57" s="73"/>
      <c r="M57" s="73"/>
      <c r="N57" s="73"/>
      <c r="O57" s="73"/>
      <c r="P57" s="73"/>
      <c r="Q57" s="40"/>
      <c r="R57" s="40"/>
    </row>
    <row r="58" spans="1:18" x14ac:dyDescent="0.2">
      <c r="A58" s="73"/>
      <c r="B58" s="73"/>
      <c r="C58" s="73"/>
      <c r="D58" s="73"/>
      <c r="E58" s="73"/>
      <c r="F58" s="73"/>
      <c r="G58" s="73"/>
      <c r="H58" s="73"/>
      <c r="I58" s="73"/>
      <c r="J58" s="73"/>
      <c r="K58" s="73"/>
      <c r="L58" s="73"/>
      <c r="M58" s="73"/>
      <c r="N58" s="73"/>
      <c r="O58" s="73"/>
      <c r="P58" s="73"/>
      <c r="Q58" s="40"/>
      <c r="R58" s="40"/>
    </row>
    <row r="59" spans="1:18" x14ac:dyDescent="0.2">
      <c r="A59" s="73"/>
      <c r="B59" s="73"/>
      <c r="C59" s="73"/>
      <c r="D59" s="73"/>
      <c r="E59" s="73"/>
      <c r="F59" s="73"/>
      <c r="G59" s="73"/>
      <c r="H59" s="73"/>
      <c r="I59" s="73"/>
      <c r="J59" s="73"/>
      <c r="K59" s="73"/>
      <c r="L59" s="73"/>
      <c r="M59" s="73"/>
      <c r="N59" s="73"/>
      <c r="O59" s="73"/>
      <c r="P59" s="73"/>
      <c r="Q59" s="40"/>
      <c r="R59" s="40"/>
    </row>
    <row r="60" spans="1:18" x14ac:dyDescent="0.2">
      <c r="A60" s="73"/>
      <c r="B60" s="73"/>
      <c r="C60" s="73"/>
      <c r="D60" s="73"/>
      <c r="E60" s="73"/>
      <c r="F60" s="73"/>
      <c r="G60" s="73"/>
      <c r="H60" s="73"/>
      <c r="I60" s="73"/>
      <c r="J60" s="73"/>
      <c r="K60" s="73"/>
      <c r="L60" s="73"/>
      <c r="M60" s="73"/>
      <c r="N60" s="73"/>
      <c r="O60" s="73"/>
      <c r="P60" s="73"/>
      <c r="Q60" s="40"/>
      <c r="R60" s="40"/>
    </row>
    <row r="61" spans="1:18" x14ac:dyDescent="0.2">
      <c r="A61" s="73"/>
      <c r="B61" s="73"/>
      <c r="C61" s="73"/>
      <c r="D61" s="73"/>
      <c r="E61" s="73"/>
      <c r="F61" s="73"/>
      <c r="G61" s="73"/>
      <c r="H61" s="73"/>
      <c r="I61" s="73"/>
      <c r="J61" s="73"/>
      <c r="K61" s="73"/>
      <c r="L61" s="73"/>
      <c r="M61" s="73"/>
      <c r="N61" s="73"/>
      <c r="O61" s="73"/>
      <c r="P61" s="73"/>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OTCPK:LVMU.Y/explorer/revenue_proj" xr:uid="{B4161AA7-36FB-AF47-8296-965D6C9508FC}"/>
  </hyperlinks>
  <pageMargins left="0.7" right="0.7" top="0.75" bottom="0.75" header="0.3" footer="0.3"/>
  <ignoredErrors>
    <ignoredError xmlns:x16r3="http://schemas.microsoft.com/office/spreadsheetml/2018/08/main" sqref="K5" x16r3:misleadingForma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2023-12-03T14:38:14Z</dcterms:modified>
</cp:coreProperties>
</file>