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cuments/financial-modeling/Consumer/"/>
    </mc:Choice>
  </mc:AlternateContent>
  <xr:revisionPtr revIDLastSave="0" documentId="13_ncr:1_{EAC70756-C0D3-534C-A3CC-91F5ECA14397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Financials" sheetId="1" r:id="rId1"/>
    <sheet name="Model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2" l="1"/>
  <c r="K16" i="2"/>
  <c r="O5" i="2"/>
  <c r="O10" i="2"/>
  <c r="O9" i="2"/>
  <c r="O7" i="2"/>
  <c r="G7" i="2"/>
  <c r="E7" i="2"/>
  <c r="O6" i="2"/>
  <c r="G6" i="2"/>
  <c r="E6" i="2"/>
  <c r="G5" i="2"/>
  <c r="C4" i="2"/>
  <c r="A4" i="2"/>
  <c r="C3" i="2"/>
  <c r="G3" i="2" l="1"/>
  <c r="A22" i="2" a="1"/>
  <c r="A22" i="2" s="1"/>
  <c r="C21" i="2" a="1"/>
  <c r="C21" i="2" s="1"/>
  <c r="A21" i="2" a="1"/>
  <c r="A21" i="2" s="1"/>
  <c r="J17" i="2"/>
  <c r="I17" i="2"/>
  <c r="H17" i="2"/>
  <c r="G17" i="2"/>
  <c r="F17" i="2"/>
  <c r="C6" i="2" s="1"/>
  <c r="E17" i="2"/>
  <c r="D17" i="2"/>
  <c r="C17" i="2"/>
  <c r="B17" i="2"/>
  <c r="J16" i="2"/>
  <c r="I16" i="2"/>
  <c r="H16" i="2"/>
  <c r="G16" i="2"/>
  <c r="F16" i="2"/>
  <c r="E16" i="2"/>
  <c r="D16" i="2"/>
  <c r="C16" i="2"/>
  <c r="O15" i="2"/>
  <c r="J14" i="2"/>
  <c r="I14" i="2"/>
  <c r="H14" i="2"/>
  <c r="G14" i="2"/>
  <c r="F14" i="2"/>
  <c r="E14" i="2"/>
  <c r="D14" i="2"/>
  <c r="C14" i="2"/>
  <c r="B14" i="2"/>
  <c r="J13" i="2"/>
  <c r="I13" i="2"/>
  <c r="H13" i="2"/>
  <c r="G13" i="2"/>
  <c r="F13" i="2"/>
  <c r="E13" i="2"/>
  <c r="D13" i="2"/>
  <c r="C13" i="2"/>
  <c r="J11" i="2"/>
  <c r="I11" i="2"/>
  <c r="H11" i="2"/>
  <c r="G11" i="2"/>
  <c r="F11" i="2"/>
  <c r="E11" i="2"/>
  <c r="D11" i="2"/>
  <c r="E3" i="2" s="1"/>
  <c r="C11" i="2"/>
  <c r="K5" i="2" a="1"/>
  <c r="K5" i="2" s="1"/>
  <c r="E5" i="2"/>
  <c r="C5" i="2"/>
  <c r="A5" i="2" a="1"/>
  <c r="A5" i="2" s="1"/>
  <c r="G4" i="2" s="1"/>
  <c r="K4" i="2" a="1"/>
  <c r="K4" i="2" s="1"/>
  <c r="A3" i="2" a="1"/>
  <c r="A3" i="2" s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S189" i="1"/>
  <c r="R189" i="1"/>
  <c r="Q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S129" i="1"/>
  <c r="R129" i="1"/>
  <c r="Q129" i="1"/>
  <c r="P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K3" i="2" l="1"/>
  <c r="O11" i="2"/>
  <c r="O8" i="2"/>
  <c r="O12" i="2" s="1"/>
  <c r="O19" i="2"/>
  <c r="K11" i="2"/>
  <c r="E4" i="2"/>
  <c r="O20" i="2"/>
  <c r="C7" i="2"/>
  <c r="O21" i="2" l="1"/>
  <c r="O22" i="2" s="1"/>
  <c r="A6" i="2"/>
  <c r="A7" i="2"/>
  <c r="O23" i="2" l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S35" i="1"/>
  <c r="R35" i="1"/>
  <c r="Q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S18" i="1"/>
  <c r="R18" i="1"/>
  <c r="Q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S14" i="1"/>
  <c r="R14" i="1"/>
  <c r="Q14" i="1"/>
  <c r="P14" i="1"/>
  <c r="O14" i="1"/>
  <c r="N14" i="1"/>
  <c r="M14" i="1"/>
  <c r="L14" i="1"/>
  <c r="K14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S3" i="1"/>
  <c r="R3" i="1"/>
  <c r="Q3" i="1"/>
  <c r="O3" i="1"/>
  <c r="N3" i="1"/>
  <c r="M3" i="1"/>
  <c r="L3" i="1"/>
  <c r="K3" i="1"/>
  <c r="J3" i="1"/>
  <c r="I3" i="1"/>
  <c r="H3" i="1"/>
  <c r="G3" i="1"/>
  <c r="F3" i="1"/>
  <c r="E3" i="1"/>
  <c r="D3" i="1"/>
  <c r="C3" i="1"/>
  <c r="O14" i="2" l="1"/>
  <c r="O17" i="2" s="1"/>
  <c r="N25" i="2" s="1"/>
  <c r="I6" i="2" s="1"/>
  <c r="I3" i="2" s="1"/>
  <c r="I4" i="2" s="1"/>
  <c r="I5" i="2" s="1"/>
  <c r="K6" i="2" s="1"/>
  <c r="K7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<sst xmlns="http://schemas.openxmlformats.org/spreadsheetml/2006/main" count="1504" uniqueCount="254">
  <si>
    <t>2011 Y</t>
  </si>
  <si>
    <t>2012 Y</t>
  </si>
  <si>
    <t>2013 Y</t>
  </si>
  <si>
    <t>2014 Y</t>
  </si>
  <si>
    <t>2015 Y</t>
  </si>
  <si>
    <t>2016 Y</t>
  </si>
  <si>
    <t>2017 Y</t>
  </si>
  <si>
    <t>2018 Y</t>
  </si>
  <si>
    <t>2019 Y</t>
  </si>
  <si>
    <t>2020 Y</t>
  </si>
  <si>
    <t>2021 Y</t>
  </si>
  <si>
    <t>2022 Y</t>
  </si>
  <si>
    <t>2023 Y</t>
  </si>
  <si>
    <t>TTM</t>
  </si>
  <si>
    <t>2023 Q2</t>
  </si>
  <si>
    <t>2023 Q3</t>
  </si>
  <si>
    <t>2023 Q4</t>
  </si>
  <si>
    <t>2007 Q1</t>
  </si>
  <si>
    <t>Sales/Revenue/Turnover</t>
  </si>
  <si>
    <t xml:space="preserve">  Sales &amp; Services Revenue</t>
  </si>
  <si>
    <t xml:space="preserve">  Cost of Revenue</t>
  </si>
  <si>
    <t xml:space="preserve">    Cost of Goods &amp; Services</t>
  </si>
  <si>
    <t>Gross Profit</t>
  </si>
  <si>
    <t xml:space="preserve">  Other Operating Income</t>
  </si>
  <si>
    <t/>
  </si>
  <si>
    <t xml:space="preserve">  Operating Expenses</t>
  </si>
  <si>
    <t xml:space="preserve">    Selling, General &amp; Admin</t>
  </si>
  <si>
    <t xml:space="preserve">    Research &amp; Development</t>
  </si>
  <si>
    <t xml:space="preserve">    Other Operating Expense</t>
  </si>
  <si>
    <t>Operating Income (Loss)</t>
  </si>
  <si>
    <t xml:space="preserve">  Non-Operating (Income) Loss</t>
  </si>
  <si>
    <t xml:space="preserve">    Interest Expense, Net</t>
  </si>
  <si>
    <t xml:space="preserve">      Interest Expense</t>
  </si>
  <si>
    <t xml:space="preserve">      Interest Income</t>
  </si>
  <si>
    <t xml:space="preserve">    Other Non-Op (Income) Loss</t>
  </si>
  <si>
    <t>Pretax Income</t>
  </si>
  <si>
    <t xml:space="preserve">  Income Tax Expense (Benefit)</t>
  </si>
  <si>
    <t xml:space="preserve">  (Income) Loss from Affiliates</t>
  </si>
  <si>
    <t>Income (Loss) from Cont Ops</t>
  </si>
  <si>
    <t xml:space="preserve">  Net Extraordinary Losses (Gains)</t>
  </si>
  <si>
    <t xml:space="preserve">    Discontinued Operations</t>
  </si>
  <si>
    <t xml:space="preserve">    Extraord. &amp; Accounting Changes</t>
  </si>
  <si>
    <t>Income (Loss) Incl. MI</t>
  </si>
  <si>
    <t xml:space="preserve">  Minority Interest</t>
  </si>
  <si>
    <t>Net Income, GAAP</t>
  </si>
  <si>
    <t xml:space="preserve">  Preferred Dividends</t>
  </si>
  <si>
    <t xml:space="preserve">  Other Adjustments</t>
  </si>
  <si>
    <t>Net Income Avail to Common, GAAP</t>
  </si>
  <si>
    <t>Basic Weighted Avg Shares</t>
  </si>
  <si>
    <t>Basic EPS, GAAP</t>
  </si>
  <si>
    <t>Basic EPS from Cont Ops</t>
  </si>
  <si>
    <t>Diluted Weighted Avg Shares</t>
  </si>
  <si>
    <t>Diluted EPS, GAAP</t>
  </si>
  <si>
    <t>Diluted EPS from Cont Ops</t>
  </si>
  <si>
    <t>EBITDA</t>
  </si>
  <si>
    <t>EBITDA Margin (%)</t>
  </si>
  <si>
    <t>EBITA</t>
  </si>
  <si>
    <t>EBIT</t>
  </si>
  <si>
    <t>Gross Margin (%)</t>
  </si>
  <si>
    <t>Operating Margin (%)</t>
  </si>
  <si>
    <t>Profit Margin (%)</t>
  </si>
  <si>
    <t>Sales per Employee</t>
  </si>
  <si>
    <t>Dividend per Share</t>
  </si>
  <si>
    <t>Depreciation Expense</t>
  </si>
  <si>
    <t>Total Current Assets</t>
  </si>
  <si>
    <t xml:space="preserve">  Cash, Cash Equivalents &amp; STI</t>
  </si>
  <si>
    <t xml:space="preserve">    Cash &amp; Cash Equivalents</t>
  </si>
  <si>
    <t xml:space="preserve">    ST Investments</t>
  </si>
  <si>
    <t xml:space="preserve">  Accounts &amp; Notes Receiv</t>
  </si>
  <si>
    <t xml:space="preserve">    Accounts Receivable, Net</t>
  </si>
  <si>
    <t xml:space="preserve">    Notes Receivable, Net</t>
  </si>
  <si>
    <t xml:space="preserve">    Loans Receivable, Net</t>
  </si>
  <si>
    <t xml:space="preserve">    Other Receivable, Net</t>
  </si>
  <si>
    <t xml:space="preserve">  Inventories</t>
  </si>
  <si>
    <t xml:space="preserve">    Raw Materials</t>
  </si>
  <si>
    <t xml:space="preserve">    Work In Process</t>
  </si>
  <si>
    <t xml:space="preserve">    Finished Goods</t>
  </si>
  <si>
    <t xml:space="preserve">    Inventory Adjustments</t>
  </si>
  <si>
    <t xml:space="preserve">    Other Inventory</t>
  </si>
  <si>
    <t xml:space="preserve">  Other ST Assets</t>
  </si>
  <si>
    <t xml:space="preserve">    Prepaid Expenses</t>
  </si>
  <si>
    <t xml:space="preserve">    ST Derivative &amp; Hedging Assets</t>
  </si>
  <si>
    <t xml:space="preserve">    ST Assets Held-for-Sale</t>
  </si>
  <si>
    <t xml:space="preserve">    ST Deferred Tax Assets</t>
  </si>
  <si>
    <t xml:space="preserve">    Misc ST Assets</t>
  </si>
  <si>
    <t>Total Noncurrent Assets</t>
  </si>
  <si>
    <t xml:space="preserve">  Property, Plant &amp; Equip, Net</t>
  </si>
  <si>
    <t xml:space="preserve">    Property, Plant &amp; Equip</t>
  </si>
  <si>
    <t xml:space="preserve">    Accumulated Depreciation</t>
  </si>
  <si>
    <t xml:space="preserve">  LT Investments &amp; Receivables</t>
  </si>
  <si>
    <t xml:space="preserve">    LT Investments</t>
  </si>
  <si>
    <t xml:space="preserve">    LT Receivables</t>
  </si>
  <si>
    <t xml:space="preserve">  Other LT Assets</t>
  </si>
  <si>
    <t xml:space="preserve">    Total Intangible Assets</t>
  </si>
  <si>
    <t xml:space="preserve">    Goodwill</t>
  </si>
  <si>
    <t xml:space="preserve">    Other Intangible Assets</t>
  </si>
  <si>
    <t xml:space="preserve">    LT Deferred Tax Assets</t>
  </si>
  <si>
    <t xml:space="preserve">    LT Derivative &amp; Hedging Assets</t>
  </si>
  <si>
    <t xml:space="preserve">    Misc LT Assets</t>
  </si>
  <si>
    <t>Total Assets</t>
  </si>
  <si>
    <t>Payables &amp; Accruals</t>
  </si>
  <si>
    <t xml:space="preserve">  Accounts Payable</t>
  </si>
  <si>
    <t xml:space="preserve">  Accrued Taxes</t>
  </si>
  <si>
    <t xml:space="preserve">  Interest &amp; Dividends Payable</t>
  </si>
  <si>
    <t xml:space="preserve">  Other Payables &amp; Accruals</t>
  </si>
  <si>
    <t>ST Debt</t>
  </si>
  <si>
    <t xml:space="preserve">  ST Borrowings</t>
  </si>
  <si>
    <t xml:space="preserve">  ST Finance Leases</t>
  </si>
  <si>
    <t>Other ST Liabilities</t>
  </si>
  <si>
    <t xml:space="preserve">  Deferred Revenue</t>
  </si>
  <si>
    <t xml:space="preserve">  Derivatives &amp; Hedging</t>
  </si>
  <si>
    <t xml:space="preserve">  Deferred Tax Liabilities</t>
  </si>
  <si>
    <t xml:space="preserve">  Misc ST Liabilities</t>
  </si>
  <si>
    <t>Total Current Liabilities</t>
  </si>
  <si>
    <t>LT Debt</t>
  </si>
  <si>
    <t xml:space="preserve">  LT Borrowings</t>
  </si>
  <si>
    <t xml:space="preserve">  LT Finance Leases</t>
  </si>
  <si>
    <t>Other LT Liabilities</t>
  </si>
  <si>
    <t xml:space="preserve">  Accrued Liabilities</t>
  </si>
  <si>
    <t xml:space="preserve">  Pension Liabilities</t>
  </si>
  <si>
    <t xml:space="preserve">  Misc LT Liabilities</t>
  </si>
  <si>
    <t>Total Noncurrent Liabilities</t>
  </si>
  <si>
    <t>Total Liabilities</t>
  </si>
  <si>
    <t>Preferred Equity and Hybrid Capital</t>
  </si>
  <si>
    <t>Share Capital &amp; APIC</t>
  </si>
  <si>
    <t xml:space="preserve">  Common Stock</t>
  </si>
  <si>
    <t xml:space="preserve">  Additional Paid in Capital</t>
  </si>
  <si>
    <t>Treasury Stock</t>
  </si>
  <si>
    <t>Retained Earnings</t>
  </si>
  <si>
    <t>Other Equity</t>
  </si>
  <si>
    <t>Equity Before Minority Interest</t>
  </si>
  <si>
    <t xml:space="preserve">  Minority/Non Controlling Interest</t>
  </si>
  <si>
    <t>Total Equity</t>
  </si>
  <si>
    <t>Total Liabilities &amp; Equity</t>
  </si>
  <si>
    <t>Shares Outstanding</t>
  </si>
  <si>
    <t>Capital Leases - Total</t>
  </si>
  <si>
    <t>Net Debt</t>
  </si>
  <si>
    <t>Net Debt to Equity</t>
  </si>
  <si>
    <t>Tangible Common Equity Ratio</t>
  </si>
  <si>
    <t>Current Ratio</t>
  </si>
  <si>
    <t>Cash Conversion Cycle</t>
  </si>
  <si>
    <t>Number of Employees</t>
  </si>
  <si>
    <t>Net Income</t>
  </si>
  <si>
    <t>Depreciation &amp; Amortization</t>
  </si>
  <si>
    <t>Non-Cash Items</t>
  </si>
  <si>
    <t xml:space="preserve">  Stock-Based Compensation</t>
  </si>
  <si>
    <t xml:space="preserve">  Deferred Income Taxes</t>
  </si>
  <si>
    <t xml:space="preserve">  Asset Impairment Charge</t>
  </si>
  <si>
    <t xml:space="preserve">  Other Non-Cash Adj</t>
  </si>
  <si>
    <t>Chg in Non-Cash Work Cap</t>
  </si>
  <si>
    <t xml:space="preserve">  (Inc) Dec in Accts Receiv</t>
  </si>
  <si>
    <t xml:space="preserve">  (Inc) Dec in Inventories</t>
  </si>
  <si>
    <t xml:space="preserve">  (Inc) Dec in Prepaid Assets</t>
  </si>
  <si>
    <t xml:space="preserve">  Inc (Dec) in Accts Payable</t>
  </si>
  <si>
    <t xml:space="preserve">  Inc (Dec) in Other</t>
  </si>
  <si>
    <t>Net Cash From Disc Ops</t>
  </si>
  <si>
    <t>Cash from Operating Activities</t>
  </si>
  <si>
    <t>Change in Fixed &amp; Intang</t>
  </si>
  <si>
    <t xml:space="preserve">  Disp in Fixed &amp; Intang</t>
  </si>
  <si>
    <t xml:space="preserve">    Disp of Fixed Prod Assets</t>
  </si>
  <si>
    <t xml:space="preserve">    Disp of Intangible Assets</t>
  </si>
  <si>
    <t xml:space="preserve">  Acq of Fixed &amp; Intang</t>
  </si>
  <si>
    <t xml:space="preserve">    Acq of Fixed Prod Assets</t>
  </si>
  <si>
    <t xml:space="preserve">    Acq of Intangible Assets</t>
  </si>
  <si>
    <t>Net Change in LT Investment</t>
  </si>
  <si>
    <t xml:space="preserve">  Dec in LT Investment</t>
  </si>
  <si>
    <t xml:space="preserve">  Inc in LT Investment</t>
  </si>
  <si>
    <t>Net Cash From Acq &amp; Div</t>
  </si>
  <si>
    <t xml:space="preserve">  Cash from Divestitures</t>
  </si>
  <si>
    <t xml:space="preserve">  Cash for Acq of Subs</t>
  </si>
  <si>
    <t xml:space="preserve">  Cash for JVs</t>
  </si>
  <si>
    <t>Other Investing Activities</t>
  </si>
  <si>
    <t>Cash from Investing Activities</t>
  </si>
  <si>
    <t>Dividends Paid</t>
  </si>
  <si>
    <t>Net Cash From Debt</t>
  </si>
  <si>
    <t>Cash From Debt</t>
  </si>
  <si>
    <t>Repayments of Debt</t>
  </si>
  <si>
    <t>Cash (Repurchase) of Equity</t>
  </si>
  <si>
    <t xml:space="preserve">  Increase in Capital Stock</t>
  </si>
  <si>
    <t xml:space="preserve">  Decrease in Capital Stock</t>
  </si>
  <si>
    <t>Other Financing Activities</t>
  </si>
  <si>
    <t>Cash from Financing Activities</t>
  </si>
  <si>
    <t xml:space="preserve">  Effect of Foreign Exchange Rates</t>
  </si>
  <si>
    <t>Net Changes in Cash</t>
  </si>
  <si>
    <t>Net Cash Paid for Acquisitions</t>
  </si>
  <si>
    <t>Free Cash Flow</t>
  </si>
  <si>
    <t>Free Cash Flow to Firm</t>
  </si>
  <si>
    <t>Free Cash Flow to Equity</t>
  </si>
  <si>
    <t>Free Cash Flow per Basic Share</t>
  </si>
  <si>
    <t>Price/Free Cash Flow</t>
  </si>
  <si>
    <t>Cash Flow to Net Income</t>
  </si>
  <si>
    <t xml:space="preserve">Revenue Growth </t>
  </si>
  <si>
    <t>SG&amp;A as % of Revenue</t>
  </si>
  <si>
    <t>R&amp;D as % of Revenue</t>
  </si>
  <si>
    <t xml:space="preserve">Operating Income Growth </t>
  </si>
  <si>
    <t>Net Income Growth</t>
  </si>
  <si>
    <t>ROIC</t>
  </si>
  <si>
    <t>Shares Outstanding Change</t>
  </si>
  <si>
    <t>SBC as % of Revenue</t>
  </si>
  <si>
    <t>FCF Growth</t>
  </si>
  <si>
    <t>FCF Margin</t>
  </si>
  <si>
    <t>2024 Q1</t>
  </si>
  <si>
    <t>Market Cap</t>
  </si>
  <si>
    <t>Gross Margin</t>
  </si>
  <si>
    <t>3Y Rev CAGR</t>
  </si>
  <si>
    <t>YoY Share Dilution</t>
  </si>
  <si>
    <t>Terminal Value</t>
  </si>
  <si>
    <t>Dividend Yield</t>
  </si>
  <si>
    <t>Weighted Average Cost of Capital</t>
  </si>
  <si>
    <t>Net Cash</t>
  </si>
  <si>
    <t>Operating Margin</t>
  </si>
  <si>
    <t>3Y Income CAGR</t>
  </si>
  <si>
    <t>Projected Shares</t>
  </si>
  <si>
    <t>Enterprise Value</t>
  </si>
  <si>
    <t>Daily Change (%)</t>
  </si>
  <si>
    <t>Cost of Debt</t>
  </si>
  <si>
    <t>Total Shares</t>
  </si>
  <si>
    <t>Net Income Margin</t>
  </si>
  <si>
    <t>3Y FCF CAGR</t>
  </si>
  <si>
    <t>Cash + Securities</t>
  </si>
  <si>
    <t>Equity Value</t>
  </si>
  <si>
    <t>Market Price</t>
  </si>
  <si>
    <t>Interest Expense</t>
  </si>
  <si>
    <t>Fwd P/S</t>
  </si>
  <si>
    <t>ROE</t>
  </si>
  <si>
    <t>Total Debt</t>
  </si>
  <si>
    <t>Discount Rate</t>
  </si>
  <si>
    <t>Intrinsic Value</t>
  </si>
  <si>
    <t>Short Term Debt</t>
  </si>
  <si>
    <t>Forward P/E</t>
  </si>
  <si>
    <t>Fwd FCF Yield</t>
  </si>
  <si>
    <t>Debt to Equity</t>
  </si>
  <si>
    <t>Perpetual Growth Rate</t>
  </si>
  <si>
    <t>Upside / Downside</t>
  </si>
  <si>
    <t>Long Term Debt</t>
  </si>
  <si>
    <t>Income Tax Expense</t>
  </si>
  <si>
    <t>Revenue</t>
  </si>
  <si>
    <t>Fwd Revenue CAGR</t>
  </si>
  <si>
    <t>Income Before Tax</t>
  </si>
  <si>
    <t>Effective Tax Rate</t>
  </si>
  <si>
    <t>Fwd Income CAGR</t>
  </si>
  <si>
    <t>Cost of Debt*(1-t)</t>
  </si>
  <si>
    <t>Cost of Equity</t>
  </si>
  <si>
    <t>Profit Margin</t>
  </si>
  <si>
    <t>Risk Free Rate</t>
  </si>
  <si>
    <t>Fwd FCF CAGR</t>
  </si>
  <si>
    <t>Beta</t>
  </si>
  <si>
    <t>Market Return</t>
  </si>
  <si>
    <t>Weight of Debt + Equity Calculation</t>
  </si>
  <si>
    <t>`</t>
  </si>
  <si>
    <t>Debt + Market Cap</t>
  </si>
  <si>
    <t>Weight of Debt</t>
  </si>
  <si>
    <t>Weight of Equity</t>
  </si>
  <si>
    <t>WACC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</si>
</sst>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0.0"/>
  </numFmts>
  <fonts count="26" x14ac:knownFonts="1">
    <font>
      <sz val="11"/>
      <name val="Calibri"/>
    </font>
    <font>
      <sz val="11"/>
      <name val="Calibri"/>
      <family val="2"/>
    </font>
    <font>
      <b/>
      <sz val="12"/>
      <color rgb="FF2B72D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  <font>
      <sz val="11"/>
      <name val="Arial"/>
      <family val="2"/>
    </font>
    <font>
      <b/>
      <sz val="13"/>
      <name val="Arial"/>
      <family val="2"/>
    </font>
    <font>
      <i/>
      <sz val="11"/>
      <name val="Arial"/>
      <family val="2"/>
    </font>
    <font>
      <sz val="11"/>
      <color rgb="FF000000"/>
      <name val="Arial"/>
      <family val="2"/>
    </font>
    <font>
      <sz val="11.5"/>
      <color rgb="FF00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1"/>
      <color rgb="FF000000"/>
      <name val="Arial"/>
      <family val="2"/>
    </font>
    <font>
      <b/>
      <sz val="11.5"/>
      <color rgb="FF000000"/>
      <name val="Arial"/>
      <family val="2"/>
    </font>
    <font>
      <b/>
      <i/>
      <u/>
      <sz val="13"/>
      <name val="Arial"/>
      <family val="2"/>
    </font>
    <font>
      <b/>
      <i/>
      <sz val="13"/>
      <name val="Arial"/>
      <family val="2"/>
    </font>
    <font>
      <sz val="13"/>
      <name val="Arial"/>
      <family val="2"/>
    </font>
    <font>
      <sz val="13"/>
      <name val="Calibri"/>
      <family val="2"/>
    </font>
    <font>
      <b/>
      <sz val="14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1E1E1"/>
        <bgColor indexed="64"/>
      </patternFill>
    </fill>
    <fill>
      <patternFill patternType="solid">
        <fgColor rgb="FFC6F1C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/>
      <top style="medium">
        <color theme="0" tint="-0.14999847407452621"/>
      </top>
      <bottom/>
      <diagonal/>
    </border>
    <border>
      <left style="thin">
        <color theme="0" tint="-0.14999847407452621"/>
      </left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 style="medium">
        <color theme="0" tint="-0.14999847407452621"/>
      </left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/>
      <top/>
      <bottom style="medium">
        <color theme="0" tint="-0.14999847407452621"/>
      </bottom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21">
    <xf numFmtId="0" fontId="0" fillId="0" borderId="0" xfId="0"/>
    <xf numFmtId="0" fontId="3" fillId="3" borderId="0" xfId="0" applyFont="1" applyFill="1" applyAlignment="1">
      <alignment horizontal="right"/>
    </xf>
    <xf numFmtId="0" fontId="4" fillId="0" borderId="0" xfId="0" applyFont="1"/>
    <xf numFmtId="3" fontId="5" fillId="0" borderId="0" xfId="0" applyNumberFormat="1" applyFont="1"/>
    <xf numFmtId="3" fontId="6" fillId="4" borderId="0" xfId="0" applyNumberFormat="1" applyFont="1" applyFill="1"/>
    <xf numFmtId="4" fontId="7" fillId="0" borderId="0" xfId="0" applyNumberFormat="1" applyFont="1"/>
    <xf numFmtId="4" fontId="8" fillId="5" borderId="0" xfId="0" applyNumberFormat="1" applyFont="1" applyFill="1"/>
    <xf numFmtId="0" fontId="9" fillId="0" borderId="0" xfId="0" applyFont="1"/>
    <xf numFmtId="0" fontId="2" fillId="2" borderId="0" xfId="0" applyFont="1" applyFill="1" applyAlignment="1">
      <alignment horizontal="left"/>
    </xf>
    <xf numFmtId="0" fontId="11" fillId="6" borderId="2" xfId="0" applyFont="1" applyFill="1" applyBorder="1" applyAlignment="1">
      <alignment horizontal="left" vertical="center" indent="1"/>
    </xf>
    <xf numFmtId="164" fontId="11" fillId="6" borderId="2" xfId="0" applyNumberFormat="1" applyFont="1" applyFill="1" applyBorder="1"/>
    <xf numFmtId="9" fontId="11" fillId="6" borderId="2" xfId="0" applyNumberFormat="1" applyFont="1" applyFill="1" applyBorder="1" applyAlignment="1">
      <alignment horizontal="right" vertical="center"/>
    </xf>
    <xf numFmtId="0" fontId="11" fillId="6" borderId="2" xfId="0" applyFont="1" applyFill="1" applyBorder="1" applyAlignment="1">
      <alignment horizontal="left" vertical="center" indent="2"/>
    </xf>
    <xf numFmtId="0" fontId="11" fillId="6" borderId="3" xfId="0" applyFont="1" applyFill="1" applyBorder="1" applyAlignment="1">
      <alignment horizontal="left" vertical="center" indent="2"/>
    </xf>
    <xf numFmtId="9" fontId="11" fillId="6" borderId="3" xfId="0" applyNumberFormat="1" applyFont="1" applyFill="1" applyBorder="1" applyAlignment="1">
      <alignment horizontal="right" vertical="center"/>
    </xf>
    <xf numFmtId="0" fontId="11" fillId="6" borderId="2" xfId="0" applyFont="1" applyFill="1" applyBorder="1" applyAlignment="1">
      <alignment horizontal="left" vertical="center"/>
    </xf>
    <xf numFmtId="0" fontId="11" fillId="6" borderId="3" xfId="0" applyFont="1" applyFill="1" applyBorder="1" applyAlignment="1">
      <alignment horizontal="left" vertical="center"/>
    </xf>
    <xf numFmtId="164" fontId="11" fillId="6" borderId="3" xfId="0" applyNumberFormat="1" applyFont="1" applyFill="1" applyBorder="1"/>
    <xf numFmtId="0" fontId="4" fillId="7" borderId="4" xfId="0" applyFont="1" applyFill="1" applyBorder="1" applyAlignment="1">
      <alignment vertical="center"/>
    </xf>
    <xf numFmtId="9" fontId="4" fillId="7" borderId="4" xfId="1" applyFont="1" applyFill="1" applyBorder="1" applyAlignment="1">
      <alignment vertical="center"/>
    </xf>
    <xf numFmtId="165" fontId="11" fillId="6" borderId="2" xfId="0" applyNumberFormat="1" applyFont="1" applyFill="1" applyBorder="1" applyAlignment="1">
      <alignment horizontal="right" vertical="center"/>
    </xf>
    <xf numFmtId="0" fontId="11" fillId="8" borderId="2" xfId="0" applyFont="1" applyFill="1" applyBorder="1" applyAlignment="1">
      <alignment horizontal="left" vertical="center"/>
    </xf>
    <xf numFmtId="164" fontId="11" fillId="8" borderId="2" xfId="0" applyNumberFormat="1" applyFont="1" applyFill="1" applyBorder="1"/>
    <xf numFmtId="9" fontId="11" fillId="8" borderId="2" xfId="0" applyNumberFormat="1" applyFont="1" applyFill="1" applyBorder="1" applyAlignment="1">
      <alignment horizontal="right" vertical="center"/>
    </xf>
    <xf numFmtId="0" fontId="4" fillId="0" borderId="3" xfId="0" applyFont="1" applyBorder="1"/>
    <xf numFmtId="10" fontId="4" fillId="0" borderId="3" xfId="1" applyNumberFormat="1" applyFont="1" applyBorder="1"/>
    <xf numFmtId="3" fontId="5" fillId="0" borderId="3" xfId="0" applyNumberFormat="1" applyFont="1" applyBorder="1"/>
    <xf numFmtId="3" fontId="6" fillId="4" borderId="3" xfId="0" applyNumberFormat="1" applyFont="1" applyFill="1" applyBorder="1"/>
    <xf numFmtId="0" fontId="3" fillId="0" borderId="3" xfId="0" applyFont="1" applyBorder="1"/>
    <xf numFmtId="0" fontId="4" fillId="0" borderId="2" xfId="0" applyFont="1" applyBorder="1"/>
    <xf numFmtId="3" fontId="5" fillId="0" borderId="2" xfId="0" applyNumberFormat="1" applyFont="1" applyBorder="1"/>
    <xf numFmtId="3" fontId="6" fillId="4" borderId="2" xfId="0" applyNumberFormat="1" applyFont="1" applyFill="1" applyBorder="1"/>
    <xf numFmtId="4" fontId="7" fillId="0" borderId="2" xfId="0" applyNumberFormat="1" applyFont="1" applyBorder="1"/>
    <xf numFmtId="4" fontId="8" fillId="5" borderId="2" xfId="0" applyNumberFormat="1" applyFont="1" applyFill="1" applyBorder="1"/>
    <xf numFmtId="0" fontId="3" fillId="0" borderId="2" xfId="0" applyFont="1" applyBorder="1"/>
    <xf numFmtId="164" fontId="4" fillId="9" borderId="5" xfId="0" applyNumberFormat="1" applyFont="1" applyFill="1" applyBorder="1" applyAlignment="1">
      <alignment horizontal="right" vertical="center" indent="1"/>
    </xf>
    <xf numFmtId="9" fontId="12" fillId="10" borderId="6" xfId="1" applyFont="1" applyFill="1" applyBorder="1" applyAlignment="1">
      <alignment horizontal="left" vertical="center" indent="1"/>
    </xf>
    <xf numFmtId="9" fontId="4" fillId="9" borderId="7" xfId="1" applyFont="1" applyFill="1" applyBorder="1" applyAlignment="1">
      <alignment horizontal="right" vertical="center" indent="1"/>
    </xf>
    <xf numFmtId="0" fontId="12" fillId="10" borderId="6" xfId="1" applyNumberFormat="1" applyFont="1" applyFill="1" applyBorder="1" applyAlignment="1">
      <alignment horizontal="left" vertical="center" indent="1"/>
    </xf>
    <xf numFmtId="165" fontId="4" fillId="9" borderId="6" xfId="1" applyNumberFormat="1" applyFont="1" applyFill="1" applyBorder="1" applyAlignment="1">
      <alignment horizontal="right" vertical="center" indent="1"/>
    </xf>
    <xf numFmtId="164" fontId="4" fillId="9" borderId="7" xfId="0" applyNumberFormat="1" applyFont="1" applyFill="1" applyBorder="1" applyAlignment="1">
      <alignment horizontal="right" vertical="center" indent="1"/>
    </xf>
    <xf numFmtId="9" fontId="12" fillId="10" borderId="7" xfId="1" applyFont="1" applyFill="1" applyBorder="1" applyAlignment="1">
      <alignment horizontal="left" vertical="center" indent="1"/>
    </xf>
    <xf numFmtId="10" fontId="4" fillId="9" borderId="8" xfId="1" applyNumberFormat="1" applyFont="1" applyFill="1" applyBorder="1" applyAlignment="1">
      <alignment horizontal="right" vertical="center" indent="1"/>
    </xf>
    <xf numFmtId="0" fontId="12" fillId="10" borderId="9" xfId="1" applyNumberFormat="1" applyFont="1" applyFill="1" applyBorder="1" applyAlignment="1">
      <alignment horizontal="left" vertical="center" indent="1"/>
    </xf>
    <xf numFmtId="0" fontId="1" fillId="11" borderId="1" xfId="0" applyFont="1" applyFill="1" applyBorder="1"/>
    <xf numFmtId="164" fontId="4" fillId="9" borderId="12" xfId="0" applyNumberFormat="1" applyFont="1" applyFill="1" applyBorder="1" applyAlignment="1">
      <alignment horizontal="right" vertical="center" indent="1"/>
    </xf>
    <xf numFmtId="9" fontId="12" fillId="10" borderId="13" xfId="1" applyFont="1" applyFill="1" applyBorder="1" applyAlignment="1">
      <alignment horizontal="left" vertical="center" indent="1"/>
    </xf>
    <xf numFmtId="9" fontId="4" fillId="9" borderId="1" xfId="1" applyFont="1" applyFill="1" applyBorder="1" applyAlignment="1">
      <alignment horizontal="right" vertical="center" indent="1"/>
    </xf>
    <xf numFmtId="0" fontId="12" fillId="10" borderId="13" xfId="1" applyNumberFormat="1" applyFont="1" applyFill="1" applyBorder="1" applyAlignment="1">
      <alignment horizontal="left" vertical="center" indent="1"/>
    </xf>
    <xf numFmtId="164" fontId="4" fillId="9" borderId="13" xfId="0" applyNumberFormat="1" applyFont="1" applyFill="1" applyBorder="1" applyAlignment="1">
      <alignment horizontal="right" vertical="center" indent="1"/>
    </xf>
    <xf numFmtId="164" fontId="4" fillId="9" borderId="1" xfId="0" applyNumberFormat="1" applyFont="1" applyFill="1" applyBorder="1" applyAlignment="1">
      <alignment horizontal="right" vertical="center" indent="1"/>
    </xf>
    <xf numFmtId="165" fontId="4" fillId="9" borderId="1" xfId="1" applyNumberFormat="1" applyFont="1" applyFill="1" applyBorder="1" applyAlignment="1">
      <alignment horizontal="right" vertical="center" indent="1"/>
    </xf>
    <xf numFmtId="0" fontId="12" fillId="10" borderId="14" xfId="1" applyNumberFormat="1" applyFont="1" applyFill="1" applyBorder="1" applyAlignment="1">
      <alignment horizontal="left" vertical="center" indent="1"/>
    </xf>
    <xf numFmtId="9" fontId="14" fillId="10" borderId="13" xfId="1" applyFont="1" applyFill="1" applyBorder="1" applyAlignment="1">
      <alignment horizontal="left" vertical="center" indent="1"/>
    </xf>
    <xf numFmtId="166" fontId="4" fillId="9" borderId="1" xfId="0" applyNumberFormat="1" applyFont="1" applyFill="1" applyBorder="1" applyAlignment="1">
      <alignment horizontal="right" vertical="center" indent="1"/>
    </xf>
    <xf numFmtId="9" fontId="12" fillId="10" borderId="14" xfId="1" applyFont="1" applyFill="1" applyBorder="1" applyAlignment="1">
      <alignment horizontal="left" vertical="center" indent="1"/>
    </xf>
    <xf numFmtId="0" fontId="15" fillId="12" borderId="15" xfId="0" applyFont="1" applyFill="1" applyBorder="1" applyAlignment="1">
      <alignment horizontal="left" vertical="center" wrapText="1"/>
    </xf>
    <xf numFmtId="164" fontId="16" fillId="12" borderId="13" xfId="0" applyNumberFormat="1" applyFont="1" applyFill="1" applyBorder="1" applyAlignment="1">
      <alignment vertical="center"/>
    </xf>
    <xf numFmtId="167" fontId="4" fillId="9" borderId="12" xfId="0" applyNumberFormat="1" applyFont="1" applyFill="1" applyBorder="1" applyAlignment="1">
      <alignment horizontal="right" vertical="center" indent="1"/>
    </xf>
    <xf numFmtId="166" fontId="3" fillId="13" borderId="1" xfId="0" applyNumberFormat="1" applyFont="1" applyFill="1" applyBorder="1" applyAlignment="1">
      <alignment horizontal="right" vertical="center" indent="1"/>
    </xf>
    <xf numFmtId="9" fontId="17" fillId="10" borderId="14" xfId="1" applyFont="1" applyFill="1" applyBorder="1" applyAlignment="1">
      <alignment horizontal="left" vertical="center" indent="1"/>
    </xf>
    <xf numFmtId="167" fontId="4" fillId="9" borderId="16" xfId="0" applyNumberFormat="1" applyFont="1" applyFill="1" applyBorder="1" applyAlignment="1">
      <alignment horizontal="right" vertical="center" indent="1"/>
    </xf>
    <xf numFmtId="9" fontId="12" fillId="10" borderId="17" xfId="1" applyFont="1" applyFill="1" applyBorder="1" applyAlignment="1">
      <alignment horizontal="left" vertical="center" indent="1"/>
    </xf>
    <xf numFmtId="165" fontId="4" fillId="9" borderId="18" xfId="1" applyNumberFormat="1" applyFont="1" applyFill="1" applyBorder="1" applyAlignment="1">
      <alignment horizontal="right" vertical="center" indent="1"/>
    </xf>
    <xf numFmtId="9" fontId="4" fillId="9" borderId="18" xfId="1" applyFont="1" applyFill="1" applyBorder="1" applyAlignment="1">
      <alignment horizontal="right" vertical="center" indent="1"/>
    </xf>
    <xf numFmtId="2" fontId="4" fillId="9" borderId="17" xfId="0" applyNumberFormat="1" applyFont="1" applyFill="1" applyBorder="1" applyAlignment="1">
      <alignment horizontal="right" vertical="center" indent="1"/>
    </xf>
    <xf numFmtId="0" fontId="12" fillId="10" borderId="17" xfId="1" applyNumberFormat="1" applyFont="1" applyFill="1" applyBorder="1" applyAlignment="1">
      <alignment horizontal="left" vertical="center" indent="1"/>
    </xf>
    <xf numFmtId="165" fontId="4" fillId="14" borderId="18" xfId="1" applyNumberFormat="1" applyFont="1" applyFill="1" applyBorder="1" applyAlignment="1">
      <alignment horizontal="right" vertical="center" indent="1"/>
    </xf>
    <xf numFmtId="9" fontId="18" fillId="10" borderId="17" xfId="1" applyFont="1" applyFill="1" applyBorder="1" applyAlignment="1">
      <alignment horizontal="left" vertical="center" indent="1"/>
    </xf>
    <xf numFmtId="9" fontId="3" fillId="13" borderId="18" xfId="1" applyFont="1" applyFill="1" applyBorder="1" applyAlignment="1">
      <alignment horizontal="right" vertical="center" indent="1"/>
    </xf>
    <xf numFmtId="9" fontId="17" fillId="10" borderId="19" xfId="1" applyFont="1" applyFill="1" applyBorder="1" applyAlignment="1">
      <alignment horizontal="left" vertical="center" indent="1"/>
    </xf>
    <xf numFmtId="9" fontId="4" fillId="11" borderId="15" xfId="1" applyFont="1" applyFill="1" applyBorder="1" applyAlignment="1">
      <alignment horizontal="left" indent="1"/>
    </xf>
    <xf numFmtId="0" fontId="1" fillId="11" borderId="1" xfId="0" applyFont="1" applyFill="1" applyBorder="1" applyAlignment="1">
      <alignment vertical="center"/>
    </xf>
    <xf numFmtId="0" fontId="19" fillId="12" borderId="15" xfId="0" applyFont="1" applyFill="1" applyBorder="1" applyAlignment="1">
      <alignment horizontal="left" vertical="center" wrapText="1"/>
    </xf>
    <xf numFmtId="10" fontId="20" fillId="12" borderId="13" xfId="0" applyNumberFormat="1" applyFont="1" applyFill="1" applyBorder="1" applyAlignment="1">
      <alignment vertical="center"/>
    </xf>
    <xf numFmtId="0" fontId="3" fillId="9" borderId="20" xfId="0" applyFont="1" applyFill="1" applyBorder="1" applyAlignment="1">
      <alignment horizontal="right" vertical="center"/>
    </xf>
    <xf numFmtId="0" fontId="13" fillId="9" borderId="21" xfId="0" applyFont="1" applyFill="1" applyBorder="1" applyAlignment="1">
      <alignment horizontal="right" vertical="center" indent="1"/>
    </xf>
    <xf numFmtId="0" fontId="13" fillId="9" borderId="22" xfId="0" applyFont="1" applyFill="1" applyBorder="1" applyAlignment="1">
      <alignment horizontal="right" vertical="center" indent="1"/>
    </xf>
    <xf numFmtId="0" fontId="21" fillId="14" borderId="1" xfId="0" applyFont="1" applyFill="1" applyBorder="1" applyAlignment="1">
      <alignment horizontal="right" vertical="center" indent="1"/>
    </xf>
    <xf numFmtId="0" fontId="22" fillId="14" borderId="1" xfId="0" applyFont="1" applyFill="1" applyBorder="1" applyAlignment="1">
      <alignment horizontal="right" vertical="center" indent="1"/>
    </xf>
    <xf numFmtId="0" fontId="22" fillId="14" borderId="13" xfId="0" applyFont="1" applyFill="1" applyBorder="1" applyAlignment="1">
      <alignment horizontal="right" vertical="center" indent="1"/>
    </xf>
    <xf numFmtId="9" fontId="13" fillId="10" borderId="10" xfId="1" applyFont="1" applyFill="1" applyBorder="1" applyAlignment="1">
      <alignment horizontal="left" vertical="center" indent="2"/>
    </xf>
    <xf numFmtId="164" fontId="4" fillId="10" borderId="23" xfId="0" applyNumberFormat="1" applyFont="1" applyFill="1" applyBorder="1" applyAlignment="1">
      <alignment horizontal="right" vertical="center" indent="1"/>
    </xf>
    <xf numFmtId="164" fontId="4" fillId="10" borderId="11" xfId="0" applyNumberFormat="1" applyFont="1" applyFill="1" applyBorder="1" applyAlignment="1">
      <alignment horizontal="right" vertical="center" indent="1"/>
    </xf>
    <xf numFmtId="164" fontId="12" fillId="10" borderId="24" xfId="0" applyNumberFormat="1" applyFont="1" applyFill="1" applyBorder="1" applyAlignment="1">
      <alignment horizontal="right" vertical="center"/>
    </xf>
    <xf numFmtId="9" fontId="23" fillId="12" borderId="15" xfId="1" applyFont="1" applyFill="1" applyBorder="1" applyAlignment="1">
      <alignment horizontal="left" vertical="center" indent="2"/>
    </xf>
    <xf numFmtId="9" fontId="4" fillId="12" borderId="1" xfId="1" applyFont="1" applyFill="1" applyBorder="1" applyAlignment="1">
      <alignment horizontal="right" vertical="center" indent="1"/>
    </xf>
    <xf numFmtId="9" fontId="4" fillId="12" borderId="15" xfId="1" applyFont="1" applyFill="1" applyBorder="1" applyAlignment="1">
      <alignment horizontal="right" vertical="center" indent="1"/>
    </xf>
    <xf numFmtId="9" fontId="4" fillId="12" borderId="13" xfId="1" applyFont="1" applyFill="1" applyBorder="1" applyAlignment="1">
      <alignment horizontal="right" vertical="center" indent="1"/>
    </xf>
    <xf numFmtId="10" fontId="16" fillId="12" borderId="13" xfId="0" applyNumberFormat="1" applyFont="1" applyFill="1" applyBorder="1" applyAlignment="1">
      <alignment vertical="center"/>
    </xf>
    <xf numFmtId="164" fontId="4" fillId="10" borderId="10" xfId="0" applyNumberFormat="1" applyFont="1" applyFill="1" applyBorder="1" applyAlignment="1">
      <alignment horizontal="right" vertical="center" indent="1"/>
    </xf>
    <xf numFmtId="164" fontId="12" fillId="10" borderId="11" xfId="0" applyNumberFormat="1" applyFont="1" applyFill="1" applyBorder="1" applyAlignment="1">
      <alignment horizontal="right" vertical="center"/>
    </xf>
    <xf numFmtId="0" fontId="12" fillId="12" borderId="10" xfId="0" applyFont="1" applyFill="1" applyBorder="1" applyAlignment="1">
      <alignment horizontal="left" vertical="center" indent="2"/>
    </xf>
    <xf numFmtId="10" fontId="12" fillId="12" borderId="23" xfId="1" applyNumberFormat="1" applyFont="1" applyFill="1" applyBorder="1" applyAlignment="1">
      <alignment horizontal="right" vertical="center" indent="1"/>
    </xf>
    <xf numFmtId="10" fontId="12" fillId="12" borderId="10" xfId="1" applyNumberFormat="1" applyFont="1" applyFill="1" applyBorder="1" applyAlignment="1">
      <alignment horizontal="right" vertical="center" indent="1"/>
    </xf>
    <xf numFmtId="10" fontId="12" fillId="12" borderId="11" xfId="1" applyNumberFormat="1" applyFont="1" applyFill="1" applyBorder="1" applyAlignment="1">
      <alignment horizontal="right" vertical="center" indent="1"/>
    </xf>
    <xf numFmtId="2" fontId="16" fillId="12" borderId="13" xfId="0" applyNumberFormat="1" applyFont="1" applyFill="1" applyBorder="1" applyAlignment="1">
      <alignment vertical="center"/>
    </xf>
    <xf numFmtId="0" fontId="24" fillId="12" borderId="15" xfId="0" applyFont="1" applyFill="1" applyBorder="1" applyAlignment="1">
      <alignment horizontal="left" vertical="center" indent="1"/>
    </xf>
    <xf numFmtId="0" fontId="19" fillId="12" borderId="25" xfId="0" applyFont="1" applyFill="1" applyBorder="1" applyAlignment="1">
      <alignment horizontal="left" vertical="center" wrapText="1"/>
    </xf>
    <xf numFmtId="10" fontId="20" fillId="12" borderId="26" xfId="0" applyNumberFormat="1" applyFont="1" applyFill="1" applyBorder="1" applyAlignment="1">
      <alignment vertical="center"/>
    </xf>
    <xf numFmtId="9" fontId="13" fillId="10" borderId="25" xfId="1" applyFont="1" applyFill="1" applyBorder="1" applyAlignment="1">
      <alignment horizontal="left" vertical="center" indent="2"/>
    </xf>
    <xf numFmtId="9" fontId="4" fillId="10" borderId="27" xfId="1" applyFont="1" applyFill="1" applyBorder="1" applyAlignment="1">
      <alignment horizontal="right" vertical="center" indent="1"/>
    </xf>
    <xf numFmtId="9" fontId="4" fillId="10" borderId="25" xfId="1" applyFont="1" applyFill="1" applyBorder="1" applyAlignment="1">
      <alignment horizontal="right" vertical="center" indent="1"/>
    </xf>
    <xf numFmtId="9" fontId="4" fillId="10" borderId="26" xfId="1" applyFont="1" applyFill="1" applyBorder="1" applyAlignment="1">
      <alignment horizontal="right" vertical="center" indent="1"/>
    </xf>
    <xf numFmtId="9" fontId="4" fillId="10" borderId="26" xfId="1" applyFont="1" applyFill="1" applyBorder="1" applyAlignment="1">
      <alignment horizontal="right" vertical="center"/>
    </xf>
    <xf numFmtId="164" fontId="16" fillId="12" borderId="13" xfId="0" applyNumberFormat="1" applyFont="1" applyFill="1" applyBorder="1" applyAlignment="1">
      <alignment horizontal="right" vertical="center"/>
    </xf>
    <xf numFmtId="0" fontId="12" fillId="11" borderId="1" xfId="0" applyFont="1" applyFill="1" applyBorder="1" applyAlignment="1">
      <alignment horizontal="left" vertical="center" wrapText="1" indent="2"/>
    </xf>
    <xf numFmtId="10" fontId="20" fillId="12" borderId="13" xfId="0" applyNumberFormat="1" applyFont="1" applyFill="1" applyBorder="1" applyAlignment="1">
      <alignment horizontal="right" vertical="center"/>
    </xf>
    <xf numFmtId="10" fontId="20" fillId="12" borderId="26" xfId="0" applyNumberFormat="1" applyFont="1" applyFill="1" applyBorder="1" applyAlignment="1">
      <alignment horizontal="right" vertical="center"/>
    </xf>
    <xf numFmtId="0" fontId="12" fillId="11" borderId="1" xfId="0" applyFont="1" applyFill="1" applyBorder="1" applyAlignment="1">
      <alignment horizontal="left" vertical="center" wrapText="1" indent="3"/>
    </xf>
    <xf numFmtId="9" fontId="4" fillId="10" borderId="25" xfId="1" applyFont="1" applyFill="1" applyBorder="1" applyAlignment="1">
      <alignment horizontal="center" vertical="center"/>
    </xf>
    <xf numFmtId="9" fontId="4" fillId="10" borderId="26" xfId="1" applyFont="1" applyFill="1" applyBorder="1" applyAlignment="1">
      <alignment horizontal="center" vertical="center"/>
    </xf>
    <xf numFmtId="10" fontId="13" fillId="9" borderId="25" xfId="1" applyNumberFormat="1" applyFont="1" applyFill="1" applyBorder="1" applyAlignment="1">
      <alignment horizontal="center" vertical="center"/>
    </xf>
    <xf numFmtId="10" fontId="13" fillId="9" borderId="26" xfId="1" applyNumberFormat="1" applyFont="1" applyFill="1" applyBorder="1" applyAlignment="1">
      <alignment horizontal="center" vertical="center"/>
    </xf>
    <xf numFmtId="0" fontId="25" fillId="0" borderId="1" xfId="0" applyFont="1" applyBorder="1" applyAlignment="1">
      <alignment horizontal="left" vertical="center" indent="2"/>
    </xf>
    <xf numFmtId="0" fontId="25" fillId="0" borderId="0" xfId="0" applyFont="1" applyAlignment="1">
      <alignment horizontal="left" vertical="center" indent="2"/>
    </xf>
    <xf numFmtId="9" fontId="13" fillId="12" borderId="10" xfId="1" applyFont="1" applyFill="1" applyBorder="1" applyAlignment="1">
      <alignment horizontal="center" vertical="center"/>
    </xf>
    <xf numFmtId="9" fontId="13" fillId="12" borderId="11" xfId="1" applyFont="1" applyFill="1" applyBorder="1" applyAlignment="1">
      <alignment horizontal="center" vertical="center"/>
    </xf>
    <xf numFmtId="9" fontId="4" fillId="10" borderId="10" xfId="1" applyFont="1" applyFill="1" applyBorder="1" applyAlignment="1">
      <alignment horizontal="center" vertical="center"/>
    </xf>
    <xf numFmtId="9" fontId="4" fillId="10" borderId="11" xfId="1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left" vertical="center" indent="2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c/Documents/financial-modeling/Dashboard.xlsx" TargetMode="External"/><Relationship Id="rId1" Type="http://schemas.openxmlformats.org/officeDocument/2006/relationships/externalLinkPath" Target="/Users/mac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Financials"/>
      <sheetName val="Healthcare"/>
      <sheetName val="Industrials"/>
      <sheetName val="Commodities"/>
      <sheetName val="US Treasury Bonds"/>
      <sheetName val="High Growth"/>
      <sheetName val="GARP"/>
      <sheetName val="Watchlist"/>
      <sheetName val="Highest Quality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C8">
            <v>4.3360000000000003E-2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https://www.bing.com/financeapi/forcetrigger?t=a1x6m7&amp;q=XNAS%3aLULU&amp;form=skydnc</v>
    <v>Learn more on Bing</v>
  </rv>
  <rv s="1">
    <v>0</v>
    <v>LULULEMON ATHLETICA INC. (XNAS:LULU)</v>
    <v>2</v>
    <v>3</v>
    <v>Finance</v>
    <v>4</v>
    <v>en-US</v>
    <v>a1x6m7</v>
    <v>268435456</v>
    <v>1</v>
    <v>Powered by Refinitiv</v>
    <v>439.76</v>
    <v>286.57499999999999</v>
    <v>1.3384</v>
    <v>10.62</v>
    <v>2.4829E-2</v>
    <v>USD</v>
    <v>lululemon athletica inc. is engaged in the design, distribution, and retail of technical athletic apparel, footwear, and accessories. The Company’s segments include company-operated stores and direct to consumer. Its apparel assortment includes items, such as pants, shorts, tops, and jackets designed for a healthy lifestyle, including athletic activities, such as yoga, running, training, and other activities. It also offers apparel designed for being on the move and fitness-inspired accessories. Its technical athletic apparel, footwear, and accessories, which are sold through a chain of company-operated stores, direct to consumers through e-commerce, outlets, sales to wholesale accounts, license and supply arrangements, recommence, and sales from temporary locations. It also offers in-home connected fitness and associated content subscriptions through lululemon Studio. It operates stores in the United States, Canada, Australia, the United Kingdom, South Korea, Germany and others.</v>
    <v>34000</v>
    <v>Nasdaq Stock Market</v>
    <v>XNAS</v>
    <v>XNAS</v>
    <v>1818 Cornwall Ave, 400 - 1818 CORNWALL AVENUE, VANCOUVER, BC, V6J 1C7 CA</v>
    <v>439.76</v>
    <v>Textiles &amp; Apparel</v>
    <v>Stock</v>
    <v>45259.879384849221</v>
    <v>0</v>
    <v>428.59500000000003</v>
    <v>55469335020</v>
    <v>LULULEMON ATHLETICA INC.</v>
    <v>LULULEMON ATHLETICA INC.</v>
    <v>429.2</v>
    <v>55.516100000000002</v>
    <v>427.73</v>
    <v>438.35</v>
    <v>126541200</v>
    <v>LULU</v>
    <v>LULULEMON ATHLETICA INC. (XNAS:LULU)</v>
    <v>1449</v>
    <v>1174003</v>
    <v>2005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Real-Time Nasdaq Last Sale</v>
      <v>from previous close</v>
      <v>from previous close</v>
      <v>Source: Nasdaq Last Sale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inbox.com/NASDAQGS:LULU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6"/>
  <sheetViews>
    <sheetView topLeftCell="A170" workbookViewId="0">
      <pane xSplit="1" topLeftCell="I1" activePane="topRight" state="frozen"/>
      <selection pane="topRight" activeCell="A190" sqref="A190:XFD190"/>
    </sheetView>
  </sheetViews>
  <sheetFormatPr baseColWidth="10" defaultRowHeight="15" x14ac:dyDescent="0.2"/>
  <cols>
    <col min="1" max="1" width="40.83203125" customWidth="1"/>
    <col min="2" max="20" width="15.83203125" customWidth="1"/>
  </cols>
  <sheetData>
    <row r="1" spans="1:19" ht="16" x14ac:dyDescent="0.2">
      <c r="A1" s="8" t="e" vm="1">
        <v>#VALUE!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201</v>
      </c>
    </row>
    <row r="2" spans="1:19" ht="16" x14ac:dyDescent="0.2">
      <c r="A2" s="34" t="s">
        <v>18</v>
      </c>
      <c r="B2" s="30">
        <v>711704000</v>
      </c>
      <c r="C2" s="30">
        <v>1000839000</v>
      </c>
      <c r="D2" s="30">
        <v>1370358000</v>
      </c>
      <c r="E2" s="30">
        <v>1591188000</v>
      </c>
      <c r="F2" s="30">
        <v>1797213000</v>
      </c>
      <c r="G2" s="30">
        <v>2060523000</v>
      </c>
      <c r="H2" s="30">
        <v>2344392000</v>
      </c>
      <c r="I2" s="30">
        <v>2649181000</v>
      </c>
      <c r="J2" s="30">
        <v>3288319000</v>
      </c>
      <c r="K2" s="30">
        <v>3979296000</v>
      </c>
      <c r="L2" s="30">
        <v>4401879000</v>
      </c>
      <c r="M2" s="30">
        <v>6256617000</v>
      </c>
      <c r="N2" s="30">
        <v>8110518000</v>
      </c>
      <c r="O2" s="31">
        <v>8497847000</v>
      </c>
      <c r="P2" s="30">
        <v>1868328000</v>
      </c>
      <c r="Q2" s="30">
        <v>1856889000</v>
      </c>
      <c r="R2" s="30">
        <v>2771838000</v>
      </c>
      <c r="S2" s="30">
        <v>2000792000</v>
      </c>
    </row>
    <row r="3" spans="1:19" ht="16" x14ac:dyDescent="0.2">
      <c r="A3" s="9" t="s">
        <v>191</v>
      </c>
      <c r="B3" s="10"/>
      <c r="C3" s="11">
        <f t="shared" ref="C3:O3" si="0">(C2/B2)-1</f>
        <v>0.40625737666220796</v>
      </c>
      <c r="D3" s="11">
        <f t="shared" si="0"/>
        <v>0.36920923345313272</v>
      </c>
      <c r="E3" s="11">
        <f t="shared" si="0"/>
        <v>0.16114767090059678</v>
      </c>
      <c r="F3" s="11">
        <f t="shared" si="0"/>
        <v>0.12947872910052105</v>
      </c>
      <c r="G3" s="11">
        <f t="shared" si="0"/>
        <v>0.1465101799285895</v>
      </c>
      <c r="H3" s="11">
        <f t="shared" si="0"/>
        <v>0.13776550904794549</v>
      </c>
      <c r="I3" s="11">
        <f t="shared" si="0"/>
        <v>0.13000769495886355</v>
      </c>
      <c r="J3" s="11">
        <f t="shared" si="0"/>
        <v>0.24125871354203432</v>
      </c>
      <c r="K3" s="11">
        <f t="shared" si="0"/>
        <v>0.21013076894303739</v>
      </c>
      <c r="L3" s="11">
        <f t="shared" si="0"/>
        <v>0.10619541748088102</v>
      </c>
      <c r="M3" s="11">
        <f t="shared" si="0"/>
        <v>0.42135142742451581</v>
      </c>
      <c r="N3" s="11">
        <f t="shared" si="0"/>
        <v>0.29631045020016411</v>
      </c>
      <c r="O3" s="11">
        <f t="shared" si="0"/>
        <v>4.7756382514655638E-2</v>
      </c>
      <c r="P3" s="11"/>
      <c r="Q3" s="11">
        <f t="shared" ref="Q3:S3" si="1">(Q2/P2)-1</f>
        <v>-6.1225866122008865E-3</v>
      </c>
      <c r="R3" s="11">
        <f t="shared" si="1"/>
        <v>0.49273219885518205</v>
      </c>
      <c r="S3" s="11">
        <f t="shared" si="1"/>
        <v>-0.27817137942405001</v>
      </c>
    </row>
    <row r="4" spans="1:19" ht="16" x14ac:dyDescent="0.2">
      <c r="A4" s="2" t="s">
        <v>19</v>
      </c>
      <c r="B4" s="3">
        <v>711704000</v>
      </c>
      <c r="C4" s="3">
        <v>1000839000</v>
      </c>
      <c r="D4" s="3">
        <v>1370358000</v>
      </c>
      <c r="E4" s="3">
        <v>1591188000</v>
      </c>
      <c r="F4" s="3">
        <v>1797213000</v>
      </c>
      <c r="G4" s="3">
        <v>2060523000</v>
      </c>
      <c r="H4" s="3">
        <v>2344392000</v>
      </c>
      <c r="I4" s="3">
        <v>2649181000</v>
      </c>
      <c r="J4" s="3">
        <v>3288319000</v>
      </c>
      <c r="K4" s="3">
        <v>3979296000</v>
      </c>
      <c r="L4" s="3">
        <v>4401879000</v>
      </c>
      <c r="M4" s="3">
        <v>6256617000</v>
      </c>
      <c r="N4" s="3">
        <v>8110518000</v>
      </c>
      <c r="O4" s="4">
        <v>8497847000</v>
      </c>
      <c r="P4" s="3">
        <v>1868328000</v>
      </c>
      <c r="Q4" s="3">
        <v>1856889000</v>
      </c>
      <c r="R4" s="3">
        <v>2771838000</v>
      </c>
      <c r="S4" s="3">
        <v>2000792000</v>
      </c>
    </row>
    <row r="5" spans="1:19" ht="16" x14ac:dyDescent="0.2">
      <c r="A5" s="2" t="s">
        <v>20</v>
      </c>
      <c r="B5" s="3">
        <v>316757000</v>
      </c>
      <c r="C5" s="3">
        <v>431569000</v>
      </c>
      <c r="D5" s="3">
        <v>607532000</v>
      </c>
      <c r="E5" s="3">
        <v>751112000</v>
      </c>
      <c r="F5" s="3">
        <v>883033000</v>
      </c>
      <c r="G5" s="3">
        <v>1063357000</v>
      </c>
      <c r="H5" s="3">
        <v>1144775000</v>
      </c>
      <c r="I5" s="3">
        <v>1250391000</v>
      </c>
      <c r="J5" s="3">
        <v>1472032000</v>
      </c>
      <c r="K5" s="3">
        <v>1755910000</v>
      </c>
      <c r="L5" s="3">
        <v>1937888000</v>
      </c>
      <c r="M5" s="3">
        <v>2648052000</v>
      </c>
      <c r="N5" s="3">
        <v>3618178000</v>
      </c>
      <c r="O5" s="4">
        <v>3725095000</v>
      </c>
      <c r="P5" s="3">
        <v>812852000</v>
      </c>
      <c r="Q5" s="3">
        <v>818037000</v>
      </c>
      <c r="R5" s="3">
        <v>1244219000</v>
      </c>
      <c r="S5" s="3">
        <v>849987000</v>
      </c>
    </row>
    <row r="6" spans="1:19" ht="16" x14ac:dyDescent="0.2">
      <c r="A6" s="2" t="s">
        <v>21</v>
      </c>
      <c r="B6" s="3">
        <v>316757000</v>
      </c>
      <c r="C6" s="3">
        <v>431569000</v>
      </c>
      <c r="D6" s="3">
        <v>607532000</v>
      </c>
      <c r="E6" s="3">
        <v>751112000</v>
      </c>
      <c r="F6" s="3">
        <v>883033000</v>
      </c>
      <c r="G6" s="3">
        <v>1063357000</v>
      </c>
      <c r="H6" s="3">
        <v>1144775000</v>
      </c>
      <c r="I6" s="3">
        <v>1250391000</v>
      </c>
      <c r="J6" s="3">
        <v>1472032000</v>
      </c>
      <c r="K6" s="3">
        <v>1755910000</v>
      </c>
      <c r="L6" s="3">
        <v>1937888000</v>
      </c>
      <c r="M6" s="3">
        <v>2648052000</v>
      </c>
      <c r="N6" s="3">
        <v>3618178000</v>
      </c>
      <c r="O6" s="4">
        <v>3725095000</v>
      </c>
      <c r="P6" s="3">
        <v>812852000</v>
      </c>
      <c r="Q6" s="3">
        <v>818037000</v>
      </c>
      <c r="R6" s="3">
        <v>1244219000</v>
      </c>
      <c r="S6" s="3">
        <v>849987000</v>
      </c>
    </row>
    <row r="7" spans="1:19" ht="16" x14ac:dyDescent="0.2">
      <c r="A7" s="34" t="s">
        <v>22</v>
      </c>
      <c r="B7" s="30">
        <v>394947000</v>
      </c>
      <c r="C7" s="30">
        <v>569270000</v>
      </c>
      <c r="D7" s="30">
        <v>762826000</v>
      </c>
      <c r="E7" s="30">
        <v>840076000</v>
      </c>
      <c r="F7" s="30">
        <v>914180000</v>
      </c>
      <c r="G7" s="30">
        <v>997166000</v>
      </c>
      <c r="H7" s="30">
        <v>1199617000</v>
      </c>
      <c r="I7" s="30">
        <v>1398790000</v>
      </c>
      <c r="J7" s="30">
        <v>1816287000</v>
      </c>
      <c r="K7" s="30">
        <v>2223386000</v>
      </c>
      <c r="L7" s="30">
        <v>2463991000</v>
      </c>
      <c r="M7" s="30">
        <v>3608565000</v>
      </c>
      <c r="N7" s="30">
        <v>4492340000</v>
      </c>
      <c r="O7" s="31">
        <v>4772752000</v>
      </c>
      <c r="P7" s="30">
        <v>1055476000</v>
      </c>
      <c r="Q7" s="30">
        <v>1038852000</v>
      </c>
      <c r="R7" s="30">
        <v>1527619000</v>
      </c>
      <c r="S7" s="30">
        <v>1150805000</v>
      </c>
    </row>
    <row r="8" spans="1:19" ht="16" x14ac:dyDescent="0.2">
      <c r="A8" s="29" t="s">
        <v>58</v>
      </c>
      <c r="B8" s="32">
        <v>55.49</v>
      </c>
      <c r="C8" s="32">
        <v>56.88</v>
      </c>
      <c r="D8" s="32">
        <v>55.67</v>
      </c>
      <c r="E8" s="32">
        <v>52.8</v>
      </c>
      <c r="F8" s="32">
        <v>50.87</v>
      </c>
      <c r="G8" s="32">
        <v>48.39</v>
      </c>
      <c r="H8" s="32">
        <v>51.17</v>
      </c>
      <c r="I8" s="32">
        <v>52.8</v>
      </c>
      <c r="J8" s="32">
        <v>55.23</v>
      </c>
      <c r="K8" s="32">
        <v>55.87</v>
      </c>
      <c r="L8" s="32">
        <v>55.98</v>
      </c>
      <c r="M8" s="32">
        <v>57.68</v>
      </c>
      <c r="N8" s="32">
        <v>55.39</v>
      </c>
      <c r="O8" s="33">
        <v>56.16</v>
      </c>
      <c r="P8" s="32">
        <v>56.49</v>
      </c>
      <c r="Q8" s="32">
        <v>55.95</v>
      </c>
      <c r="R8" s="32">
        <v>55.11</v>
      </c>
      <c r="S8" s="32">
        <v>57.52</v>
      </c>
    </row>
    <row r="9" spans="1:19" ht="16" x14ac:dyDescent="0.2">
      <c r="A9" s="2" t="s">
        <v>23</v>
      </c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4" t="s">
        <v>24</v>
      </c>
      <c r="P9" s="3" t="s">
        <v>24</v>
      </c>
      <c r="Q9" s="3" t="s">
        <v>24</v>
      </c>
      <c r="R9" s="3" t="s">
        <v>24</v>
      </c>
      <c r="S9" s="3" t="s">
        <v>24</v>
      </c>
    </row>
    <row r="10" spans="1:19" ht="16" x14ac:dyDescent="0.2">
      <c r="A10" s="2" t="s">
        <v>25</v>
      </c>
      <c r="B10" s="3">
        <v>212784000</v>
      </c>
      <c r="C10" s="3">
        <v>282312000</v>
      </c>
      <c r="D10" s="3">
        <v>386387000</v>
      </c>
      <c r="E10" s="3">
        <v>448718000</v>
      </c>
      <c r="F10" s="3">
        <v>538147000</v>
      </c>
      <c r="G10" s="3">
        <v>628090000</v>
      </c>
      <c r="H10" s="3">
        <v>778465000</v>
      </c>
      <c r="I10" s="3">
        <v>904264000</v>
      </c>
      <c r="J10" s="3">
        <v>1110451000</v>
      </c>
      <c r="K10" s="3">
        <v>1334276000</v>
      </c>
      <c r="L10" s="3">
        <v>1614163000</v>
      </c>
      <c r="M10" s="3">
        <v>2233816000</v>
      </c>
      <c r="N10" s="3">
        <v>2766199000</v>
      </c>
      <c r="O10" s="4">
        <v>2905544000</v>
      </c>
      <c r="P10" s="3">
        <v>664448000</v>
      </c>
      <c r="Q10" s="3">
        <v>686425000</v>
      </c>
      <c r="R10" s="3">
        <v>805280000</v>
      </c>
      <c r="S10" s="3">
        <v>749391000</v>
      </c>
    </row>
    <row r="11" spans="1:19" ht="16" x14ac:dyDescent="0.2">
      <c r="A11" s="29" t="s">
        <v>26</v>
      </c>
      <c r="B11" s="30">
        <v>212784000</v>
      </c>
      <c r="C11" s="30">
        <v>282312000</v>
      </c>
      <c r="D11" s="30">
        <v>386387000</v>
      </c>
      <c r="E11" s="30">
        <v>448718000</v>
      </c>
      <c r="F11" s="30">
        <v>538147000</v>
      </c>
      <c r="G11" s="30">
        <v>628090000</v>
      </c>
      <c r="H11" s="30">
        <v>778465000</v>
      </c>
      <c r="I11" s="30">
        <v>904264000</v>
      </c>
      <c r="J11" s="30">
        <v>1110451000</v>
      </c>
      <c r="K11" s="30">
        <v>1334276000</v>
      </c>
      <c r="L11" s="30">
        <v>1609003000</v>
      </c>
      <c r="M11" s="30">
        <v>2225034000</v>
      </c>
      <c r="N11" s="30">
        <v>2757447000</v>
      </c>
      <c r="O11" s="31">
        <v>2897109000</v>
      </c>
      <c r="P11" s="30">
        <v>662253000</v>
      </c>
      <c r="Q11" s="30">
        <v>684236000</v>
      </c>
      <c r="R11" s="30">
        <v>803107000</v>
      </c>
      <c r="S11" s="30">
        <v>747513000</v>
      </c>
    </row>
    <row r="12" spans="1:19" ht="16" x14ac:dyDescent="0.2">
      <c r="A12" s="12" t="s">
        <v>192</v>
      </c>
      <c r="B12" s="11">
        <f t="shared" ref="B12:S12" si="2">B11/B2</f>
        <v>0.29897822690331938</v>
      </c>
      <c r="C12" s="11">
        <f t="shared" si="2"/>
        <v>0.28207533879075458</v>
      </c>
      <c r="D12" s="11">
        <f t="shared" si="2"/>
        <v>0.2819606263472757</v>
      </c>
      <c r="E12" s="11">
        <f t="shared" si="2"/>
        <v>0.28200187532837101</v>
      </c>
      <c r="F12" s="11">
        <f t="shared" si="2"/>
        <v>0.29943417947677875</v>
      </c>
      <c r="G12" s="11">
        <f t="shared" si="2"/>
        <v>0.30482066931550872</v>
      </c>
      <c r="H12" s="11">
        <f t="shared" si="2"/>
        <v>0.33205411040474458</v>
      </c>
      <c r="I12" s="11">
        <f t="shared" si="2"/>
        <v>0.34133719062608409</v>
      </c>
      <c r="J12" s="11">
        <f t="shared" si="2"/>
        <v>0.33769564327548512</v>
      </c>
      <c r="K12" s="11">
        <f t="shared" si="2"/>
        <v>0.33530453627978418</v>
      </c>
      <c r="L12" s="11">
        <f t="shared" si="2"/>
        <v>0.36552640361082167</v>
      </c>
      <c r="M12" s="11">
        <f t="shared" si="2"/>
        <v>0.35562892854077532</v>
      </c>
      <c r="N12" s="11">
        <f t="shared" si="2"/>
        <v>0.33998407993176266</v>
      </c>
      <c r="O12" s="11">
        <f t="shared" si="2"/>
        <v>0.34092270665734509</v>
      </c>
      <c r="P12" s="11">
        <f t="shared" si="2"/>
        <v>0.35446292085757963</v>
      </c>
      <c r="Q12" s="11">
        <f t="shared" si="2"/>
        <v>0.36848513831467578</v>
      </c>
      <c r="R12" s="11">
        <f t="shared" si="2"/>
        <v>0.28973807271564933</v>
      </c>
      <c r="S12" s="11">
        <f t="shared" si="2"/>
        <v>0.37360855101379853</v>
      </c>
    </row>
    <row r="13" spans="1:19" ht="16" x14ac:dyDescent="0.2">
      <c r="A13" s="29" t="s">
        <v>27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1">
        <v>0</v>
      </c>
      <c r="P13" s="30">
        <v>0</v>
      </c>
      <c r="Q13" s="30">
        <v>0</v>
      </c>
      <c r="R13" s="30">
        <v>0</v>
      </c>
      <c r="S13" s="30">
        <v>0</v>
      </c>
    </row>
    <row r="14" spans="1:19" ht="16" x14ac:dyDescent="0.2">
      <c r="A14" s="13" t="s">
        <v>193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f t="shared" ref="K14:S14" si="3">K13/K2</f>
        <v>0</v>
      </c>
      <c r="L14" s="14">
        <f t="shared" si="3"/>
        <v>0</v>
      </c>
      <c r="M14" s="14">
        <f t="shared" si="3"/>
        <v>0</v>
      </c>
      <c r="N14" s="14">
        <f t="shared" si="3"/>
        <v>0</v>
      </c>
      <c r="O14" s="14">
        <f t="shared" si="3"/>
        <v>0</v>
      </c>
      <c r="P14" s="14">
        <f t="shared" si="3"/>
        <v>0</v>
      </c>
      <c r="Q14" s="14">
        <f t="shared" si="3"/>
        <v>0</v>
      </c>
      <c r="R14" s="14">
        <f t="shared" si="3"/>
        <v>0</v>
      </c>
      <c r="S14" s="14">
        <f t="shared" si="3"/>
        <v>0</v>
      </c>
    </row>
    <row r="15" spans="1:19" ht="16" x14ac:dyDescent="0.2">
      <c r="A15" s="2" t="s">
        <v>28</v>
      </c>
      <c r="B15" s="3" t="s">
        <v>24</v>
      </c>
      <c r="C15" s="3" t="s">
        <v>24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5160000</v>
      </c>
      <c r="M15" s="3">
        <v>8782000</v>
      </c>
      <c r="N15" s="3">
        <v>8752000</v>
      </c>
      <c r="O15" s="4">
        <v>8435000</v>
      </c>
      <c r="P15" s="3">
        <v>2195000</v>
      </c>
      <c r="Q15" s="3">
        <v>2189000</v>
      </c>
      <c r="R15" s="3">
        <v>2173000</v>
      </c>
      <c r="S15" s="3">
        <v>1878000</v>
      </c>
    </row>
    <row r="16" spans="1:19" ht="16" x14ac:dyDescent="0.2">
      <c r="A16" s="34" t="s">
        <v>29</v>
      </c>
      <c r="B16" s="30">
        <v>182163000</v>
      </c>
      <c r="C16" s="30">
        <v>286958000</v>
      </c>
      <c r="D16" s="30">
        <v>376439000</v>
      </c>
      <c r="E16" s="30">
        <v>391358000</v>
      </c>
      <c r="F16" s="30">
        <v>376033000</v>
      </c>
      <c r="G16" s="30">
        <v>369076000</v>
      </c>
      <c r="H16" s="30">
        <v>421152000</v>
      </c>
      <c r="I16" s="30">
        <v>494526000</v>
      </c>
      <c r="J16" s="30">
        <v>705836000</v>
      </c>
      <c r="K16" s="30">
        <v>889110000</v>
      </c>
      <c r="L16" s="30">
        <v>849828000</v>
      </c>
      <c r="M16" s="30">
        <v>1374749000</v>
      </c>
      <c r="N16" s="30">
        <v>1726141000</v>
      </c>
      <c r="O16" s="31">
        <v>1867208000</v>
      </c>
      <c r="P16" s="30">
        <v>391028000</v>
      </c>
      <c r="Q16" s="30">
        <v>352427000</v>
      </c>
      <c r="R16" s="30">
        <v>722339000</v>
      </c>
      <c r="S16" s="30">
        <v>401414000</v>
      </c>
    </row>
    <row r="17" spans="1:19" ht="16" x14ac:dyDescent="0.2">
      <c r="A17" s="29" t="s">
        <v>59</v>
      </c>
      <c r="B17" s="32">
        <v>25.6</v>
      </c>
      <c r="C17" s="32">
        <v>28.67</v>
      </c>
      <c r="D17" s="32">
        <v>27.47</v>
      </c>
      <c r="E17" s="32">
        <v>24.6</v>
      </c>
      <c r="F17" s="32">
        <v>20.92</v>
      </c>
      <c r="G17" s="32">
        <v>17.91</v>
      </c>
      <c r="H17" s="32">
        <v>17.96</v>
      </c>
      <c r="I17" s="32">
        <v>18.670000000000002</v>
      </c>
      <c r="J17" s="32">
        <v>21.46</v>
      </c>
      <c r="K17" s="32">
        <v>22.34</v>
      </c>
      <c r="L17" s="32">
        <v>19.309999999999999</v>
      </c>
      <c r="M17" s="32">
        <v>21.97</v>
      </c>
      <c r="N17" s="32">
        <v>21.28</v>
      </c>
      <c r="O17" s="33">
        <v>21.97</v>
      </c>
      <c r="P17" s="32">
        <v>20.93</v>
      </c>
      <c r="Q17" s="32">
        <v>18.98</v>
      </c>
      <c r="R17" s="32">
        <v>26.06</v>
      </c>
      <c r="S17" s="32">
        <v>20.059999999999999</v>
      </c>
    </row>
    <row r="18" spans="1:19" ht="16" x14ac:dyDescent="0.2">
      <c r="A18" s="15" t="s">
        <v>194</v>
      </c>
      <c r="B18" s="10"/>
      <c r="C18" s="11">
        <f>(C16/B16)-1</f>
        <v>0.57528147867569146</v>
      </c>
      <c r="D18" s="11">
        <f>(D16/C16)-1</f>
        <v>0.31182612089574091</v>
      </c>
      <c r="E18" s="11">
        <f>(E16/D16)-1</f>
        <v>3.9631919115713288E-2</v>
      </c>
      <c r="F18" s="11">
        <f t="shared" ref="F18:O18" si="4">(F16/E16)-1</f>
        <v>-3.9158519820726823E-2</v>
      </c>
      <c r="G18" s="11">
        <f t="shared" si="4"/>
        <v>-1.8501035813346167E-2</v>
      </c>
      <c r="H18" s="11">
        <f t="shared" si="4"/>
        <v>0.1410983103750989</v>
      </c>
      <c r="I18" s="11">
        <f t="shared" si="4"/>
        <v>0.17422213357647598</v>
      </c>
      <c r="J18" s="11">
        <f t="shared" si="4"/>
        <v>0.42729805915159158</v>
      </c>
      <c r="K18" s="11">
        <f t="shared" si="4"/>
        <v>0.25965521735927322</v>
      </c>
      <c r="L18" s="11">
        <f t="shared" si="4"/>
        <v>-4.4181259911596937E-2</v>
      </c>
      <c r="M18" s="11">
        <f t="shared" si="4"/>
        <v>0.61767910683102945</v>
      </c>
      <c r="N18" s="11">
        <f t="shared" si="4"/>
        <v>0.25560447761736871</v>
      </c>
      <c r="O18" s="11">
        <f t="shared" si="4"/>
        <v>8.1723914790274854E-2</v>
      </c>
      <c r="P18" s="11"/>
      <c r="Q18" s="11">
        <f t="shared" ref="Q18:S18" si="5">(Q16/P16)-1</f>
        <v>-9.8716715938500621E-2</v>
      </c>
      <c r="R18" s="11">
        <f t="shared" si="5"/>
        <v>1.0496131113677443</v>
      </c>
      <c r="S18" s="11">
        <f t="shared" si="5"/>
        <v>-0.44428585470257043</v>
      </c>
    </row>
    <row r="19" spans="1:19" ht="16" x14ac:dyDescent="0.2">
      <c r="A19" s="2" t="s">
        <v>30</v>
      </c>
      <c r="B19" s="3">
        <v>-1114000</v>
      </c>
      <c r="C19" s="3">
        <v>-2500000</v>
      </c>
      <c r="D19" s="3">
        <v>-4957000</v>
      </c>
      <c r="E19" s="3">
        <v>-5768000</v>
      </c>
      <c r="F19" s="3">
        <v>-7102000</v>
      </c>
      <c r="G19" s="3">
        <v>581000</v>
      </c>
      <c r="H19" s="3">
        <v>-1577000</v>
      </c>
      <c r="I19" s="3">
        <v>34528000</v>
      </c>
      <c r="J19" s="3">
        <v>-9414000</v>
      </c>
      <c r="K19" s="3">
        <v>-8283000</v>
      </c>
      <c r="L19" s="3">
        <v>30478000</v>
      </c>
      <c r="M19" s="3">
        <v>40880000</v>
      </c>
      <c r="N19" s="3">
        <v>393570000</v>
      </c>
      <c r="O19" s="4">
        <v>385523000</v>
      </c>
      <c r="P19" s="3">
        <v>-10325000</v>
      </c>
      <c r="Q19" s="3">
        <v>-331000</v>
      </c>
      <c r="R19" s="3">
        <v>404204000</v>
      </c>
      <c r="S19" s="3">
        <v>-8025000</v>
      </c>
    </row>
    <row r="20" spans="1:19" ht="16" x14ac:dyDescent="0.2">
      <c r="A20" s="2" t="s">
        <v>31</v>
      </c>
      <c r="B20" s="3" t="s">
        <v>24</v>
      </c>
      <c r="C20" s="3" t="s">
        <v>24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 t="s">
        <v>24</v>
      </c>
      <c r="O20" s="4">
        <v>0</v>
      </c>
      <c r="P20" s="3" t="s">
        <v>24</v>
      </c>
      <c r="Q20" s="3" t="s">
        <v>24</v>
      </c>
      <c r="R20" s="3" t="s">
        <v>24</v>
      </c>
      <c r="S20" s="3" t="s">
        <v>24</v>
      </c>
    </row>
    <row r="21" spans="1:19" ht="16" x14ac:dyDescent="0.2">
      <c r="A21" s="2" t="s">
        <v>32</v>
      </c>
      <c r="B21" s="3" t="s">
        <v>24</v>
      </c>
      <c r="C21" s="3" t="s">
        <v>24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24</v>
      </c>
      <c r="O21" s="4">
        <v>0</v>
      </c>
      <c r="P21" s="3" t="s">
        <v>24</v>
      </c>
      <c r="Q21" s="3" t="s">
        <v>24</v>
      </c>
      <c r="R21" s="3" t="s">
        <v>24</v>
      </c>
      <c r="S21" s="3" t="s">
        <v>24</v>
      </c>
    </row>
    <row r="22" spans="1:19" ht="16" x14ac:dyDescent="0.2">
      <c r="A22" s="2" t="s">
        <v>33</v>
      </c>
      <c r="B22" s="3" t="s">
        <v>24</v>
      </c>
      <c r="C22" s="3" t="s">
        <v>24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4" t="s">
        <v>24</v>
      </c>
      <c r="P22" s="3" t="s">
        <v>24</v>
      </c>
      <c r="Q22" s="3" t="s">
        <v>24</v>
      </c>
      <c r="R22" s="3" t="s">
        <v>24</v>
      </c>
      <c r="S22" s="3" t="s">
        <v>24</v>
      </c>
    </row>
    <row r="23" spans="1:19" ht="16" x14ac:dyDescent="0.2">
      <c r="A23" s="2" t="s">
        <v>34</v>
      </c>
      <c r="B23" s="3">
        <v>-1114000</v>
      </c>
      <c r="C23" s="3">
        <v>-2500000</v>
      </c>
      <c r="D23" s="3">
        <v>-4957000</v>
      </c>
      <c r="E23" s="3">
        <v>-5768000</v>
      </c>
      <c r="F23" s="3">
        <v>-7102000</v>
      </c>
      <c r="G23" s="3">
        <v>581000</v>
      </c>
      <c r="H23" s="3">
        <v>-1577000</v>
      </c>
      <c r="I23" s="3">
        <v>34528000</v>
      </c>
      <c r="J23" s="3">
        <v>-9414000</v>
      </c>
      <c r="K23" s="3">
        <v>-8283000</v>
      </c>
      <c r="L23" s="3">
        <v>30478000</v>
      </c>
      <c r="M23" s="3">
        <v>40880000</v>
      </c>
      <c r="N23" s="3">
        <v>393570000</v>
      </c>
      <c r="O23" s="4">
        <v>385523000</v>
      </c>
      <c r="P23" s="3">
        <v>-10325000</v>
      </c>
      <c r="Q23" s="3">
        <v>-331000</v>
      </c>
      <c r="R23" s="3">
        <v>404204000</v>
      </c>
      <c r="S23" s="3">
        <v>-8025000</v>
      </c>
    </row>
    <row r="24" spans="1:19" ht="16" x14ac:dyDescent="0.2">
      <c r="A24" s="2" t="s">
        <v>35</v>
      </c>
      <c r="B24" s="3">
        <v>183277000</v>
      </c>
      <c r="C24" s="3">
        <v>289458000</v>
      </c>
      <c r="D24" s="3">
        <v>381396000</v>
      </c>
      <c r="E24" s="3">
        <v>397126000</v>
      </c>
      <c r="F24" s="3">
        <v>383135000</v>
      </c>
      <c r="G24" s="3">
        <v>368495000</v>
      </c>
      <c r="H24" s="3">
        <v>422729000</v>
      </c>
      <c r="I24" s="3">
        <v>459998000</v>
      </c>
      <c r="J24" s="3">
        <v>715250000</v>
      </c>
      <c r="K24" s="3">
        <v>897393000</v>
      </c>
      <c r="L24" s="3">
        <v>819350000</v>
      </c>
      <c r="M24" s="3">
        <v>1333869000</v>
      </c>
      <c r="N24" s="3">
        <v>1332571000</v>
      </c>
      <c r="O24" s="4">
        <v>1481685000</v>
      </c>
      <c r="P24" s="3">
        <v>401353000</v>
      </c>
      <c r="Q24" s="3">
        <v>352758000</v>
      </c>
      <c r="R24" s="3">
        <v>318135000</v>
      </c>
      <c r="S24" s="3">
        <v>409439000</v>
      </c>
    </row>
    <row r="25" spans="1:19" ht="16" x14ac:dyDescent="0.2">
      <c r="A25" s="2" t="s">
        <v>36</v>
      </c>
      <c r="B25" s="3">
        <v>61080000</v>
      </c>
      <c r="C25" s="3">
        <v>104494000</v>
      </c>
      <c r="D25" s="3">
        <v>109965000</v>
      </c>
      <c r="E25" s="3">
        <v>117579000</v>
      </c>
      <c r="F25" s="3">
        <v>144102000</v>
      </c>
      <c r="G25" s="3">
        <v>102448000</v>
      </c>
      <c r="H25" s="3">
        <v>119348000</v>
      </c>
      <c r="I25" s="3">
        <v>201336000</v>
      </c>
      <c r="J25" s="3">
        <v>231449000</v>
      </c>
      <c r="K25" s="3">
        <v>251797000</v>
      </c>
      <c r="L25" s="3">
        <v>230437000</v>
      </c>
      <c r="M25" s="3">
        <v>358547000</v>
      </c>
      <c r="N25" s="3">
        <v>477771000</v>
      </c>
      <c r="O25" s="4">
        <v>526478000</v>
      </c>
      <c r="P25" s="3">
        <v>111832000</v>
      </c>
      <c r="Q25" s="3">
        <v>97288000</v>
      </c>
      <c r="R25" s="3">
        <v>198324000</v>
      </c>
      <c r="S25" s="3">
        <v>119034000</v>
      </c>
    </row>
    <row r="26" spans="1:19" ht="16" x14ac:dyDescent="0.2">
      <c r="A26" s="2" t="s">
        <v>37</v>
      </c>
      <c r="B26" s="3" t="s">
        <v>24</v>
      </c>
      <c r="C26" s="3" t="s">
        <v>24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  <c r="N26" s="3" t="s">
        <v>24</v>
      </c>
      <c r="O26" s="4" t="s">
        <v>24</v>
      </c>
      <c r="P26" s="3" t="s">
        <v>24</v>
      </c>
      <c r="Q26" s="3" t="s">
        <v>24</v>
      </c>
      <c r="R26" s="3" t="s">
        <v>24</v>
      </c>
      <c r="S26" s="3" t="s">
        <v>24</v>
      </c>
    </row>
    <row r="27" spans="1:19" ht="16" x14ac:dyDescent="0.2">
      <c r="A27" s="2" t="s">
        <v>38</v>
      </c>
      <c r="B27" s="3">
        <v>122197000</v>
      </c>
      <c r="C27" s="3">
        <v>184964000</v>
      </c>
      <c r="D27" s="3">
        <v>271431000</v>
      </c>
      <c r="E27" s="3">
        <v>279547000</v>
      </c>
      <c r="F27" s="3">
        <v>239033000</v>
      </c>
      <c r="G27" s="3">
        <v>266047000</v>
      </c>
      <c r="H27" s="3">
        <v>303381000</v>
      </c>
      <c r="I27" s="3">
        <v>258662000</v>
      </c>
      <c r="J27" s="3">
        <v>483801000</v>
      </c>
      <c r="K27" s="3">
        <v>645596000</v>
      </c>
      <c r="L27" s="3">
        <v>588913000</v>
      </c>
      <c r="M27" s="3">
        <v>975322000</v>
      </c>
      <c r="N27" s="3">
        <v>854800000</v>
      </c>
      <c r="O27" s="4">
        <v>955207000</v>
      </c>
      <c r="P27" s="3">
        <v>289521000</v>
      </c>
      <c r="Q27" s="3">
        <v>255470000</v>
      </c>
      <c r="R27" s="3">
        <v>119811000</v>
      </c>
      <c r="S27" s="3">
        <v>290405000</v>
      </c>
    </row>
    <row r="28" spans="1:19" ht="16" x14ac:dyDescent="0.2">
      <c r="A28" s="2" t="s">
        <v>39</v>
      </c>
      <c r="B28" s="3">
        <v>700000</v>
      </c>
      <c r="C28" s="3">
        <v>1802000</v>
      </c>
      <c r="D28" s="3">
        <v>1750000</v>
      </c>
      <c r="E28" s="3" t="s">
        <v>24</v>
      </c>
      <c r="F28" s="3" t="s">
        <v>24</v>
      </c>
      <c r="G28" s="3" t="s">
        <v>24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  <c r="N28" s="3" t="s">
        <v>24</v>
      </c>
      <c r="O28" s="4" t="s">
        <v>24</v>
      </c>
      <c r="P28" s="3" t="s">
        <v>24</v>
      </c>
      <c r="Q28" s="3" t="s">
        <v>24</v>
      </c>
      <c r="R28" s="3" t="s">
        <v>24</v>
      </c>
      <c r="S28" s="3" t="s">
        <v>24</v>
      </c>
    </row>
    <row r="29" spans="1:19" ht="16" x14ac:dyDescent="0.2">
      <c r="A29" s="2" t="s">
        <v>40</v>
      </c>
      <c r="B29" s="3" t="s">
        <v>24</v>
      </c>
      <c r="C29" s="3" t="s">
        <v>24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4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1:19" ht="16" x14ac:dyDescent="0.2">
      <c r="A30" s="2" t="s">
        <v>41</v>
      </c>
      <c r="B30" s="3">
        <v>700000</v>
      </c>
      <c r="C30" s="3">
        <v>1802000</v>
      </c>
      <c r="D30" s="3">
        <v>1750000</v>
      </c>
      <c r="E30" s="3" t="s">
        <v>24</v>
      </c>
      <c r="F30" s="3" t="s">
        <v>24</v>
      </c>
      <c r="G30" s="3" t="s">
        <v>24</v>
      </c>
      <c r="H30" s="3" t="s">
        <v>24</v>
      </c>
      <c r="I30" s="3" t="s">
        <v>24</v>
      </c>
      <c r="J30" s="3" t="s">
        <v>24</v>
      </c>
      <c r="K30" s="3" t="s">
        <v>24</v>
      </c>
      <c r="L30" s="3" t="s">
        <v>24</v>
      </c>
      <c r="M30" s="3" t="s">
        <v>24</v>
      </c>
      <c r="N30" s="3" t="s">
        <v>24</v>
      </c>
      <c r="O30" s="4" t="s">
        <v>24</v>
      </c>
      <c r="P30" s="3" t="s">
        <v>24</v>
      </c>
      <c r="Q30" s="3" t="s">
        <v>24</v>
      </c>
      <c r="R30" s="3" t="s">
        <v>24</v>
      </c>
      <c r="S30" s="3" t="s">
        <v>24</v>
      </c>
    </row>
    <row r="31" spans="1:19" ht="16" x14ac:dyDescent="0.2">
      <c r="A31" s="2" t="s">
        <v>42</v>
      </c>
      <c r="B31" s="3">
        <v>121497000</v>
      </c>
      <c r="C31" s="3">
        <v>183162000</v>
      </c>
      <c r="D31" s="3">
        <v>269681000</v>
      </c>
      <c r="E31" s="3">
        <v>279547000</v>
      </c>
      <c r="F31" s="3">
        <v>239033000</v>
      </c>
      <c r="G31" s="3">
        <v>266047000</v>
      </c>
      <c r="H31" s="3">
        <v>303381000</v>
      </c>
      <c r="I31" s="3">
        <v>258662000</v>
      </c>
      <c r="J31" s="3">
        <v>483801000</v>
      </c>
      <c r="K31" s="3">
        <v>645596000</v>
      </c>
      <c r="L31" s="3">
        <v>588913000</v>
      </c>
      <c r="M31" s="3">
        <v>975322000</v>
      </c>
      <c r="N31" s="3">
        <v>854800000</v>
      </c>
      <c r="O31" s="4">
        <v>955207000</v>
      </c>
      <c r="P31" s="3">
        <v>289521000</v>
      </c>
      <c r="Q31" s="3">
        <v>255470000</v>
      </c>
      <c r="R31" s="3">
        <v>119811000</v>
      </c>
      <c r="S31" s="3">
        <v>290405000</v>
      </c>
    </row>
    <row r="32" spans="1:19" ht="16" x14ac:dyDescent="0.2">
      <c r="A32" s="2" t="s">
        <v>43</v>
      </c>
      <c r="B32" s="3">
        <v>-350000</v>
      </c>
      <c r="C32" s="3">
        <v>-901000</v>
      </c>
      <c r="D32" s="3">
        <v>-875000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 t="s">
        <v>24</v>
      </c>
      <c r="N32" s="3" t="s">
        <v>24</v>
      </c>
      <c r="O32" s="4" t="s">
        <v>24</v>
      </c>
      <c r="P32" s="3" t="s">
        <v>24</v>
      </c>
      <c r="Q32" s="3" t="s">
        <v>24</v>
      </c>
      <c r="R32" s="3" t="s">
        <v>24</v>
      </c>
      <c r="S32" s="3" t="s">
        <v>24</v>
      </c>
    </row>
    <row r="33" spans="1:19" ht="16" x14ac:dyDescent="0.2">
      <c r="A33" s="34" t="s">
        <v>44</v>
      </c>
      <c r="B33" s="30">
        <v>121847000</v>
      </c>
      <c r="C33" s="30">
        <v>184063000</v>
      </c>
      <c r="D33" s="30">
        <v>270556000</v>
      </c>
      <c r="E33" s="30">
        <v>279547000</v>
      </c>
      <c r="F33" s="30">
        <v>239033000</v>
      </c>
      <c r="G33" s="30">
        <v>266047000</v>
      </c>
      <c r="H33" s="30">
        <v>303381000</v>
      </c>
      <c r="I33" s="30">
        <v>258662000</v>
      </c>
      <c r="J33" s="30">
        <v>483801000</v>
      </c>
      <c r="K33" s="30">
        <v>645596000</v>
      </c>
      <c r="L33" s="30">
        <v>588913000</v>
      </c>
      <c r="M33" s="30">
        <v>975322000</v>
      </c>
      <c r="N33" s="30">
        <v>854800000</v>
      </c>
      <c r="O33" s="31">
        <v>955207000</v>
      </c>
      <c r="P33" s="30">
        <v>289521000</v>
      </c>
      <c r="Q33" s="30">
        <v>255470000</v>
      </c>
      <c r="R33" s="30">
        <v>119811000</v>
      </c>
      <c r="S33" s="30">
        <v>290405000</v>
      </c>
    </row>
    <row r="34" spans="1:19" ht="16" x14ac:dyDescent="0.2">
      <c r="A34" s="29" t="s">
        <v>60</v>
      </c>
      <c r="B34" s="32">
        <v>17.12</v>
      </c>
      <c r="C34" s="32">
        <v>18.39</v>
      </c>
      <c r="D34" s="32">
        <v>19.739999999999998</v>
      </c>
      <c r="E34" s="32">
        <v>17.57</v>
      </c>
      <c r="F34" s="32">
        <v>13.3</v>
      </c>
      <c r="G34" s="32">
        <v>12.91</v>
      </c>
      <c r="H34" s="32">
        <v>12.94</v>
      </c>
      <c r="I34" s="32">
        <v>9.76</v>
      </c>
      <c r="J34" s="32">
        <v>14.71</v>
      </c>
      <c r="K34" s="32">
        <v>16.22</v>
      </c>
      <c r="L34" s="32">
        <v>13.38</v>
      </c>
      <c r="M34" s="32">
        <v>15.59</v>
      </c>
      <c r="N34" s="32">
        <v>10.54</v>
      </c>
      <c r="O34" s="33">
        <v>11.24</v>
      </c>
      <c r="P34" s="32">
        <v>15.5</v>
      </c>
      <c r="Q34" s="32">
        <v>13.76</v>
      </c>
      <c r="R34" s="32">
        <v>4.32</v>
      </c>
      <c r="S34" s="32">
        <v>14.51</v>
      </c>
    </row>
    <row r="35" spans="1:19" ht="16" x14ac:dyDescent="0.2">
      <c r="A35" s="16" t="s">
        <v>195</v>
      </c>
      <c r="B35" s="17"/>
      <c r="C35" s="14">
        <f>(C33/B33)-1</f>
        <v>0.51060756522524153</v>
      </c>
      <c r="D35" s="14">
        <f>(D33/C33)-1</f>
        <v>0.46990975915854905</v>
      </c>
      <c r="E35" s="14">
        <f>(E33/D33)-1</f>
        <v>3.323156758674739E-2</v>
      </c>
      <c r="F35" s="14">
        <f t="shared" ref="F35:O35" si="6">(F33/E33)-1</f>
        <v>-0.14492732885704374</v>
      </c>
      <c r="G35" s="14">
        <f t="shared" si="6"/>
        <v>0.11301368430300429</v>
      </c>
      <c r="H35" s="14">
        <f t="shared" si="6"/>
        <v>0.14032858855766084</v>
      </c>
      <c r="I35" s="14">
        <f t="shared" si="6"/>
        <v>-0.14740211153631899</v>
      </c>
      <c r="J35" s="14">
        <f t="shared" si="6"/>
        <v>0.87039843502331227</v>
      </c>
      <c r="K35" s="14">
        <f t="shared" si="6"/>
        <v>0.33442469114367279</v>
      </c>
      <c r="L35" s="14">
        <f t="shared" si="6"/>
        <v>-8.7799490703164174E-2</v>
      </c>
      <c r="M35" s="14">
        <f t="shared" si="6"/>
        <v>0.65613936184122279</v>
      </c>
      <c r="N35" s="14">
        <f t="shared" si="6"/>
        <v>-0.12357149741316198</v>
      </c>
      <c r="O35" s="14">
        <f t="shared" si="6"/>
        <v>0.11746256434253621</v>
      </c>
      <c r="P35" s="14"/>
      <c r="Q35" s="14">
        <f t="shared" ref="Q35:S35" si="7">(Q33/P33)-1</f>
        <v>-0.11761150313794166</v>
      </c>
      <c r="R35" s="14">
        <f t="shared" si="7"/>
        <v>-0.53101734058793593</v>
      </c>
      <c r="S35" s="14">
        <f t="shared" si="7"/>
        <v>1.423859244977506</v>
      </c>
    </row>
    <row r="36" spans="1:19" ht="16" x14ac:dyDescent="0.2">
      <c r="A36" s="18" t="s">
        <v>196</v>
      </c>
      <c r="B36" s="19" t="e">
        <f t="shared" ref="B36:S36" si="8">(B16*(1-0.25))/(B126+B105+B96)</f>
        <v>#VALUE!</v>
      </c>
      <c r="C36" s="19" t="e">
        <f t="shared" si="8"/>
        <v>#VALUE!</v>
      </c>
      <c r="D36" s="19" t="e">
        <f t="shared" si="8"/>
        <v>#VALUE!</v>
      </c>
      <c r="E36" s="19" t="e">
        <f t="shared" si="8"/>
        <v>#VALUE!</v>
      </c>
      <c r="F36" s="19" t="e">
        <f t="shared" si="8"/>
        <v>#VALUE!</v>
      </c>
      <c r="G36" s="19" t="e">
        <f t="shared" si="8"/>
        <v>#VALUE!</v>
      </c>
      <c r="H36" s="19" t="e">
        <f t="shared" si="8"/>
        <v>#VALUE!</v>
      </c>
      <c r="I36" s="19" t="e">
        <f t="shared" si="8"/>
        <v>#VALUE!</v>
      </c>
      <c r="J36" s="19" t="e">
        <f t="shared" si="8"/>
        <v>#VALUE!</v>
      </c>
      <c r="K36" s="19">
        <f t="shared" si="8"/>
        <v>0.24769248255780912</v>
      </c>
      <c r="L36" s="19">
        <f t="shared" si="8"/>
        <v>0.18984930212164908</v>
      </c>
      <c r="M36" s="19">
        <f t="shared" si="8"/>
        <v>0.28473732276784558</v>
      </c>
      <c r="N36" s="19">
        <f t="shared" si="8"/>
        <v>0.30684165443469075</v>
      </c>
      <c r="O36" s="19">
        <f t="shared" si="8"/>
        <v>0.31689387404495512</v>
      </c>
      <c r="P36" s="19">
        <f t="shared" si="8"/>
        <v>7.6935204865157258E-2</v>
      </c>
      <c r="Q36" s="19">
        <f t="shared" si="8"/>
        <v>6.4821122857149166E-2</v>
      </c>
      <c r="R36" s="19">
        <f t="shared" si="8"/>
        <v>0.12840416502632176</v>
      </c>
      <c r="S36" s="19">
        <f t="shared" si="8"/>
        <v>6.8126120687080183E-2</v>
      </c>
    </row>
    <row r="37" spans="1:19" ht="16" x14ac:dyDescent="0.2">
      <c r="A37" s="2" t="s">
        <v>45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4" t="s">
        <v>24</v>
      </c>
      <c r="P37" s="3" t="s">
        <v>24</v>
      </c>
      <c r="Q37" s="3" t="s">
        <v>24</v>
      </c>
      <c r="R37" s="3" t="s">
        <v>24</v>
      </c>
      <c r="S37" s="3" t="s">
        <v>24</v>
      </c>
    </row>
    <row r="38" spans="1:19" ht="16" x14ac:dyDescent="0.2">
      <c r="A38" s="2" t="s">
        <v>46</v>
      </c>
      <c r="B38" s="3" t="s">
        <v>24</v>
      </c>
      <c r="C38" s="3" t="s">
        <v>24</v>
      </c>
      <c r="D38" s="3" t="s">
        <v>24</v>
      </c>
      <c r="E38" s="3" t="s">
        <v>24</v>
      </c>
      <c r="F38" s="3" t="s">
        <v>24</v>
      </c>
      <c r="G38" s="3" t="s">
        <v>24</v>
      </c>
      <c r="H38" s="3" t="s">
        <v>24</v>
      </c>
      <c r="I38" s="3" t="s">
        <v>24</v>
      </c>
      <c r="J38" s="3" t="s">
        <v>24</v>
      </c>
      <c r="K38" s="3" t="s">
        <v>24</v>
      </c>
      <c r="L38" s="3" t="s">
        <v>24</v>
      </c>
      <c r="M38" s="3" t="s">
        <v>24</v>
      </c>
      <c r="N38" s="3" t="s">
        <v>24</v>
      </c>
      <c r="O38" s="4" t="s">
        <v>24</v>
      </c>
      <c r="P38" s="3" t="s">
        <v>24</v>
      </c>
      <c r="Q38" s="3" t="s">
        <v>24</v>
      </c>
      <c r="R38" s="3" t="s">
        <v>24</v>
      </c>
      <c r="S38" s="3" t="s">
        <v>24</v>
      </c>
    </row>
    <row r="39" spans="1:19" ht="16" x14ac:dyDescent="0.2">
      <c r="A39" s="2" t="s">
        <v>47</v>
      </c>
      <c r="B39" s="3">
        <v>121847000</v>
      </c>
      <c r="C39" s="3">
        <v>184063000</v>
      </c>
      <c r="D39" s="3">
        <v>270556000</v>
      </c>
      <c r="E39" s="3">
        <v>279547000</v>
      </c>
      <c r="F39" s="3">
        <v>239033000</v>
      </c>
      <c r="G39" s="3">
        <v>266047000</v>
      </c>
      <c r="H39" s="3">
        <v>303381000</v>
      </c>
      <c r="I39" s="3">
        <v>258662000</v>
      </c>
      <c r="J39" s="3">
        <v>483801000</v>
      </c>
      <c r="K39" s="3">
        <v>645596000</v>
      </c>
      <c r="L39" s="3">
        <v>588913000</v>
      </c>
      <c r="M39" s="3">
        <v>975322000</v>
      </c>
      <c r="N39" s="3">
        <v>854800000</v>
      </c>
      <c r="O39" s="4">
        <v>955207000</v>
      </c>
      <c r="P39" s="3">
        <v>289521000</v>
      </c>
      <c r="Q39" s="3">
        <v>255470000</v>
      </c>
      <c r="R39" s="3">
        <v>119811000</v>
      </c>
      <c r="S39" s="3">
        <v>290405000</v>
      </c>
    </row>
    <row r="40" spans="1:19" ht="16" x14ac:dyDescent="0.2">
      <c r="A40" s="2" t="s">
        <v>48</v>
      </c>
      <c r="B40" s="3">
        <v>141720000</v>
      </c>
      <c r="C40" s="3">
        <v>143196000</v>
      </c>
      <c r="D40" s="3">
        <v>144000000</v>
      </c>
      <c r="E40" s="3">
        <v>144913000</v>
      </c>
      <c r="F40" s="3">
        <v>143935000</v>
      </c>
      <c r="G40" s="3">
        <v>140365000</v>
      </c>
      <c r="H40" s="3">
        <v>137086000</v>
      </c>
      <c r="I40" s="3">
        <v>135988000</v>
      </c>
      <c r="J40" s="3">
        <v>133413000</v>
      </c>
      <c r="K40" s="3">
        <v>130393000</v>
      </c>
      <c r="L40" s="3">
        <v>130289000</v>
      </c>
      <c r="M40" s="3">
        <v>129768000</v>
      </c>
      <c r="N40" s="3">
        <v>127666000</v>
      </c>
      <c r="O40" s="4">
        <v>127458000</v>
      </c>
      <c r="P40" s="3">
        <v>127619000</v>
      </c>
      <c r="Q40" s="3">
        <v>127511000</v>
      </c>
      <c r="R40" s="3">
        <v>127456000</v>
      </c>
      <c r="S40" s="3">
        <v>127246000</v>
      </c>
    </row>
    <row r="41" spans="1:19" ht="16" x14ac:dyDescent="0.2">
      <c r="A41" s="2" t="s">
        <v>49</v>
      </c>
      <c r="B41" s="5">
        <v>0.86</v>
      </c>
      <c r="C41" s="5">
        <v>1.29</v>
      </c>
      <c r="D41" s="5">
        <v>1.88</v>
      </c>
      <c r="E41" s="5">
        <v>1.93</v>
      </c>
      <c r="F41" s="5">
        <v>1.66</v>
      </c>
      <c r="G41" s="5">
        <v>1.9</v>
      </c>
      <c r="H41" s="5">
        <v>2.21</v>
      </c>
      <c r="I41" s="5">
        <v>1.9</v>
      </c>
      <c r="J41" s="5">
        <v>3.63</v>
      </c>
      <c r="K41" s="5">
        <v>4.95</v>
      </c>
      <c r="L41" s="5">
        <v>4.5199999999999996</v>
      </c>
      <c r="M41" s="5">
        <v>7.52</v>
      </c>
      <c r="N41" s="5">
        <v>6.7</v>
      </c>
      <c r="O41" s="6">
        <v>7.49</v>
      </c>
      <c r="P41" s="5">
        <v>2.27</v>
      </c>
      <c r="Q41" s="3">
        <v>2</v>
      </c>
      <c r="R41" s="5">
        <v>0.94</v>
      </c>
      <c r="S41" s="5">
        <v>2.2799999999999998</v>
      </c>
    </row>
    <row r="42" spans="1:19" ht="16" x14ac:dyDescent="0.2">
      <c r="A42" s="2" t="s">
        <v>50</v>
      </c>
      <c r="B42" s="5">
        <v>0.86</v>
      </c>
      <c r="C42" s="5">
        <v>1.29</v>
      </c>
      <c r="D42" s="5">
        <v>1.88</v>
      </c>
      <c r="E42" s="5">
        <v>1.93</v>
      </c>
      <c r="F42" s="5">
        <v>1.66</v>
      </c>
      <c r="G42" s="5">
        <v>1.9</v>
      </c>
      <c r="H42" s="5">
        <v>2.21</v>
      </c>
      <c r="I42" s="5">
        <v>1.9</v>
      </c>
      <c r="J42" s="5">
        <v>3.63</v>
      </c>
      <c r="K42" s="5">
        <v>4.95</v>
      </c>
      <c r="L42" s="5">
        <v>4.5199999999999996</v>
      </c>
      <c r="M42" s="5">
        <v>7.52</v>
      </c>
      <c r="N42" s="5">
        <v>6.7</v>
      </c>
      <c r="O42" s="6">
        <v>7.49</v>
      </c>
      <c r="P42" s="5">
        <v>2.27</v>
      </c>
      <c r="Q42" s="3">
        <v>2</v>
      </c>
      <c r="R42" s="5">
        <v>0.94</v>
      </c>
      <c r="S42" s="5">
        <v>2.2799999999999998</v>
      </c>
    </row>
    <row r="43" spans="1:19" ht="16" x14ac:dyDescent="0.2">
      <c r="A43" s="2" t="s">
        <v>51</v>
      </c>
      <c r="B43" s="3">
        <v>143858000</v>
      </c>
      <c r="C43" s="3">
        <v>145278000</v>
      </c>
      <c r="D43" s="3">
        <v>145806000</v>
      </c>
      <c r="E43" s="3">
        <v>146043000</v>
      </c>
      <c r="F43" s="3">
        <v>144298000</v>
      </c>
      <c r="G43" s="3">
        <v>140610000</v>
      </c>
      <c r="H43" s="3">
        <v>137302000</v>
      </c>
      <c r="I43" s="3">
        <v>136198000</v>
      </c>
      <c r="J43" s="3">
        <v>133971000</v>
      </c>
      <c r="K43" s="3">
        <v>130955000</v>
      </c>
      <c r="L43" s="3">
        <v>130871000</v>
      </c>
      <c r="M43" s="3">
        <v>130295000</v>
      </c>
      <c r="N43" s="3">
        <v>128017000</v>
      </c>
      <c r="O43" s="4">
        <v>127787000</v>
      </c>
      <c r="P43" s="3">
        <v>127906000</v>
      </c>
      <c r="Q43" s="3">
        <v>127820000</v>
      </c>
      <c r="R43" s="3">
        <v>127801000</v>
      </c>
      <c r="S43" s="3">
        <v>127621000</v>
      </c>
    </row>
    <row r="44" spans="1:19" ht="16" x14ac:dyDescent="0.2">
      <c r="A44" s="2" t="s">
        <v>52</v>
      </c>
      <c r="B44" s="5">
        <v>0.85</v>
      </c>
      <c r="C44" s="5">
        <v>1.27</v>
      </c>
      <c r="D44" s="5">
        <v>1.86</v>
      </c>
      <c r="E44" s="5">
        <v>1.91</v>
      </c>
      <c r="F44" s="5">
        <v>1.66</v>
      </c>
      <c r="G44" s="5">
        <v>1.89</v>
      </c>
      <c r="H44" s="5">
        <v>2.21</v>
      </c>
      <c r="I44" s="5">
        <v>1.9</v>
      </c>
      <c r="J44" s="5">
        <v>3.61</v>
      </c>
      <c r="K44" s="5">
        <v>4.93</v>
      </c>
      <c r="L44" s="5">
        <v>4.5</v>
      </c>
      <c r="M44" s="5">
        <v>7.49</v>
      </c>
      <c r="N44" s="5">
        <v>6.68</v>
      </c>
      <c r="O44" s="6">
        <v>7.47</v>
      </c>
      <c r="P44" s="5">
        <v>2.2599999999999998</v>
      </c>
      <c r="Q44" s="3">
        <v>2</v>
      </c>
      <c r="R44" s="5">
        <v>0.94</v>
      </c>
      <c r="S44" s="5">
        <v>2.2799999999999998</v>
      </c>
    </row>
    <row r="45" spans="1:19" ht="16" x14ac:dyDescent="0.2">
      <c r="A45" s="2" t="s">
        <v>53</v>
      </c>
      <c r="B45" s="5">
        <v>0.85</v>
      </c>
      <c r="C45" s="5">
        <v>1.27</v>
      </c>
      <c r="D45" s="5">
        <v>1.86</v>
      </c>
      <c r="E45" s="5">
        <v>1.91</v>
      </c>
      <c r="F45" s="5">
        <v>1.66</v>
      </c>
      <c r="G45" s="5">
        <v>1.89</v>
      </c>
      <c r="H45" s="5">
        <v>2.21</v>
      </c>
      <c r="I45" s="5">
        <v>1.9</v>
      </c>
      <c r="J45" s="5">
        <v>3.61</v>
      </c>
      <c r="K45" s="5">
        <v>4.93</v>
      </c>
      <c r="L45" s="5">
        <v>4.5</v>
      </c>
      <c r="M45" s="5">
        <v>7.49</v>
      </c>
      <c r="N45" s="5">
        <v>6.68</v>
      </c>
      <c r="O45" s="6">
        <v>7.47</v>
      </c>
      <c r="P45" s="5">
        <v>2.2599999999999998</v>
      </c>
      <c r="Q45" s="3">
        <v>2</v>
      </c>
      <c r="R45" s="5">
        <v>0.94</v>
      </c>
      <c r="S45" s="5">
        <v>2.2799999999999998</v>
      </c>
    </row>
    <row r="46" spans="1:19" ht="16" x14ac:dyDescent="0.2">
      <c r="A46" s="2" t="s">
        <v>54</v>
      </c>
      <c r="B46" s="3">
        <v>206777000</v>
      </c>
      <c r="C46" s="3">
        <v>317217000</v>
      </c>
      <c r="D46" s="3">
        <v>419439000</v>
      </c>
      <c r="E46" s="3">
        <v>440426000</v>
      </c>
      <c r="F46" s="3">
        <v>434397000</v>
      </c>
      <c r="G46" s="3">
        <v>442459000</v>
      </c>
      <c r="H46" s="3">
        <v>508849000</v>
      </c>
      <c r="I46" s="3">
        <v>602761000</v>
      </c>
      <c r="J46" s="3">
        <v>828320000</v>
      </c>
      <c r="K46" s="3">
        <v>1051043000</v>
      </c>
      <c r="L46" s="3">
        <v>1035306000</v>
      </c>
      <c r="M46" s="3">
        <v>1598955000</v>
      </c>
      <c r="N46" s="3">
        <v>2017932000</v>
      </c>
      <c r="O46" s="4">
        <v>2178645000</v>
      </c>
      <c r="P46" s="3">
        <v>458999000</v>
      </c>
      <c r="Q46" s="3">
        <v>431615000</v>
      </c>
      <c r="R46" s="3">
        <v>802501000</v>
      </c>
      <c r="S46" s="3">
        <v>485530000</v>
      </c>
    </row>
    <row r="47" spans="1:19" ht="16" x14ac:dyDescent="0.2">
      <c r="A47" s="2" t="s">
        <v>55</v>
      </c>
      <c r="B47" s="5">
        <v>29.05</v>
      </c>
      <c r="C47" s="5">
        <v>31.7</v>
      </c>
      <c r="D47" s="5">
        <v>30.61</v>
      </c>
      <c r="E47" s="5">
        <v>27.68</v>
      </c>
      <c r="F47" s="5">
        <v>24.17</v>
      </c>
      <c r="G47" s="5">
        <v>21.47</v>
      </c>
      <c r="H47" s="5">
        <v>21.7</v>
      </c>
      <c r="I47" s="5">
        <v>22.75</v>
      </c>
      <c r="J47" s="5">
        <v>25.19</v>
      </c>
      <c r="K47" s="5">
        <v>26.41</v>
      </c>
      <c r="L47" s="5">
        <v>23.52</v>
      </c>
      <c r="M47" s="5">
        <v>25.56</v>
      </c>
      <c r="N47" s="5">
        <v>24.88</v>
      </c>
      <c r="O47" s="6">
        <v>25.64</v>
      </c>
      <c r="P47" s="5">
        <v>25.18</v>
      </c>
      <c r="Q47" s="5">
        <v>25.04</v>
      </c>
      <c r="R47" s="5">
        <v>24.88</v>
      </c>
      <c r="S47" s="5">
        <v>25.64</v>
      </c>
    </row>
    <row r="48" spans="1:19" ht="16" x14ac:dyDescent="0.2">
      <c r="A48" s="2" t="s">
        <v>56</v>
      </c>
      <c r="B48" s="3">
        <v>182163000</v>
      </c>
      <c r="C48" s="3">
        <v>286958000</v>
      </c>
      <c r="D48" s="3">
        <v>376439000</v>
      </c>
      <c r="E48" s="3">
        <v>391358000</v>
      </c>
      <c r="F48" s="3">
        <v>376033000</v>
      </c>
      <c r="G48" s="3">
        <v>369076000</v>
      </c>
      <c r="H48" s="3">
        <v>421152000</v>
      </c>
      <c r="I48" s="3">
        <v>494526000</v>
      </c>
      <c r="J48" s="3">
        <v>705836000</v>
      </c>
      <c r="K48" s="3">
        <v>889110000</v>
      </c>
      <c r="L48" s="3">
        <v>1030146000</v>
      </c>
      <c r="M48" s="3">
        <v>1590173000</v>
      </c>
      <c r="N48" s="3">
        <v>2009180000</v>
      </c>
      <c r="O48" s="4">
        <v>2027435000</v>
      </c>
      <c r="P48" s="3">
        <v>391028000</v>
      </c>
      <c r="Q48" s="3">
        <v>352427000</v>
      </c>
      <c r="R48" s="3">
        <v>800328000</v>
      </c>
      <c r="S48" s="3">
        <v>483652000</v>
      </c>
    </row>
    <row r="49" spans="1:19" ht="16" x14ac:dyDescent="0.2">
      <c r="A49" s="2" t="s">
        <v>57</v>
      </c>
      <c r="B49" s="3">
        <v>182163000</v>
      </c>
      <c r="C49" s="3">
        <v>286958000</v>
      </c>
      <c r="D49" s="3">
        <v>376439000</v>
      </c>
      <c r="E49" s="3">
        <v>391358000</v>
      </c>
      <c r="F49" s="3">
        <v>376033000</v>
      </c>
      <c r="G49" s="3">
        <v>369076000</v>
      </c>
      <c r="H49" s="3">
        <v>421152000</v>
      </c>
      <c r="I49" s="3">
        <v>494526000</v>
      </c>
      <c r="J49" s="3">
        <v>705836000</v>
      </c>
      <c r="K49" s="3">
        <v>889110000</v>
      </c>
      <c r="L49" s="3">
        <v>849828000</v>
      </c>
      <c r="M49" s="3">
        <v>1374749000</v>
      </c>
      <c r="N49" s="3">
        <v>1726141000</v>
      </c>
      <c r="O49" s="4">
        <v>1867208000</v>
      </c>
      <c r="P49" s="3">
        <v>391028000</v>
      </c>
      <c r="Q49" s="3">
        <v>352427000</v>
      </c>
      <c r="R49" s="3">
        <v>722339000</v>
      </c>
      <c r="S49" s="3">
        <v>401414000</v>
      </c>
    </row>
    <row r="50" spans="1:19" ht="16" x14ac:dyDescent="0.2">
      <c r="A50" s="2" t="s">
        <v>61</v>
      </c>
      <c r="B50" s="3">
        <v>155666</v>
      </c>
      <c r="C50" s="3">
        <v>172350</v>
      </c>
      <c r="D50" s="3" t="s">
        <v>24</v>
      </c>
      <c r="E50" s="3" t="s">
        <v>24</v>
      </c>
      <c r="F50" s="3" t="s">
        <v>24</v>
      </c>
      <c r="G50" s="3">
        <v>187320</v>
      </c>
      <c r="H50" s="3">
        <v>187551</v>
      </c>
      <c r="I50" s="3">
        <v>197700</v>
      </c>
      <c r="J50" s="3" t="s">
        <v>24</v>
      </c>
      <c r="K50" s="3" t="s">
        <v>24</v>
      </c>
      <c r="L50" s="3">
        <v>176075</v>
      </c>
      <c r="M50" s="3">
        <v>215745</v>
      </c>
      <c r="N50" s="3">
        <v>238545</v>
      </c>
      <c r="O50" s="4">
        <v>249937</v>
      </c>
      <c r="P50" s="3">
        <v>64425</v>
      </c>
      <c r="Q50" s="3">
        <v>64031</v>
      </c>
      <c r="R50" s="3">
        <v>81525</v>
      </c>
      <c r="S50" s="3">
        <v>58847</v>
      </c>
    </row>
    <row r="51" spans="1:19" ht="16" x14ac:dyDescent="0.2">
      <c r="A51" s="2" t="s">
        <v>62</v>
      </c>
      <c r="B51" s="3" t="s">
        <v>24</v>
      </c>
      <c r="C51" s="3" t="s">
        <v>24</v>
      </c>
      <c r="D51" s="3" t="s">
        <v>24</v>
      </c>
      <c r="E51" s="3" t="s">
        <v>24</v>
      </c>
      <c r="F51" s="3" t="s">
        <v>24</v>
      </c>
      <c r="G51" s="3" t="s">
        <v>24</v>
      </c>
      <c r="H51" s="3" t="s">
        <v>24</v>
      </c>
      <c r="I51" s="3" t="s">
        <v>24</v>
      </c>
      <c r="J51" s="3" t="s">
        <v>24</v>
      </c>
      <c r="K51" s="3" t="s">
        <v>24</v>
      </c>
      <c r="L51" s="3" t="s">
        <v>24</v>
      </c>
      <c r="M51" s="3" t="s">
        <v>24</v>
      </c>
      <c r="N51" s="3" t="s">
        <v>24</v>
      </c>
      <c r="O51" s="4" t="s">
        <v>24</v>
      </c>
      <c r="P51" s="3" t="s">
        <v>24</v>
      </c>
      <c r="Q51" s="3" t="s">
        <v>24</v>
      </c>
      <c r="R51" s="3" t="s">
        <v>24</v>
      </c>
      <c r="S51" s="3" t="s">
        <v>24</v>
      </c>
    </row>
    <row r="52" spans="1:19" ht="16" x14ac:dyDescent="0.2">
      <c r="A52" s="2" t="s">
        <v>63</v>
      </c>
      <c r="B52" s="3">
        <v>24614000</v>
      </c>
      <c r="C52" s="3">
        <v>30259000</v>
      </c>
      <c r="D52" s="3">
        <v>43000000</v>
      </c>
      <c r="E52" s="3">
        <v>49068000</v>
      </c>
      <c r="F52" s="3">
        <v>58364000</v>
      </c>
      <c r="G52" s="3">
        <v>73383000</v>
      </c>
      <c r="H52" s="3">
        <v>87697000</v>
      </c>
      <c r="I52" s="3">
        <v>108235000</v>
      </c>
      <c r="J52" s="3">
        <v>122484000</v>
      </c>
      <c r="K52" s="3">
        <v>161933000</v>
      </c>
      <c r="L52" s="3">
        <v>5160000</v>
      </c>
      <c r="M52" s="3">
        <v>8782000</v>
      </c>
      <c r="N52" s="3">
        <v>8752000</v>
      </c>
      <c r="O52" s="4">
        <v>151210000</v>
      </c>
      <c r="P52" s="3">
        <v>67971000</v>
      </c>
      <c r="Q52" s="3">
        <v>79188000</v>
      </c>
      <c r="R52" s="3">
        <v>2173000</v>
      </c>
      <c r="S52" s="3">
        <v>1878000</v>
      </c>
    </row>
    <row r="54" spans="1:19" ht="16" x14ac:dyDescent="0.2">
      <c r="A54" s="1" t="s">
        <v>24</v>
      </c>
      <c r="B54" s="1" t="s">
        <v>0</v>
      </c>
      <c r="C54" s="1" t="s">
        <v>1</v>
      </c>
      <c r="D54" s="1" t="s">
        <v>2</v>
      </c>
      <c r="E54" s="1" t="s">
        <v>3</v>
      </c>
      <c r="F54" s="1" t="s">
        <v>4</v>
      </c>
      <c r="G54" s="1" t="s">
        <v>5</v>
      </c>
      <c r="H54" s="1" t="s">
        <v>6</v>
      </c>
      <c r="I54" s="1" t="s">
        <v>7</v>
      </c>
      <c r="J54" s="1" t="s">
        <v>8</v>
      </c>
      <c r="K54" s="1" t="s">
        <v>9</v>
      </c>
      <c r="L54" s="1" t="s">
        <v>10</v>
      </c>
      <c r="M54" s="1" t="s">
        <v>11</v>
      </c>
      <c r="N54" s="1" t="s">
        <v>12</v>
      </c>
      <c r="O54" s="1" t="s">
        <v>13</v>
      </c>
      <c r="P54" s="1" t="s">
        <v>14</v>
      </c>
      <c r="Q54" s="1" t="s">
        <v>15</v>
      </c>
      <c r="R54" s="1" t="s">
        <v>16</v>
      </c>
      <c r="S54" s="1" t="s">
        <v>17</v>
      </c>
    </row>
    <row r="55" spans="1:19" ht="16" x14ac:dyDescent="0.2">
      <c r="A55" s="2" t="s">
        <v>64</v>
      </c>
      <c r="B55" s="3">
        <v>389279000</v>
      </c>
      <c r="C55" s="3">
        <v>527093000</v>
      </c>
      <c r="D55" s="3">
        <v>787053000</v>
      </c>
      <c r="E55" s="3">
        <v>942839000</v>
      </c>
      <c r="F55" s="3">
        <v>951012000</v>
      </c>
      <c r="G55" s="3">
        <v>917039000</v>
      </c>
      <c r="H55" s="3">
        <v>1162737000</v>
      </c>
      <c r="I55" s="3">
        <v>1436282000</v>
      </c>
      <c r="J55" s="3">
        <v>1429282000</v>
      </c>
      <c r="K55" s="3">
        <v>1807938000</v>
      </c>
      <c r="L55" s="3">
        <v>2124379000</v>
      </c>
      <c r="M55" s="3">
        <v>2614853000</v>
      </c>
      <c r="N55" s="3">
        <v>3159453000</v>
      </c>
      <c r="O55" s="4">
        <v>3053302000</v>
      </c>
      <c r="P55" s="3">
        <v>2387094000</v>
      </c>
      <c r="Q55" s="3">
        <v>2634181000</v>
      </c>
      <c r="R55" s="3">
        <v>3159453000</v>
      </c>
      <c r="S55" s="3">
        <v>3053302000</v>
      </c>
    </row>
    <row r="56" spans="1:19" ht="16" x14ac:dyDescent="0.2">
      <c r="A56" s="2" t="s">
        <v>65</v>
      </c>
      <c r="B56" s="3">
        <v>316286000</v>
      </c>
      <c r="C56" s="3">
        <v>409437000</v>
      </c>
      <c r="D56" s="3">
        <v>590179000</v>
      </c>
      <c r="E56" s="3">
        <v>698649000</v>
      </c>
      <c r="F56" s="3">
        <v>664479000</v>
      </c>
      <c r="G56" s="3">
        <v>501482000</v>
      </c>
      <c r="H56" s="3">
        <v>734846000</v>
      </c>
      <c r="I56" s="3">
        <v>990501000</v>
      </c>
      <c r="J56" s="3">
        <v>881320000</v>
      </c>
      <c r="K56" s="3">
        <v>1093505000</v>
      </c>
      <c r="L56" s="3">
        <v>1150517000</v>
      </c>
      <c r="M56" s="3">
        <v>1259871000</v>
      </c>
      <c r="N56" s="3">
        <v>1154867000</v>
      </c>
      <c r="O56" s="4">
        <v>950607000</v>
      </c>
      <c r="P56" s="3">
        <v>498831000</v>
      </c>
      <c r="Q56" s="3">
        <v>352624000</v>
      </c>
      <c r="R56" s="3">
        <v>1154867000</v>
      </c>
      <c r="S56" s="3">
        <v>950607000</v>
      </c>
    </row>
    <row r="57" spans="1:19" ht="16" x14ac:dyDescent="0.2">
      <c r="A57" s="2" t="s">
        <v>66</v>
      </c>
      <c r="B57" s="3">
        <v>316286000</v>
      </c>
      <c r="C57" s="3">
        <v>409437000</v>
      </c>
      <c r="D57" s="3">
        <v>590179000</v>
      </c>
      <c r="E57" s="3">
        <v>698649000</v>
      </c>
      <c r="F57" s="3">
        <v>664479000</v>
      </c>
      <c r="G57" s="3">
        <v>501482000</v>
      </c>
      <c r="H57" s="3">
        <v>734846000</v>
      </c>
      <c r="I57" s="3">
        <v>990501000</v>
      </c>
      <c r="J57" s="3">
        <v>881320000</v>
      </c>
      <c r="K57" s="3">
        <v>1093505000</v>
      </c>
      <c r="L57" s="3">
        <v>1150517000</v>
      </c>
      <c r="M57" s="3">
        <v>1259871000</v>
      </c>
      <c r="N57" s="3">
        <v>1154867000</v>
      </c>
      <c r="O57" s="4">
        <v>950607000</v>
      </c>
      <c r="P57" s="3">
        <v>498831000</v>
      </c>
      <c r="Q57" s="3">
        <v>352624000</v>
      </c>
      <c r="R57" s="3">
        <v>1154867000</v>
      </c>
      <c r="S57" s="3">
        <v>950607000</v>
      </c>
    </row>
    <row r="58" spans="1:19" ht="16" x14ac:dyDescent="0.2">
      <c r="A58" s="2" t="s">
        <v>67</v>
      </c>
      <c r="B58" s="3" t="s">
        <v>24</v>
      </c>
      <c r="C58" s="3" t="s">
        <v>24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4" t="s">
        <v>24</v>
      </c>
      <c r="P58" s="3" t="s">
        <v>24</v>
      </c>
      <c r="Q58" s="3" t="s">
        <v>24</v>
      </c>
      <c r="R58" s="3" t="s">
        <v>24</v>
      </c>
      <c r="S58" s="3" t="s">
        <v>24</v>
      </c>
    </row>
    <row r="59" spans="1:19" ht="16" x14ac:dyDescent="0.2">
      <c r="A59" s="2" t="s">
        <v>68</v>
      </c>
      <c r="B59" s="3">
        <v>9116000</v>
      </c>
      <c r="C59" s="3">
        <v>5202000</v>
      </c>
      <c r="D59" s="3">
        <v>6351000</v>
      </c>
      <c r="E59" s="3">
        <v>11903000</v>
      </c>
      <c r="F59" s="3">
        <v>13746000</v>
      </c>
      <c r="G59" s="3">
        <v>13108000</v>
      </c>
      <c r="H59" s="3">
        <v>9200000</v>
      </c>
      <c r="I59" s="3">
        <v>19173000</v>
      </c>
      <c r="J59" s="3">
        <v>35786000</v>
      </c>
      <c r="K59" s="3">
        <v>40219000</v>
      </c>
      <c r="L59" s="3">
        <v>75708000</v>
      </c>
      <c r="M59" s="3">
        <v>77001000</v>
      </c>
      <c r="N59" s="3">
        <v>132906000</v>
      </c>
      <c r="O59" s="4">
        <v>107468000</v>
      </c>
      <c r="P59" s="3">
        <v>81784000</v>
      </c>
      <c r="Q59" s="3">
        <v>96179000</v>
      </c>
      <c r="R59" s="3">
        <v>132906000</v>
      </c>
      <c r="S59" s="3">
        <v>107468000</v>
      </c>
    </row>
    <row r="60" spans="1:19" ht="16" x14ac:dyDescent="0.2">
      <c r="A60" s="2" t="s">
        <v>69</v>
      </c>
      <c r="B60" s="3">
        <v>9116000</v>
      </c>
      <c r="C60" s="3">
        <v>5202000</v>
      </c>
      <c r="D60" s="3">
        <v>6351000</v>
      </c>
      <c r="E60" s="3">
        <v>11903000</v>
      </c>
      <c r="F60" s="3">
        <v>13746000</v>
      </c>
      <c r="G60" s="3">
        <v>13108000</v>
      </c>
      <c r="H60" s="3">
        <v>9200000</v>
      </c>
      <c r="I60" s="3">
        <v>19173000</v>
      </c>
      <c r="J60" s="3">
        <v>35786000</v>
      </c>
      <c r="K60" s="3">
        <v>40219000</v>
      </c>
      <c r="L60" s="3">
        <v>62399000</v>
      </c>
      <c r="M60" s="3">
        <v>77001000</v>
      </c>
      <c r="N60" s="3">
        <v>132906000</v>
      </c>
      <c r="O60" s="4">
        <v>107468000</v>
      </c>
      <c r="P60" s="3">
        <v>81784000</v>
      </c>
      <c r="Q60" s="3">
        <v>96179000</v>
      </c>
      <c r="R60" s="3">
        <v>132906000</v>
      </c>
      <c r="S60" s="3">
        <v>107468000</v>
      </c>
    </row>
    <row r="61" spans="1:19" ht="16" x14ac:dyDescent="0.2">
      <c r="A61" s="2" t="s">
        <v>70</v>
      </c>
      <c r="B61" s="3" t="s">
        <v>24</v>
      </c>
      <c r="C61" s="3" t="s">
        <v>24</v>
      </c>
      <c r="D61" s="3" t="s">
        <v>24</v>
      </c>
      <c r="E61" s="3" t="s">
        <v>24</v>
      </c>
      <c r="F61" s="3" t="s">
        <v>24</v>
      </c>
      <c r="G61" s="3" t="s">
        <v>24</v>
      </c>
      <c r="H61" s="3" t="s">
        <v>24</v>
      </c>
      <c r="I61" s="3" t="s">
        <v>24</v>
      </c>
      <c r="J61" s="3" t="s">
        <v>24</v>
      </c>
      <c r="K61" s="3" t="s">
        <v>24</v>
      </c>
      <c r="L61" s="3" t="s">
        <v>24</v>
      </c>
      <c r="M61" s="3" t="s">
        <v>24</v>
      </c>
      <c r="N61" s="3" t="s">
        <v>24</v>
      </c>
      <c r="O61" s="4" t="s">
        <v>24</v>
      </c>
      <c r="P61" s="3" t="s">
        <v>24</v>
      </c>
      <c r="Q61" s="3" t="s">
        <v>24</v>
      </c>
      <c r="R61" s="3" t="s">
        <v>24</v>
      </c>
      <c r="S61" s="3" t="s">
        <v>24</v>
      </c>
    </row>
    <row r="62" spans="1:19" ht="16" x14ac:dyDescent="0.2">
      <c r="A62" s="2" t="s">
        <v>71</v>
      </c>
      <c r="B62" s="3" t="s">
        <v>24</v>
      </c>
      <c r="C62" s="3" t="s">
        <v>24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 t="s">
        <v>24</v>
      </c>
      <c r="O62" s="4" t="s">
        <v>24</v>
      </c>
      <c r="P62" s="3" t="s">
        <v>24</v>
      </c>
      <c r="Q62" s="3" t="s">
        <v>24</v>
      </c>
      <c r="R62" s="3" t="s">
        <v>24</v>
      </c>
      <c r="S62" s="3" t="s">
        <v>24</v>
      </c>
    </row>
    <row r="63" spans="1:19" ht="16" x14ac:dyDescent="0.2">
      <c r="A63" s="2" t="s">
        <v>72</v>
      </c>
      <c r="B63" s="3" t="s">
        <v>24</v>
      </c>
      <c r="C63" s="3" t="s">
        <v>24</v>
      </c>
      <c r="D63" s="3" t="s">
        <v>24</v>
      </c>
      <c r="E63" s="3" t="s">
        <v>24</v>
      </c>
      <c r="F63" s="3" t="s">
        <v>24</v>
      </c>
      <c r="G63" s="3" t="s">
        <v>24</v>
      </c>
      <c r="H63" s="3" t="s">
        <v>24</v>
      </c>
      <c r="I63" s="3" t="s">
        <v>24</v>
      </c>
      <c r="J63" s="3" t="s">
        <v>24</v>
      </c>
      <c r="K63" s="3" t="s">
        <v>24</v>
      </c>
      <c r="L63" s="3">
        <v>13309000</v>
      </c>
      <c r="M63" s="3" t="s">
        <v>24</v>
      </c>
      <c r="N63" s="3" t="s">
        <v>24</v>
      </c>
      <c r="O63" s="4" t="s">
        <v>24</v>
      </c>
      <c r="P63" s="3" t="s">
        <v>24</v>
      </c>
      <c r="Q63" s="3" t="s">
        <v>24</v>
      </c>
      <c r="R63" s="3" t="s">
        <v>24</v>
      </c>
      <c r="S63" s="3" t="s">
        <v>24</v>
      </c>
    </row>
    <row r="64" spans="1:19" ht="16" x14ac:dyDescent="0.2">
      <c r="A64" s="2" t="s">
        <v>73</v>
      </c>
      <c r="B64" s="3">
        <v>57469000</v>
      </c>
      <c r="C64" s="3">
        <v>104097000</v>
      </c>
      <c r="D64" s="3">
        <v>155222000</v>
      </c>
      <c r="E64" s="3">
        <v>186090000</v>
      </c>
      <c r="F64" s="3">
        <v>208116000</v>
      </c>
      <c r="G64" s="3">
        <v>284009000</v>
      </c>
      <c r="H64" s="3">
        <v>298432000</v>
      </c>
      <c r="I64" s="3">
        <v>329562000</v>
      </c>
      <c r="J64" s="3">
        <v>404842000</v>
      </c>
      <c r="K64" s="3">
        <v>518513000</v>
      </c>
      <c r="L64" s="3">
        <v>647230000</v>
      </c>
      <c r="M64" s="3">
        <v>966481000</v>
      </c>
      <c r="N64" s="3">
        <v>1447367000</v>
      </c>
      <c r="O64" s="4">
        <v>1580313000</v>
      </c>
      <c r="P64" s="3">
        <v>1462076000</v>
      </c>
      <c r="Q64" s="3">
        <v>1741716000</v>
      </c>
      <c r="R64" s="3">
        <v>1447367000</v>
      </c>
      <c r="S64" s="3">
        <v>1580313000</v>
      </c>
    </row>
    <row r="65" spans="1:19" ht="16" x14ac:dyDescent="0.2">
      <c r="A65" s="2" t="s">
        <v>74</v>
      </c>
      <c r="B65" s="3">
        <v>1913000</v>
      </c>
      <c r="C65" s="3">
        <v>2531000</v>
      </c>
      <c r="D65" s="3">
        <v>583000</v>
      </c>
      <c r="E65" s="3">
        <v>4000</v>
      </c>
      <c r="F65" s="3" t="s">
        <v>24</v>
      </c>
      <c r="G65" s="3" t="s">
        <v>24</v>
      </c>
      <c r="H65" s="3" t="s">
        <v>24</v>
      </c>
      <c r="I65" s="3" t="s">
        <v>24</v>
      </c>
      <c r="J65" s="3" t="s">
        <v>24</v>
      </c>
      <c r="K65" s="3" t="s">
        <v>24</v>
      </c>
      <c r="L65" s="3" t="s">
        <v>24</v>
      </c>
      <c r="M65" s="3" t="s">
        <v>24</v>
      </c>
      <c r="N65" s="3" t="s">
        <v>24</v>
      </c>
      <c r="O65" s="4" t="s">
        <v>24</v>
      </c>
      <c r="P65" s="3" t="s">
        <v>24</v>
      </c>
      <c r="Q65" s="3" t="s">
        <v>24</v>
      </c>
      <c r="R65" s="3" t="s">
        <v>24</v>
      </c>
      <c r="S65" s="3" t="s">
        <v>24</v>
      </c>
    </row>
    <row r="66" spans="1:19" ht="16" x14ac:dyDescent="0.2">
      <c r="A66" s="2" t="s">
        <v>75</v>
      </c>
      <c r="B66" s="3" t="s">
        <v>24</v>
      </c>
      <c r="C66" s="3" t="s">
        <v>24</v>
      </c>
      <c r="D66" s="3" t="s">
        <v>24</v>
      </c>
      <c r="E66" s="3" t="s">
        <v>24</v>
      </c>
      <c r="F66" s="3" t="s">
        <v>24</v>
      </c>
      <c r="G66" s="3" t="s">
        <v>24</v>
      </c>
      <c r="H66" s="3" t="s">
        <v>24</v>
      </c>
      <c r="I66" s="3" t="s">
        <v>24</v>
      </c>
      <c r="J66" s="3" t="s">
        <v>24</v>
      </c>
      <c r="K66" s="3" t="s">
        <v>24</v>
      </c>
      <c r="L66" s="3" t="s">
        <v>24</v>
      </c>
      <c r="M66" s="3" t="s">
        <v>24</v>
      </c>
      <c r="N66" s="3" t="s">
        <v>24</v>
      </c>
      <c r="O66" s="4" t="s">
        <v>24</v>
      </c>
      <c r="P66" s="3" t="s">
        <v>24</v>
      </c>
      <c r="Q66" s="3" t="s">
        <v>24</v>
      </c>
      <c r="R66" s="3" t="s">
        <v>24</v>
      </c>
      <c r="S66" s="3" t="s">
        <v>24</v>
      </c>
    </row>
    <row r="67" spans="1:19" ht="16" x14ac:dyDescent="0.2">
      <c r="A67" s="2" t="s">
        <v>76</v>
      </c>
      <c r="B67" s="3">
        <v>59138000</v>
      </c>
      <c r="C67" s="3">
        <v>105462000</v>
      </c>
      <c r="D67" s="3">
        <v>163008000</v>
      </c>
      <c r="E67" s="3">
        <v>196288000</v>
      </c>
      <c r="F67" s="3">
        <v>214113000</v>
      </c>
      <c r="G67" s="3">
        <v>290791000</v>
      </c>
      <c r="H67" s="3">
        <v>306087000</v>
      </c>
      <c r="I67" s="3">
        <v>344695000</v>
      </c>
      <c r="J67" s="3">
        <v>420931000</v>
      </c>
      <c r="K67" s="3">
        <v>518513000</v>
      </c>
      <c r="L67" s="3">
        <v>647230000</v>
      </c>
      <c r="M67" s="3" t="s">
        <v>24</v>
      </c>
      <c r="N67" s="3" t="s">
        <v>24</v>
      </c>
      <c r="O67" s="4" t="s">
        <v>24</v>
      </c>
      <c r="P67" s="3" t="s">
        <v>24</v>
      </c>
      <c r="Q67" s="3" t="s">
        <v>24</v>
      </c>
      <c r="R67" s="3" t="s">
        <v>24</v>
      </c>
      <c r="S67" s="3" t="s">
        <v>24</v>
      </c>
    </row>
    <row r="68" spans="1:19" ht="16" x14ac:dyDescent="0.2">
      <c r="A68" s="2" t="s">
        <v>77</v>
      </c>
      <c r="B68" s="3">
        <v>-3582000</v>
      </c>
      <c r="C68" s="3">
        <v>-3896000</v>
      </c>
      <c r="D68" s="3">
        <v>-8369000</v>
      </c>
      <c r="E68" s="3">
        <v>-10202000</v>
      </c>
      <c r="F68" s="3">
        <v>-5997000</v>
      </c>
      <c r="G68" s="3">
        <v>-6782000</v>
      </c>
      <c r="H68" s="3">
        <v>-7655000</v>
      </c>
      <c r="I68" s="3">
        <v>-15133000</v>
      </c>
      <c r="J68" s="3">
        <v>-16089000</v>
      </c>
      <c r="K68" s="3" t="s">
        <v>24</v>
      </c>
      <c r="L68" s="3">
        <v>-30970000</v>
      </c>
      <c r="M68" s="3">
        <v>-38045000</v>
      </c>
      <c r="N68" s="3">
        <v>-124614000</v>
      </c>
      <c r="O68" s="4">
        <v>-142316000</v>
      </c>
      <c r="P68" s="3">
        <v>-61950000</v>
      </c>
      <c r="Q68" s="3">
        <v>-73694000</v>
      </c>
      <c r="R68" s="3">
        <v>-124614000</v>
      </c>
      <c r="S68" s="3">
        <v>-142316000</v>
      </c>
    </row>
    <row r="69" spans="1:19" ht="16" x14ac:dyDescent="0.2">
      <c r="A69" s="2" t="s">
        <v>78</v>
      </c>
      <c r="B69" s="3" t="s">
        <v>24</v>
      </c>
      <c r="C69" s="3" t="s">
        <v>24</v>
      </c>
      <c r="D69" s="3" t="s">
        <v>24</v>
      </c>
      <c r="E69" s="3" t="s">
        <v>24</v>
      </c>
      <c r="F69" s="3" t="s">
        <v>24</v>
      </c>
      <c r="G69" s="3" t="s">
        <v>24</v>
      </c>
      <c r="H69" s="3" t="s">
        <v>24</v>
      </c>
      <c r="I69" s="3" t="s">
        <v>24</v>
      </c>
      <c r="J69" s="3" t="s">
        <v>24</v>
      </c>
      <c r="K69" s="3" t="s">
        <v>24</v>
      </c>
      <c r="L69" s="3">
        <v>30970000</v>
      </c>
      <c r="M69" s="3">
        <v>1004526000</v>
      </c>
      <c r="N69" s="3">
        <v>1571981000</v>
      </c>
      <c r="O69" s="4">
        <v>1722629000</v>
      </c>
      <c r="P69" s="3">
        <v>1524026000</v>
      </c>
      <c r="Q69" s="3">
        <v>1815410000</v>
      </c>
      <c r="R69" s="3">
        <v>1571981000</v>
      </c>
      <c r="S69" s="3">
        <v>1722629000</v>
      </c>
    </row>
    <row r="70" spans="1:19" ht="16" x14ac:dyDescent="0.2">
      <c r="A70" s="2" t="s">
        <v>79</v>
      </c>
      <c r="B70" s="3">
        <v>6408000</v>
      </c>
      <c r="C70" s="3">
        <v>8357000</v>
      </c>
      <c r="D70" s="3">
        <v>35301000</v>
      </c>
      <c r="E70" s="3">
        <v>46197000</v>
      </c>
      <c r="F70" s="3">
        <v>64671000</v>
      </c>
      <c r="G70" s="3">
        <v>118440000</v>
      </c>
      <c r="H70" s="3">
        <v>120259000</v>
      </c>
      <c r="I70" s="3">
        <v>97046000</v>
      </c>
      <c r="J70" s="3">
        <v>107334000</v>
      </c>
      <c r="K70" s="3">
        <v>155701000</v>
      </c>
      <c r="L70" s="3">
        <v>250924000</v>
      </c>
      <c r="M70" s="3">
        <v>311500000</v>
      </c>
      <c r="N70" s="3">
        <v>424313000</v>
      </c>
      <c r="O70" s="4">
        <v>414914000</v>
      </c>
      <c r="P70" s="3">
        <v>344403000</v>
      </c>
      <c r="Q70" s="3">
        <v>443662000</v>
      </c>
      <c r="R70" s="3">
        <v>424313000</v>
      </c>
      <c r="S70" s="3">
        <v>414914000</v>
      </c>
    </row>
    <row r="71" spans="1:19" ht="16" x14ac:dyDescent="0.2">
      <c r="A71" s="2" t="s">
        <v>80</v>
      </c>
      <c r="B71" s="3" t="s">
        <v>24</v>
      </c>
      <c r="C71" s="3" t="s">
        <v>24</v>
      </c>
      <c r="D71" s="3" t="s">
        <v>24</v>
      </c>
      <c r="E71" s="3" t="s">
        <v>24</v>
      </c>
      <c r="F71" s="3" t="s">
        <v>24</v>
      </c>
      <c r="G71" s="3" t="s">
        <v>24</v>
      </c>
      <c r="H71" s="3" t="s">
        <v>24</v>
      </c>
      <c r="I71" s="3" t="s">
        <v>24</v>
      </c>
      <c r="J71" s="3" t="s">
        <v>24</v>
      </c>
      <c r="K71" s="3" t="s">
        <v>24</v>
      </c>
      <c r="L71" s="3" t="s">
        <v>24</v>
      </c>
      <c r="M71" s="3" t="s">
        <v>24</v>
      </c>
      <c r="N71" s="3" t="s">
        <v>24</v>
      </c>
      <c r="O71" s="4" t="s">
        <v>24</v>
      </c>
      <c r="P71" s="3" t="s">
        <v>24</v>
      </c>
      <c r="Q71" s="3" t="s">
        <v>24</v>
      </c>
      <c r="R71" s="3" t="s">
        <v>24</v>
      </c>
      <c r="S71" s="3" t="s">
        <v>24</v>
      </c>
    </row>
    <row r="72" spans="1:19" ht="16" x14ac:dyDescent="0.2">
      <c r="A72" s="2" t="s">
        <v>81</v>
      </c>
      <c r="B72" s="3" t="s">
        <v>24</v>
      </c>
      <c r="C72" s="3" t="s">
        <v>24</v>
      </c>
      <c r="D72" s="3" t="s">
        <v>24</v>
      </c>
      <c r="E72" s="3" t="s">
        <v>24</v>
      </c>
      <c r="F72" s="3" t="s">
        <v>24</v>
      </c>
      <c r="G72" s="3" t="s">
        <v>24</v>
      </c>
      <c r="H72" s="3" t="s">
        <v>24</v>
      </c>
      <c r="I72" s="3" t="s">
        <v>24</v>
      </c>
      <c r="J72" s="3" t="s">
        <v>24</v>
      </c>
      <c r="K72" s="3" t="s">
        <v>24</v>
      </c>
      <c r="L72" s="3" t="s">
        <v>24</v>
      </c>
      <c r="M72" s="3" t="s">
        <v>24</v>
      </c>
      <c r="N72" s="3" t="s">
        <v>24</v>
      </c>
      <c r="O72" s="4" t="s">
        <v>24</v>
      </c>
      <c r="P72" s="3" t="s">
        <v>24</v>
      </c>
      <c r="Q72" s="3" t="s">
        <v>24</v>
      </c>
      <c r="R72" s="3" t="s">
        <v>24</v>
      </c>
      <c r="S72" s="3" t="s">
        <v>24</v>
      </c>
    </row>
    <row r="73" spans="1:19" ht="16" x14ac:dyDescent="0.2">
      <c r="A73" s="2" t="s">
        <v>82</v>
      </c>
      <c r="B73" s="3" t="s">
        <v>24</v>
      </c>
      <c r="C73" s="3" t="s">
        <v>24</v>
      </c>
      <c r="D73" s="3" t="s">
        <v>24</v>
      </c>
      <c r="E73" s="3" t="s">
        <v>24</v>
      </c>
      <c r="F73" s="3" t="s">
        <v>24</v>
      </c>
      <c r="G73" s="3" t="s">
        <v>24</v>
      </c>
      <c r="H73" s="3" t="s">
        <v>24</v>
      </c>
      <c r="I73" s="3" t="s">
        <v>24</v>
      </c>
      <c r="J73" s="3" t="s">
        <v>24</v>
      </c>
      <c r="K73" s="3" t="s">
        <v>24</v>
      </c>
      <c r="L73" s="3" t="s">
        <v>24</v>
      </c>
      <c r="M73" s="3" t="s">
        <v>24</v>
      </c>
      <c r="N73" s="3" t="s">
        <v>24</v>
      </c>
      <c r="O73" s="4" t="s">
        <v>24</v>
      </c>
      <c r="P73" s="3" t="s">
        <v>24</v>
      </c>
      <c r="Q73" s="3" t="s">
        <v>24</v>
      </c>
      <c r="R73" s="3" t="s">
        <v>24</v>
      </c>
      <c r="S73" s="3" t="s">
        <v>24</v>
      </c>
    </row>
    <row r="74" spans="1:19" ht="16" x14ac:dyDescent="0.2">
      <c r="A74" s="2" t="s">
        <v>83</v>
      </c>
      <c r="B74" s="3" t="s">
        <v>24</v>
      </c>
      <c r="C74" s="3" t="s">
        <v>24</v>
      </c>
      <c r="D74" s="3" t="s">
        <v>24</v>
      </c>
      <c r="E74" s="3" t="s">
        <v>24</v>
      </c>
      <c r="F74" s="3" t="s">
        <v>24</v>
      </c>
      <c r="G74" s="3" t="s">
        <v>24</v>
      </c>
      <c r="H74" s="3" t="s">
        <v>24</v>
      </c>
      <c r="I74" s="3" t="s">
        <v>24</v>
      </c>
      <c r="J74" s="3" t="s">
        <v>24</v>
      </c>
      <c r="K74" s="3" t="s">
        <v>24</v>
      </c>
      <c r="L74" s="3" t="s">
        <v>24</v>
      </c>
      <c r="M74" s="3" t="s">
        <v>24</v>
      </c>
      <c r="N74" s="3" t="s">
        <v>24</v>
      </c>
      <c r="O74" s="4" t="s">
        <v>24</v>
      </c>
      <c r="P74" s="3" t="s">
        <v>24</v>
      </c>
      <c r="Q74" s="3" t="s">
        <v>24</v>
      </c>
      <c r="R74" s="3" t="s">
        <v>24</v>
      </c>
      <c r="S74" s="3" t="s">
        <v>24</v>
      </c>
    </row>
    <row r="75" spans="1:19" ht="16" x14ac:dyDescent="0.2">
      <c r="A75" s="2" t="s">
        <v>84</v>
      </c>
      <c r="B75" s="3" t="s">
        <v>24</v>
      </c>
      <c r="C75" s="3" t="s">
        <v>24</v>
      </c>
      <c r="D75" s="3" t="s">
        <v>24</v>
      </c>
      <c r="E75" s="3" t="s">
        <v>24</v>
      </c>
      <c r="F75" s="3" t="s">
        <v>24</v>
      </c>
      <c r="G75" s="3" t="s">
        <v>24</v>
      </c>
      <c r="H75" s="3" t="s">
        <v>24</v>
      </c>
      <c r="I75" s="3" t="s">
        <v>24</v>
      </c>
      <c r="J75" s="3" t="s">
        <v>24</v>
      </c>
      <c r="K75" s="3" t="s">
        <v>24</v>
      </c>
      <c r="L75" s="3" t="s">
        <v>24</v>
      </c>
      <c r="M75" s="3" t="s">
        <v>24</v>
      </c>
      <c r="N75" s="3" t="s">
        <v>24</v>
      </c>
      <c r="O75" s="4" t="s">
        <v>24</v>
      </c>
      <c r="P75" s="3" t="s">
        <v>24</v>
      </c>
      <c r="Q75" s="3" t="s">
        <v>24</v>
      </c>
      <c r="R75" s="3" t="s">
        <v>24</v>
      </c>
      <c r="S75" s="3" t="s">
        <v>24</v>
      </c>
    </row>
    <row r="76" spans="1:19" ht="16" x14ac:dyDescent="0.2">
      <c r="A76" s="2" t="s">
        <v>85</v>
      </c>
      <c r="B76" s="3">
        <v>110023000</v>
      </c>
      <c r="C76" s="3">
        <v>207541000</v>
      </c>
      <c r="D76" s="3">
        <v>264025000</v>
      </c>
      <c r="E76" s="3">
        <v>306849000</v>
      </c>
      <c r="F76" s="3">
        <v>345201000</v>
      </c>
      <c r="G76" s="3">
        <v>397038000</v>
      </c>
      <c r="H76" s="3">
        <v>494804000</v>
      </c>
      <c r="I76" s="3">
        <v>562201000</v>
      </c>
      <c r="J76" s="3">
        <v>655429000</v>
      </c>
      <c r="K76" s="3">
        <v>1473416000</v>
      </c>
      <c r="L76" s="3">
        <v>2060836000</v>
      </c>
      <c r="M76" s="3">
        <v>2327625000</v>
      </c>
      <c r="N76" s="3">
        <v>2447585000</v>
      </c>
      <c r="O76" s="4">
        <v>2518242000</v>
      </c>
      <c r="P76" s="3">
        <v>2533617000</v>
      </c>
      <c r="Q76" s="3">
        <v>2675255000</v>
      </c>
      <c r="R76" s="3">
        <v>2447585000</v>
      </c>
      <c r="S76" s="3">
        <v>2518242000</v>
      </c>
    </row>
    <row r="77" spans="1:19" ht="16" x14ac:dyDescent="0.2">
      <c r="A77" s="2" t="s">
        <v>86</v>
      </c>
      <c r="B77" s="3">
        <v>70954000</v>
      </c>
      <c r="C77" s="3">
        <v>162941000</v>
      </c>
      <c r="D77" s="3">
        <v>214639000</v>
      </c>
      <c r="E77" s="3">
        <v>136606000</v>
      </c>
      <c r="F77" s="3">
        <v>138153000</v>
      </c>
      <c r="G77" s="3">
        <v>145804000</v>
      </c>
      <c r="H77" s="3">
        <v>145174000</v>
      </c>
      <c r="I77" s="3">
        <v>129934000</v>
      </c>
      <c r="J77" s="3">
        <v>161993000</v>
      </c>
      <c r="K77" s="3">
        <v>839681000</v>
      </c>
      <c r="L77" s="3">
        <v>789935000</v>
      </c>
      <c r="M77" s="3">
        <v>902119000</v>
      </c>
      <c r="N77" s="3">
        <v>1251735000</v>
      </c>
      <c r="O77" s="4">
        <v>1282471000</v>
      </c>
      <c r="P77" s="3">
        <v>1927760000</v>
      </c>
      <c r="Q77" s="3">
        <v>2069177000</v>
      </c>
      <c r="R77" s="3">
        <v>1251735000</v>
      </c>
      <c r="S77" s="3">
        <v>1282471000</v>
      </c>
    </row>
    <row r="78" spans="1:19" ht="16" x14ac:dyDescent="0.2">
      <c r="A78" s="2" t="s">
        <v>87</v>
      </c>
      <c r="B78" s="3">
        <v>138332000</v>
      </c>
      <c r="C78" s="3">
        <v>254417000</v>
      </c>
      <c r="D78" s="3">
        <v>306373000</v>
      </c>
      <c r="E78" s="3">
        <v>255603000</v>
      </c>
      <c r="F78" s="3">
        <v>296008000</v>
      </c>
      <c r="G78" s="3">
        <v>349605000</v>
      </c>
      <c r="H78" s="3">
        <v>423499000</v>
      </c>
      <c r="I78" s="3">
        <v>473642000</v>
      </c>
      <c r="J78" s="3">
        <v>567237000</v>
      </c>
      <c r="K78" s="3">
        <v>1361357000</v>
      </c>
      <c r="L78" s="3">
        <v>1480522000</v>
      </c>
      <c r="M78" s="3">
        <v>1731253000</v>
      </c>
      <c r="N78" s="3">
        <v>2239033000</v>
      </c>
      <c r="O78" s="4">
        <v>2306264000</v>
      </c>
      <c r="P78" s="3">
        <v>2851402000</v>
      </c>
      <c r="Q78" s="3">
        <v>2987627000</v>
      </c>
      <c r="R78" s="3">
        <v>2239033000</v>
      </c>
      <c r="S78" s="3">
        <v>2306264000</v>
      </c>
    </row>
    <row r="79" spans="1:19" ht="16" x14ac:dyDescent="0.2">
      <c r="A79" s="2" t="s">
        <v>88</v>
      </c>
      <c r="B79" s="3">
        <v>67378000</v>
      </c>
      <c r="C79" s="3">
        <v>91476000</v>
      </c>
      <c r="D79" s="3">
        <v>91734000</v>
      </c>
      <c r="E79" s="3">
        <v>118997000</v>
      </c>
      <c r="F79" s="3">
        <v>157855000</v>
      </c>
      <c r="G79" s="3">
        <v>203801000</v>
      </c>
      <c r="H79" s="3">
        <v>278325000</v>
      </c>
      <c r="I79" s="3">
        <v>343708000</v>
      </c>
      <c r="J79" s="3">
        <v>405244000</v>
      </c>
      <c r="K79" s="3">
        <v>521676000</v>
      </c>
      <c r="L79" s="3">
        <v>690587000</v>
      </c>
      <c r="M79" s="3">
        <v>829134000</v>
      </c>
      <c r="N79" s="3">
        <v>987298000</v>
      </c>
      <c r="O79" s="4">
        <v>1023793000</v>
      </c>
      <c r="P79" s="3">
        <v>923642000</v>
      </c>
      <c r="Q79" s="3">
        <v>918450000</v>
      </c>
      <c r="R79" s="3">
        <v>987298000</v>
      </c>
      <c r="S79" s="3">
        <v>1023793000</v>
      </c>
    </row>
    <row r="80" spans="1:19" ht="16" x14ac:dyDescent="0.2">
      <c r="A80" s="2" t="s">
        <v>89</v>
      </c>
      <c r="B80" s="3" t="s">
        <v>24</v>
      </c>
      <c r="C80" s="3" t="s">
        <v>24</v>
      </c>
      <c r="D80" s="3" t="s">
        <v>24</v>
      </c>
      <c r="E80" s="3" t="s">
        <v>24</v>
      </c>
      <c r="F80" s="3" t="s">
        <v>24</v>
      </c>
      <c r="G80" s="3" t="s">
        <v>24</v>
      </c>
      <c r="H80" s="3" t="s">
        <v>24</v>
      </c>
      <c r="I80" s="3" t="s">
        <v>24</v>
      </c>
      <c r="J80" s="3" t="s">
        <v>24</v>
      </c>
      <c r="K80" s="3" t="s">
        <v>24</v>
      </c>
      <c r="L80" s="3" t="s">
        <v>24</v>
      </c>
      <c r="M80" s="3" t="s">
        <v>24</v>
      </c>
      <c r="N80" s="3" t="s">
        <v>24</v>
      </c>
      <c r="O80" s="4" t="s">
        <v>24</v>
      </c>
      <c r="P80" s="3" t="s">
        <v>24</v>
      </c>
      <c r="Q80" s="3" t="s">
        <v>24</v>
      </c>
      <c r="R80" s="3" t="s">
        <v>24</v>
      </c>
      <c r="S80" s="3" t="s">
        <v>24</v>
      </c>
    </row>
    <row r="81" spans="1:19" ht="16" x14ac:dyDescent="0.2">
      <c r="A81" s="2" t="s">
        <v>90</v>
      </c>
      <c r="B81" s="3" t="s">
        <v>24</v>
      </c>
      <c r="C81" s="3" t="s">
        <v>24</v>
      </c>
      <c r="D81" s="3" t="s">
        <v>24</v>
      </c>
      <c r="E81" s="3" t="s">
        <v>24</v>
      </c>
      <c r="F81" s="3" t="s">
        <v>24</v>
      </c>
      <c r="G81" s="3" t="s">
        <v>24</v>
      </c>
      <c r="H81" s="3" t="s">
        <v>24</v>
      </c>
      <c r="I81" s="3" t="s">
        <v>24</v>
      </c>
      <c r="J81" s="3" t="s">
        <v>24</v>
      </c>
      <c r="K81" s="3" t="s">
        <v>24</v>
      </c>
      <c r="L81" s="3" t="s">
        <v>24</v>
      </c>
      <c r="M81" s="3" t="s">
        <v>24</v>
      </c>
      <c r="N81" s="3" t="s">
        <v>24</v>
      </c>
      <c r="O81" s="4" t="s">
        <v>24</v>
      </c>
      <c r="P81" s="3" t="s">
        <v>24</v>
      </c>
      <c r="Q81" s="3" t="s">
        <v>24</v>
      </c>
      <c r="R81" s="3" t="s">
        <v>24</v>
      </c>
      <c r="S81" s="3" t="s">
        <v>24</v>
      </c>
    </row>
    <row r="82" spans="1:19" ht="16" x14ac:dyDescent="0.2">
      <c r="A82" s="2" t="s">
        <v>91</v>
      </c>
      <c r="B82" s="3" t="s">
        <v>24</v>
      </c>
      <c r="C82" s="3" t="s">
        <v>24</v>
      </c>
      <c r="D82" s="3" t="s">
        <v>24</v>
      </c>
      <c r="E82" s="3" t="s">
        <v>24</v>
      </c>
      <c r="F82" s="3" t="s">
        <v>24</v>
      </c>
      <c r="G82" s="3" t="s">
        <v>24</v>
      </c>
      <c r="H82" s="3" t="s">
        <v>24</v>
      </c>
      <c r="I82" s="3" t="s">
        <v>24</v>
      </c>
      <c r="J82" s="3" t="s">
        <v>24</v>
      </c>
      <c r="K82" s="3" t="s">
        <v>24</v>
      </c>
      <c r="L82" s="3" t="s">
        <v>24</v>
      </c>
      <c r="M82" s="3" t="s">
        <v>24</v>
      </c>
      <c r="N82" s="3" t="s">
        <v>24</v>
      </c>
      <c r="O82" s="4" t="s">
        <v>24</v>
      </c>
      <c r="P82" s="3" t="s">
        <v>24</v>
      </c>
      <c r="Q82" s="3" t="s">
        <v>24</v>
      </c>
      <c r="R82" s="3" t="s">
        <v>24</v>
      </c>
      <c r="S82" s="3" t="s">
        <v>24</v>
      </c>
    </row>
    <row r="83" spans="1:19" ht="16" x14ac:dyDescent="0.2">
      <c r="A83" s="2" t="s">
        <v>92</v>
      </c>
      <c r="B83" s="3">
        <v>39069000</v>
      </c>
      <c r="C83" s="3">
        <v>44600000</v>
      </c>
      <c r="D83" s="3">
        <v>49386000</v>
      </c>
      <c r="E83" s="3">
        <v>170243000</v>
      </c>
      <c r="F83" s="3">
        <v>207048000</v>
      </c>
      <c r="G83" s="3">
        <v>251234000</v>
      </c>
      <c r="H83" s="3">
        <v>349630000</v>
      </c>
      <c r="I83" s="3">
        <v>432267000</v>
      </c>
      <c r="J83" s="3">
        <v>493436000</v>
      </c>
      <c r="K83" s="3">
        <v>633735000</v>
      </c>
      <c r="L83" s="3">
        <v>1270901000</v>
      </c>
      <c r="M83" s="3">
        <v>1425506000</v>
      </c>
      <c r="N83" s="3">
        <v>1195850000</v>
      </c>
      <c r="O83" s="4">
        <v>1235771000</v>
      </c>
      <c r="P83" s="3">
        <v>605857000</v>
      </c>
      <c r="Q83" s="3">
        <v>606078000</v>
      </c>
      <c r="R83" s="3">
        <v>1195850000</v>
      </c>
      <c r="S83" s="3">
        <v>1235771000</v>
      </c>
    </row>
    <row r="84" spans="1:19" ht="16" x14ac:dyDescent="0.2">
      <c r="A84" s="2" t="s">
        <v>93</v>
      </c>
      <c r="B84" s="3">
        <v>27112000</v>
      </c>
      <c r="C84" s="3">
        <v>31872000</v>
      </c>
      <c r="D84" s="3">
        <v>30201000</v>
      </c>
      <c r="E84" s="3">
        <v>28201000</v>
      </c>
      <c r="F84" s="3">
        <v>26163000</v>
      </c>
      <c r="G84" s="3">
        <v>24777000</v>
      </c>
      <c r="H84" s="3">
        <v>24557000</v>
      </c>
      <c r="I84" s="3">
        <v>24679000</v>
      </c>
      <c r="J84" s="3">
        <v>24239000</v>
      </c>
      <c r="K84" s="3">
        <v>24423000</v>
      </c>
      <c r="L84" s="3">
        <v>466957000</v>
      </c>
      <c r="M84" s="3">
        <v>458179000</v>
      </c>
      <c r="N84" s="3">
        <v>46105000</v>
      </c>
      <c r="O84" s="4">
        <v>44123000</v>
      </c>
      <c r="P84" s="3">
        <v>453776000</v>
      </c>
      <c r="Q84" s="3">
        <v>451234000</v>
      </c>
      <c r="R84" s="3">
        <v>46105000</v>
      </c>
      <c r="S84" s="3">
        <v>44123000</v>
      </c>
    </row>
    <row r="85" spans="1:19" ht="16" x14ac:dyDescent="0.2">
      <c r="A85" s="2" t="s">
        <v>94</v>
      </c>
      <c r="B85" s="3">
        <v>20274000</v>
      </c>
      <c r="C85" s="3">
        <v>26336000</v>
      </c>
      <c r="D85" s="3">
        <v>26060000</v>
      </c>
      <c r="E85" s="3">
        <v>25279000</v>
      </c>
      <c r="F85" s="3">
        <v>24413000</v>
      </c>
      <c r="G85" s="3">
        <v>23830000</v>
      </c>
      <c r="H85" s="3">
        <v>24233000</v>
      </c>
      <c r="I85" s="3">
        <v>24606000</v>
      </c>
      <c r="J85" s="3">
        <v>24239000</v>
      </c>
      <c r="K85" s="3">
        <v>24180000</v>
      </c>
      <c r="L85" s="3">
        <v>386877000</v>
      </c>
      <c r="M85" s="3">
        <v>386880000</v>
      </c>
      <c r="N85" s="3">
        <v>24144000</v>
      </c>
      <c r="O85" s="4">
        <v>24041000</v>
      </c>
      <c r="P85" s="3">
        <v>386868000</v>
      </c>
      <c r="Q85" s="3">
        <v>386515000</v>
      </c>
      <c r="R85" s="3">
        <v>24144000</v>
      </c>
      <c r="S85" s="3">
        <v>24041000</v>
      </c>
    </row>
    <row r="86" spans="1:19" ht="16" x14ac:dyDescent="0.2">
      <c r="A86" s="2" t="s">
        <v>95</v>
      </c>
      <c r="B86" s="3">
        <v>6838000</v>
      </c>
      <c r="C86" s="3">
        <v>5536000</v>
      </c>
      <c r="D86" s="3">
        <v>4141000</v>
      </c>
      <c r="E86" s="3">
        <v>2922000</v>
      </c>
      <c r="F86" s="3">
        <v>1750000</v>
      </c>
      <c r="G86" s="3">
        <v>947000</v>
      </c>
      <c r="H86" s="3">
        <v>324000</v>
      </c>
      <c r="I86" s="3">
        <v>73000</v>
      </c>
      <c r="J86" s="3" t="s">
        <v>24</v>
      </c>
      <c r="K86" s="3">
        <v>243000</v>
      </c>
      <c r="L86" s="3">
        <v>80080000</v>
      </c>
      <c r="M86" s="3">
        <v>71299000</v>
      </c>
      <c r="N86" s="3">
        <v>21961000</v>
      </c>
      <c r="O86" s="4">
        <v>20082000</v>
      </c>
      <c r="P86" s="3">
        <v>66908000</v>
      </c>
      <c r="Q86" s="3">
        <v>64719000</v>
      </c>
      <c r="R86" s="3">
        <v>21961000</v>
      </c>
      <c r="S86" s="3">
        <v>20082000</v>
      </c>
    </row>
    <row r="87" spans="1:19" ht="16" x14ac:dyDescent="0.2">
      <c r="A87" s="2" t="s">
        <v>96</v>
      </c>
      <c r="B87" s="3" t="s">
        <v>24</v>
      </c>
      <c r="C87" s="3" t="s">
        <v>24</v>
      </c>
      <c r="D87" s="3" t="s">
        <v>24</v>
      </c>
      <c r="E87" s="3" t="s">
        <v>24</v>
      </c>
      <c r="F87" s="3" t="s">
        <v>24</v>
      </c>
      <c r="G87" s="3" t="s">
        <v>24</v>
      </c>
      <c r="H87" s="3" t="s">
        <v>24</v>
      </c>
      <c r="I87" s="3" t="s">
        <v>24</v>
      </c>
      <c r="J87" s="3" t="s">
        <v>24</v>
      </c>
      <c r="K87" s="3" t="s">
        <v>24</v>
      </c>
      <c r="L87" s="3" t="s">
        <v>24</v>
      </c>
      <c r="M87" s="3" t="s">
        <v>24</v>
      </c>
      <c r="N87" s="3" t="s">
        <v>24</v>
      </c>
      <c r="O87" s="4" t="s">
        <v>24</v>
      </c>
      <c r="P87" s="3" t="s">
        <v>24</v>
      </c>
      <c r="Q87" s="3" t="s">
        <v>24</v>
      </c>
      <c r="R87" s="3" t="s">
        <v>24</v>
      </c>
      <c r="S87" s="3" t="s">
        <v>24</v>
      </c>
    </row>
    <row r="88" spans="1:19" ht="16" x14ac:dyDescent="0.2">
      <c r="A88" s="2" t="s">
        <v>97</v>
      </c>
      <c r="B88" s="3" t="s">
        <v>24</v>
      </c>
      <c r="C88" s="3" t="s">
        <v>24</v>
      </c>
      <c r="D88" s="3" t="s">
        <v>24</v>
      </c>
      <c r="E88" s="3" t="s">
        <v>24</v>
      </c>
      <c r="F88" s="3" t="s">
        <v>24</v>
      </c>
      <c r="G88" s="3" t="s">
        <v>24</v>
      </c>
      <c r="H88" s="3" t="s">
        <v>24</v>
      </c>
      <c r="I88" s="3" t="s">
        <v>24</v>
      </c>
      <c r="J88" s="3" t="s">
        <v>24</v>
      </c>
      <c r="K88" s="3" t="s">
        <v>24</v>
      </c>
      <c r="L88" s="3" t="s">
        <v>24</v>
      </c>
      <c r="M88" s="3" t="s">
        <v>24</v>
      </c>
      <c r="N88" s="3" t="s">
        <v>24</v>
      </c>
      <c r="O88" s="4" t="s">
        <v>24</v>
      </c>
      <c r="P88" s="3" t="s">
        <v>24</v>
      </c>
      <c r="Q88" s="3" t="s">
        <v>24</v>
      </c>
      <c r="R88" s="3" t="s">
        <v>24</v>
      </c>
      <c r="S88" s="3" t="s">
        <v>24</v>
      </c>
    </row>
    <row r="89" spans="1:19" ht="16" x14ac:dyDescent="0.2">
      <c r="A89" s="2" t="s">
        <v>98</v>
      </c>
      <c r="B89" s="3">
        <v>11957000</v>
      </c>
      <c r="C89" s="3">
        <v>12728000</v>
      </c>
      <c r="D89" s="3">
        <v>19185000</v>
      </c>
      <c r="E89" s="3">
        <v>142042000</v>
      </c>
      <c r="F89" s="3">
        <v>180885000</v>
      </c>
      <c r="G89" s="3">
        <v>226457000</v>
      </c>
      <c r="H89" s="3">
        <v>325073000</v>
      </c>
      <c r="I89" s="3">
        <v>407588000</v>
      </c>
      <c r="J89" s="3">
        <v>469197000</v>
      </c>
      <c r="K89" s="3">
        <v>609312000</v>
      </c>
      <c r="L89" s="3">
        <v>803944000</v>
      </c>
      <c r="M89" s="3">
        <v>967327000</v>
      </c>
      <c r="N89" s="3">
        <v>1149745000</v>
      </c>
      <c r="O89" s="4">
        <v>1191648000</v>
      </c>
      <c r="P89" s="3">
        <v>152081000</v>
      </c>
      <c r="Q89" s="3">
        <v>154844000</v>
      </c>
      <c r="R89" s="3">
        <v>1149745000</v>
      </c>
      <c r="S89" s="3">
        <v>1191648000</v>
      </c>
    </row>
    <row r="90" spans="1:19" ht="16" x14ac:dyDescent="0.2">
      <c r="A90" s="2" t="s">
        <v>99</v>
      </c>
      <c r="B90" s="3">
        <v>499302000</v>
      </c>
      <c r="C90" s="3">
        <v>734634000</v>
      </c>
      <c r="D90" s="3">
        <v>1051078000</v>
      </c>
      <c r="E90" s="3">
        <v>1249688000</v>
      </c>
      <c r="F90" s="3">
        <v>1296213000</v>
      </c>
      <c r="G90" s="3">
        <v>1314077000</v>
      </c>
      <c r="H90" s="3">
        <v>1657541000</v>
      </c>
      <c r="I90" s="3">
        <v>1998483000</v>
      </c>
      <c r="J90" s="3">
        <v>2084711000</v>
      </c>
      <c r="K90" s="3">
        <v>3281354000</v>
      </c>
      <c r="L90" s="3">
        <v>4185215000</v>
      </c>
      <c r="M90" s="3">
        <v>4942478000</v>
      </c>
      <c r="N90" s="3">
        <v>5607038000</v>
      </c>
      <c r="O90" s="4">
        <v>5571544000</v>
      </c>
      <c r="P90" s="3">
        <v>4920711000</v>
      </c>
      <c r="Q90" s="3">
        <v>5309436000</v>
      </c>
      <c r="R90" s="3">
        <v>5607038000</v>
      </c>
      <c r="S90" s="3">
        <v>5571544000</v>
      </c>
    </row>
    <row r="91" spans="1:19" ht="16" x14ac:dyDescent="0.2">
      <c r="A91" s="2" t="s">
        <v>100</v>
      </c>
      <c r="B91" s="3">
        <v>67196000</v>
      </c>
      <c r="C91" s="3">
        <v>57791000</v>
      </c>
      <c r="D91" s="3">
        <v>70714000</v>
      </c>
      <c r="E91" s="3">
        <v>13416000</v>
      </c>
      <c r="F91" s="3">
        <v>83697000</v>
      </c>
      <c r="G91" s="3">
        <v>124244000</v>
      </c>
      <c r="H91" s="3">
        <v>115757000</v>
      </c>
      <c r="I91" s="3">
        <v>133362000</v>
      </c>
      <c r="J91" s="3">
        <v>179186000</v>
      </c>
      <c r="K91" s="3">
        <v>112777000</v>
      </c>
      <c r="L91" s="3">
        <v>407470000</v>
      </c>
      <c r="M91" s="3">
        <v>754380000</v>
      </c>
      <c r="N91" s="3">
        <v>746176000</v>
      </c>
      <c r="O91" s="4">
        <v>660428000</v>
      </c>
      <c r="P91" s="3">
        <v>608898000</v>
      </c>
      <c r="Q91" s="3">
        <v>668396000</v>
      </c>
      <c r="R91" s="3">
        <v>746176000</v>
      </c>
      <c r="S91" s="3">
        <v>660428000</v>
      </c>
    </row>
    <row r="92" spans="1:19" ht="16" x14ac:dyDescent="0.2">
      <c r="A92" s="2" t="s">
        <v>101</v>
      </c>
      <c r="B92" s="3">
        <v>6659000</v>
      </c>
      <c r="C92" s="3">
        <v>14536000</v>
      </c>
      <c r="D92" s="3">
        <v>1045000</v>
      </c>
      <c r="E92" s="3">
        <v>12647000</v>
      </c>
      <c r="F92" s="3">
        <v>9339000</v>
      </c>
      <c r="G92" s="3">
        <v>10381000</v>
      </c>
      <c r="H92" s="3">
        <v>24846000</v>
      </c>
      <c r="I92" s="3">
        <v>24646000</v>
      </c>
      <c r="J92" s="3">
        <v>95533000</v>
      </c>
      <c r="K92" s="3">
        <v>79997000</v>
      </c>
      <c r="L92" s="3">
        <v>172246000</v>
      </c>
      <c r="M92" s="3">
        <v>289728000</v>
      </c>
      <c r="N92" s="3">
        <v>172732000</v>
      </c>
      <c r="O92" s="4">
        <v>287464000</v>
      </c>
      <c r="P92" s="3">
        <v>259927000</v>
      </c>
      <c r="Q92" s="3">
        <v>300870000</v>
      </c>
      <c r="R92" s="3">
        <v>172732000</v>
      </c>
      <c r="S92" s="3">
        <v>287464000</v>
      </c>
    </row>
    <row r="93" spans="1:19" ht="16" x14ac:dyDescent="0.2">
      <c r="A93" s="2" t="s">
        <v>102</v>
      </c>
      <c r="B93" s="3">
        <v>18399000</v>
      </c>
      <c r="C93" s="3">
        <v>21460000</v>
      </c>
      <c r="D93" s="3">
        <v>48138000</v>
      </c>
      <c r="E93" s="3">
        <v>769000</v>
      </c>
      <c r="F93" s="3">
        <v>20073000</v>
      </c>
      <c r="G93" s="3">
        <v>37736000</v>
      </c>
      <c r="H93" s="3">
        <v>30290000</v>
      </c>
      <c r="I93" s="3">
        <v>15700000</v>
      </c>
      <c r="J93" s="3">
        <v>67412000</v>
      </c>
      <c r="K93" s="3">
        <v>26436000</v>
      </c>
      <c r="L93" s="3">
        <v>8357000</v>
      </c>
      <c r="M93" s="3">
        <v>133852000</v>
      </c>
      <c r="N93" s="3">
        <v>174221000</v>
      </c>
      <c r="O93" s="4">
        <v>30213000</v>
      </c>
      <c r="P93" s="3">
        <v>64541000</v>
      </c>
      <c r="Q93" s="3">
        <v>91468000</v>
      </c>
      <c r="R93" s="3">
        <v>174221000</v>
      </c>
      <c r="S93" s="3">
        <v>30213000</v>
      </c>
    </row>
    <row r="94" spans="1:19" ht="16" x14ac:dyDescent="0.2">
      <c r="A94" s="2" t="s">
        <v>103</v>
      </c>
      <c r="B94" s="3" t="s">
        <v>24</v>
      </c>
      <c r="C94" s="3" t="s">
        <v>24</v>
      </c>
      <c r="D94" s="3" t="s">
        <v>24</v>
      </c>
      <c r="E94" s="3" t="s">
        <v>24</v>
      </c>
      <c r="F94" s="3" t="s">
        <v>24</v>
      </c>
      <c r="G94" s="3" t="s">
        <v>24</v>
      </c>
      <c r="H94" s="3" t="s">
        <v>24</v>
      </c>
      <c r="I94" s="3" t="s">
        <v>24</v>
      </c>
      <c r="J94" s="3" t="s">
        <v>24</v>
      </c>
      <c r="K94" s="3" t="s">
        <v>24</v>
      </c>
      <c r="L94" s="3" t="s">
        <v>24</v>
      </c>
      <c r="M94" s="3" t="s">
        <v>24</v>
      </c>
      <c r="N94" s="3" t="s">
        <v>24</v>
      </c>
      <c r="O94" s="4" t="s">
        <v>24</v>
      </c>
      <c r="P94" s="3" t="s">
        <v>24</v>
      </c>
      <c r="Q94" s="3" t="s">
        <v>24</v>
      </c>
      <c r="R94" s="3" t="s">
        <v>24</v>
      </c>
      <c r="S94" s="3" t="s">
        <v>24</v>
      </c>
    </row>
    <row r="95" spans="1:19" ht="16" x14ac:dyDescent="0.2">
      <c r="A95" s="2" t="s">
        <v>104</v>
      </c>
      <c r="B95" s="3">
        <v>42138000</v>
      </c>
      <c r="C95" s="3">
        <v>21795000</v>
      </c>
      <c r="D95" s="3">
        <v>21531000</v>
      </c>
      <c r="E95" s="3" t="s">
        <v>24</v>
      </c>
      <c r="F95" s="3">
        <v>54285000</v>
      </c>
      <c r="G95" s="3">
        <v>76127000</v>
      </c>
      <c r="H95" s="3">
        <v>60621000</v>
      </c>
      <c r="I95" s="3">
        <v>93016000</v>
      </c>
      <c r="J95" s="3">
        <v>16241000</v>
      </c>
      <c r="K95" s="3">
        <v>6344000</v>
      </c>
      <c r="L95" s="3">
        <v>226867000</v>
      </c>
      <c r="M95" s="3">
        <v>330800000</v>
      </c>
      <c r="N95" s="3">
        <v>399223000</v>
      </c>
      <c r="O95" s="4">
        <v>342751000</v>
      </c>
      <c r="P95" s="3">
        <v>284430000</v>
      </c>
      <c r="Q95" s="3">
        <v>276058000</v>
      </c>
      <c r="R95" s="3">
        <v>399223000</v>
      </c>
      <c r="S95" s="3">
        <v>342751000</v>
      </c>
    </row>
    <row r="96" spans="1:19" ht="16" x14ac:dyDescent="0.2">
      <c r="A96" s="2" t="s">
        <v>105</v>
      </c>
      <c r="B96" s="3" t="s">
        <v>24</v>
      </c>
      <c r="C96" s="3" t="s">
        <v>24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>
        <v>128497000</v>
      </c>
      <c r="L96" s="3">
        <v>166091000</v>
      </c>
      <c r="M96" s="3">
        <v>188996000</v>
      </c>
      <c r="N96" s="3">
        <v>207972000</v>
      </c>
      <c r="O96" s="4">
        <v>210506000</v>
      </c>
      <c r="P96" s="3">
        <v>196259000</v>
      </c>
      <c r="Q96" s="3">
        <v>188110000</v>
      </c>
      <c r="R96" s="3">
        <v>207972000</v>
      </c>
      <c r="S96" s="3">
        <v>210506000</v>
      </c>
    </row>
    <row r="97" spans="1:19" ht="16" x14ac:dyDescent="0.2">
      <c r="A97" s="2" t="s">
        <v>106</v>
      </c>
      <c r="B97" s="3" t="s">
        <v>24</v>
      </c>
      <c r="C97" s="3" t="s">
        <v>24</v>
      </c>
      <c r="D97" s="3" t="s">
        <v>24</v>
      </c>
      <c r="E97" s="3" t="s">
        <v>24</v>
      </c>
      <c r="F97" s="3" t="s">
        <v>24</v>
      </c>
      <c r="G97" s="3" t="s">
        <v>24</v>
      </c>
      <c r="H97" s="3" t="s">
        <v>24</v>
      </c>
      <c r="I97" s="3" t="s">
        <v>24</v>
      </c>
      <c r="J97" s="3" t="s">
        <v>24</v>
      </c>
      <c r="K97" s="3" t="s">
        <v>24</v>
      </c>
      <c r="L97" s="3" t="s">
        <v>24</v>
      </c>
      <c r="M97" s="3" t="s">
        <v>24</v>
      </c>
      <c r="N97" s="3" t="s">
        <v>24</v>
      </c>
      <c r="O97" s="4" t="s">
        <v>24</v>
      </c>
      <c r="P97" s="3" t="s">
        <v>24</v>
      </c>
      <c r="Q97" s="3" t="s">
        <v>24</v>
      </c>
      <c r="R97" s="3" t="s">
        <v>24</v>
      </c>
      <c r="S97" s="3" t="s">
        <v>24</v>
      </c>
    </row>
    <row r="98" spans="1:19" ht="16" x14ac:dyDescent="0.2">
      <c r="A98" s="2" t="s">
        <v>107</v>
      </c>
      <c r="B98" s="3" t="s">
        <v>24</v>
      </c>
      <c r="C98" s="3" t="s">
        <v>24</v>
      </c>
      <c r="D98" s="3" t="s">
        <v>24</v>
      </c>
      <c r="E98" s="3" t="s">
        <v>24</v>
      </c>
      <c r="F98" s="3" t="s">
        <v>24</v>
      </c>
      <c r="G98" s="3" t="s">
        <v>24</v>
      </c>
      <c r="H98" s="3" t="s">
        <v>24</v>
      </c>
      <c r="I98" s="3" t="s">
        <v>24</v>
      </c>
      <c r="J98" s="3" t="s">
        <v>24</v>
      </c>
      <c r="K98" s="3">
        <v>128497000</v>
      </c>
      <c r="L98" s="3">
        <v>166091000</v>
      </c>
      <c r="M98" s="3">
        <v>188996000</v>
      </c>
      <c r="N98" s="3">
        <v>207972000</v>
      </c>
      <c r="O98" s="4">
        <v>210506000</v>
      </c>
      <c r="P98" s="3">
        <v>196259000</v>
      </c>
      <c r="Q98" s="3">
        <v>188110000</v>
      </c>
      <c r="R98" s="3">
        <v>207972000</v>
      </c>
      <c r="S98" s="3">
        <v>210506000</v>
      </c>
    </row>
    <row r="99" spans="1:19" ht="16" x14ac:dyDescent="0.2">
      <c r="A99" s="2" t="s">
        <v>108</v>
      </c>
      <c r="B99" s="3">
        <v>18168000</v>
      </c>
      <c r="C99" s="3">
        <v>45648000</v>
      </c>
      <c r="D99" s="3">
        <v>62643000</v>
      </c>
      <c r="E99" s="3">
        <v>100098000</v>
      </c>
      <c r="F99" s="3">
        <v>76184000</v>
      </c>
      <c r="G99" s="3">
        <v>101260000</v>
      </c>
      <c r="H99" s="3">
        <v>125692000</v>
      </c>
      <c r="I99" s="3">
        <v>159236000</v>
      </c>
      <c r="J99" s="3">
        <v>321291000</v>
      </c>
      <c r="K99" s="3">
        <v>379144000</v>
      </c>
      <c r="L99" s="3">
        <v>309617000</v>
      </c>
      <c r="M99" s="3">
        <v>461958000</v>
      </c>
      <c r="N99" s="3">
        <v>538050000</v>
      </c>
      <c r="O99" s="4">
        <v>385837000</v>
      </c>
      <c r="P99" s="3">
        <v>402053000</v>
      </c>
      <c r="Q99" s="3">
        <v>466329000</v>
      </c>
      <c r="R99" s="3">
        <v>538050000</v>
      </c>
      <c r="S99" s="3">
        <v>385837000</v>
      </c>
    </row>
    <row r="100" spans="1:19" ht="16" x14ac:dyDescent="0.2">
      <c r="A100" s="2" t="s">
        <v>109</v>
      </c>
      <c r="B100" s="3">
        <v>18168000</v>
      </c>
      <c r="C100" s="3">
        <v>22773000</v>
      </c>
      <c r="D100" s="3">
        <v>35113000</v>
      </c>
      <c r="E100" s="3">
        <v>38343000</v>
      </c>
      <c r="F100" s="3">
        <v>46252000</v>
      </c>
      <c r="G100" s="3">
        <v>57736000</v>
      </c>
      <c r="H100" s="3">
        <v>70454000</v>
      </c>
      <c r="I100" s="3">
        <v>82668000</v>
      </c>
      <c r="J100" s="3">
        <v>99412000</v>
      </c>
      <c r="K100" s="3">
        <v>120413000</v>
      </c>
      <c r="L100" s="3">
        <v>155848000</v>
      </c>
      <c r="M100" s="3">
        <v>208195000</v>
      </c>
      <c r="N100" s="3">
        <v>251478000</v>
      </c>
      <c r="O100" s="4">
        <v>223970000</v>
      </c>
      <c r="P100" s="3">
        <v>172666000</v>
      </c>
      <c r="Q100" s="3">
        <v>171659000</v>
      </c>
      <c r="R100" s="3">
        <v>251478000</v>
      </c>
      <c r="S100" s="3">
        <v>223970000</v>
      </c>
    </row>
    <row r="101" spans="1:19" ht="16" x14ac:dyDescent="0.2">
      <c r="A101" s="2" t="s">
        <v>110</v>
      </c>
      <c r="B101" s="3" t="s">
        <v>24</v>
      </c>
      <c r="C101" s="3" t="s">
        <v>24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4" t="s">
        <v>24</v>
      </c>
      <c r="P101" s="3" t="s">
        <v>24</v>
      </c>
      <c r="Q101" s="3" t="s">
        <v>24</v>
      </c>
      <c r="R101" s="3" t="s">
        <v>24</v>
      </c>
      <c r="S101" s="3" t="s">
        <v>24</v>
      </c>
    </row>
    <row r="102" spans="1:19" ht="16" x14ac:dyDescent="0.2">
      <c r="A102" s="2" t="s">
        <v>111</v>
      </c>
      <c r="B102" s="3" t="s">
        <v>24</v>
      </c>
      <c r="C102" s="3" t="s">
        <v>24</v>
      </c>
      <c r="D102" s="3" t="s">
        <v>24</v>
      </c>
      <c r="E102" s="3" t="s">
        <v>24</v>
      </c>
      <c r="F102" s="3" t="s">
        <v>24</v>
      </c>
      <c r="G102" s="3" t="s">
        <v>24</v>
      </c>
      <c r="H102" s="3" t="s">
        <v>24</v>
      </c>
      <c r="I102" s="3" t="s">
        <v>24</v>
      </c>
      <c r="J102" s="3" t="s">
        <v>24</v>
      </c>
      <c r="K102" s="3" t="s">
        <v>24</v>
      </c>
      <c r="L102" s="3" t="s">
        <v>24</v>
      </c>
      <c r="M102" s="3" t="s">
        <v>24</v>
      </c>
      <c r="N102" s="3" t="s">
        <v>24</v>
      </c>
      <c r="O102" s="4" t="s">
        <v>24</v>
      </c>
      <c r="P102" s="3" t="s">
        <v>24</v>
      </c>
      <c r="Q102" s="3" t="s">
        <v>24</v>
      </c>
      <c r="R102" s="3" t="s">
        <v>24</v>
      </c>
      <c r="S102" s="3" t="s">
        <v>24</v>
      </c>
    </row>
    <row r="103" spans="1:19" ht="16" x14ac:dyDescent="0.2">
      <c r="A103" s="2" t="s">
        <v>112</v>
      </c>
      <c r="B103" s="3" t="s">
        <v>24</v>
      </c>
      <c r="C103" s="3">
        <v>22875000</v>
      </c>
      <c r="D103" s="3">
        <v>27530000</v>
      </c>
      <c r="E103" s="3">
        <v>61755000</v>
      </c>
      <c r="F103" s="3">
        <v>29932000</v>
      </c>
      <c r="G103" s="3">
        <v>43524000</v>
      </c>
      <c r="H103" s="3">
        <v>55238000</v>
      </c>
      <c r="I103" s="3">
        <v>76568000</v>
      </c>
      <c r="J103" s="3">
        <v>221879000</v>
      </c>
      <c r="K103" s="3">
        <v>258731000</v>
      </c>
      <c r="L103" s="3">
        <v>153769000</v>
      </c>
      <c r="M103" s="3">
        <v>253763000</v>
      </c>
      <c r="N103" s="3">
        <v>286572000</v>
      </c>
      <c r="O103" s="4">
        <v>161867000</v>
      </c>
      <c r="P103" s="3">
        <v>229387000</v>
      </c>
      <c r="Q103" s="3">
        <v>294670000</v>
      </c>
      <c r="R103" s="3">
        <v>286572000</v>
      </c>
      <c r="S103" s="3">
        <v>161867000</v>
      </c>
    </row>
    <row r="104" spans="1:19" ht="16" x14ac:dyDescent="0.2">
      <c r="A104" s="2" t="s">
        <v>113</v>
      </c>
      <c r="B104" s="3">
        <v>85364000</v>
      </c>
      <c r="C104" s="3">
        <v>103439000</v>
      </c>
      <c r="D104" s="3">
        <v>133357000</v>
      </c>
      <c r="E104" s="3">
        <v>113514000</v>
      </c>
      <c r="F104" s="3">
        <v>159881000</v>
      </c>
      <c r="G104" s="3">
        <v>225504000</v>
      </c>
      <c r="H104" s="3">
        <v>241449000</v>
      </c>
      <c r="I104" s="3">
        <v>292598000</v>
      </c>
      <c r="J104" s="3">
        <v>500477000</v>
      </c>
      <c r="K104" s="3">
        <v>620418000</v>
      </c>
      <c r="L104" s="3">
        <v>883178000</v>
      </c>
      <c r="M104" s="3">
        <v>1405334000</v>
      </c>
      <c r="N104" s="3">
        <v>1492198000</v>
      </c>
      <c r="O104" s="4">
        <v>1256771000</v>
      </c>
      <c r="P104" s="3">
        <v>1207210000</v>
      </c>
      <c r="Q104" s="3">
        <v>1322835000</v>
      </c>
      <c r="R104" s="3">
        <v>1492198000</v>
      </c>
      <c r="S104" s="3">
        <v>1256771000</v>
      </c>
    </row>
    <row r="105" spans="1:19" ht="16" x14ac:dyDescent="0.2">
      <c r="A105" s="2" t="s">
        <v>114</v>
      </c>
      <c r="B105" s="3" t="s">
        <v>24</v>
      </c>
      <c r="C105" s="3" t="s">
        <v>24</v>
      </c>
      <c r="D105" s="3" t="s">
        <v>24</v>
      </c>
      <c r="E105" s="3" t="s">
        <v>24</v>
      </c>
      <c r="F105" s="3" t="s">
        <v>24</v>
      </c>
      <c r="G105" s="3" t="s">
        <v>24</v>
      </c>
      <c r="H105" s="3" t="s">
        <v>24</v>
      </c>
      <c r="I105" s="3" t="s">
        <v>24</v>
      </c>
      <c r="J105" s="3" t="s">
        <v>24</v>
      </c>
      <c r="K105" s="3">
        <v>611464000</v>
      </c>
      <c r="L105" s="3">
        <v>632590000</v>
      </c>
      <c r="M105" s="3">
        <v>692056000</v>
      </c>
      <c r="N105" s="3">
        <v>862362000</v>
      </c>
      <c r="O105" s="4">
        <v>888582000</v>
      </c>
      <c r="P105" s="3">
        <v>757865000</v>
      </c>
      <c r="Q105" s="3">
        <v>850373000</v>
      </c>
      <c r="R105" s="3">
        <v>862362000</v>
      </c>
      <c r="S105" s="3">
        <v>888582000</v>
      </c>
    </row>
    <row r="106" spans="1:19" ht="16" x14ac:dyDescent="0.2">
      <c r="A106" s="2" t="s">
        <v>115</v>
      </c>
      <c r="B106" s="3" t="s">
        <v>24</v>
      </c>
      <c r="C106" s="3" t="s">
        <v>24</v>
      </c>
      <c r="D106" s="3" t="s">
        <v>24</v>
      </c>
      <c r="E106" s="3" t="s">
        <v>24</v>
      </c>
      <c r="F106" s="3" t="s">
        <v>24</v>
      </c>
      <c r="G106" s="3" t="s">
        <v>24</v>
      </c>
      <c r="H106" s="3" t="s">
        <v>24</v>
      </c>
      <c r="I106" s="3" t="s">
        <v>24</v>
      </c>
      <c r="J106" s="3" t="s">
        <v>24</v>
      </c>
      <c r="K106" s="3" t="s">
        <v>24</v>
      </c>
      <c r="L106" s="3" t="s">
        <v>24</v>
      </c>
      <c r="M106" s="3" t="s">
        <v>24</v>
      </c>
      <c r="N106" s="3" t="s">
        <v>24</v>
      </c>
      <c r="O106" s="4" t="s">
        <v>24</v>
      </c>
      <c r="P106" s="3" t="s">
        <v>24</v>
      </c>
      <c r="Q106" s="3" t="s">
        <v>24</v>
      </c>
      <c r="R106" s="3" t="s">
        <v>24</v>
      </c>
      <c r="S106" s="3" t="s">
        <v>24</v>
      </c>
    </row>
    <row r="107" spans="1:19" ht="16" x14ac:dyDescent="0.2">
      <c r="A107" s="2" t="s">
        <v>116</v>
      </c>
      <c r="B107" s="3" t="s">
        <v>24</v>
      </c>
      <c r="C107" s="3" t="s">
        <v>24</v>
      </c>
      <c r="D107" s="3" t="s">
        <v>24</v>
      </c>
      <c r="E107" s="3" t="s">
        <v>24</v>
      </c>
      <c r="F107" s="3" t="s">
        <v>24</v>
      </c>
      <c r="G107" s="3" t="s">
        <v>24</v>
      </c>
      <c r="H107" s="3" t="s">
        <v>24</v>
      </c>
      <c r="I107" s="3" t="s">
        <v>24</v>
      </c>
      <c r="J107" s="3" t="s">
        <v>24</v>
      </c>
      <c r="K107" s="3">
        <v>611464000</v>
      </c>
      <c r="L107" s="3">
        <v>632590000</v>
      </c>
      <c r="M107" s="3">
        <v>692056000</v>
      </c>
      <c r="N107" s="3">
        <v>862362000</v>
      </c>
      <c r="O107" s="4">
        <v>888582000</v>
      </c>
      <c r="P107" s="3">
        <v>757865000</v>
      </c>
      <c r="Q107" s="3">
        <v>850373000</v>
      </c>
      <c r="R107" s="3">
        <v>862362000</v>
      </c>
      <c r="S107" s="3">
        <v>888582000</v>
      </c>
    </row>
    <row r="108" spans="1:19" ht="16" x14ac:dyDescent="0.2">
      <c r="A108" s="2" t="s">
        <v>117</v>
      </c>
      <c r="B108" s="3">
        <v>19645000</v>
      </c>
      <c r="C108" s="3">
        <v>25014000</v>
      </c>
      <c r="D108" s="3">
        <v>30422000</v>
      </c>
      <c r="E108" s="3">
        <v>39492000</v>
      </c>
      <c r="F108" s="3">
        <v>46764000</v>
      </c>
      <c r="G108" s="3">
        <v>61091000</v>
      </c>
      <c r="H108" s="3">
        <v>56119000</v>
      </c>
      <c r="I108" s="3">
        <v>108925000</v>
      </c>
      <c r="J108" s="3">
        <v>138259000</v>
      </c>
      <c r="K108" s="3">
        <v>97254000</v>
      </c>
      <c r="L108" s="3">
        <v>110881000</v>
      </c>
      <c r="M108" s="3">
        <v>105042000</v>
      </c>
      <c r="N108" s="3">
        <v>103679000</v>
      </c>
      <c r="O108" s="4">
        <v>106115000</v>
      </c>
      <c r="P108" s="3">
        <v>97838000</v>
      </c>
      <c r="Q108" s="3">
        <v>97024000</v>
      </c>
      <c r="R108" s="3">
        <v>103679000</v>
      </c>
      <c r="S108" s="3">
        <v>106115000</v>
      </c>
    </row>
    <row r="109" spans="1:19" ht="16" x14ac:dyDescent="0.2">
      <c r="A109" s="2" t="s">
        <v>118</v>
      </c>
      <c r="B109" s="3">
        <v>13129000</v>
      </c>
      <c r="C109" s="3">
        <v>15302000</v>
      </c>
      <c r="D109" s="3">
        <v>16785000</v>
      </c>
      <c r="E109" s="3">
        <v>21971000</v>
      </c>
      <c r="F109" s="3">
        <v>3633000</v>
      </c>
      <c r="G109" s="3">
        <v>10759000</v>
      </c>
      <c r="H109" s="3">
        <v>7262000</v>
      </c>
      <c r="I109" s="3">
        <v>1336000</v>
      </c>
      <c r="J109" s="3">
        <v>14249000</v>
      </c>
      <c r="K109" s="3">
        <v>43432000</v>
      </c>
      <c r="L109" s="3">
        <v>58755000</v>
      </c>
      <c r="M109" s="3">
        <v>53352000</v>
      </c>
      <c r="N109" s="3">
        <v>55084000</v>
      </c>
      <c r="O109" s="4">
        <v>54533000</v>
      </c>
      <c r="P109" s="3">
        <v>53271000</v>
      </c>
      <c r="Q109" s="3">
        <v>50884000</v>
      </c>
      <c r="R109" s="3">
        <v>55084000</v>
      </c>
      <c r="S109" s="3">
        <v>54533000</v>
      </c>
    </row>
    <row r="110" spans="1:19" ht="16" x14ac:dyDescent="0.2">
      <c r="A110" s="2" t="s">
        <v>119</v>
      </c>
      <c r="B110" s="3" t="s">
        <v>24</v>
      </c>
      <c r="C110" s="3" t="s">
        <v>24</v>
      </c>
      <c r="D110" s="3" t="s">
        <v>24</v>
      </c>
      <c r="E110" s="3" t="s">
        <v>24</v>
      </c>
      <c r="F110" s="3" t="s">
        <v>24</v>
      </c>
      <c r="G110" s="3" t="s">
        <v>24</v>
      </c>
      <c r="H110" s="3" t="s">
        <v>24</v>
      </c>
      <c r="I110" s="3" t="s">
        <v>24</v>
      </c>
      <c r="J110" s="3" t="s">
        <v>24</v>
      </c>
      <c r="K110" s="3" t="s">
        <v>24</v>
      </c>
      <c r="L110" s="3" t="s">
        <v>24</v>
      </c>
      <c r="M110" s="3" t="s">
        <v>24</v>
      </c>
      <c r="N110" s="3" t="s">
        <v>24</v>
      </c>
      <c r="O110" s="4" t="s">
        <v>24</v>
      </c>
      <c r="P110" s="3" t="s">
        <v>24</v>
      </c>
      <c r="Q110" s="3" t="s">
        <v>24</v>
      </c>
      <c r="R110" s="3" t="s">
        <v>24</v>
      </c>
      <c r="S110" s="3" t="s">
        <v>24</v>
      </c>
    </row>
    <row r="111" spans="1:19" ht="16" x14ac:dyDescent="0.2">
      <c r="A111" s="2" t="s">
        <v>109</v>
      </c>
      <c r="B111" s="3" t="s">
        <v>24</v>
      </c>
      <c r="C111" s="3" t="s">
        <v>24</v>
      </c>
      <c r="D111" s="3" t="s">
        <v>24</v>
      </c>
      <c r="E111" s="3" t="s">
        <v>24</v>
      </c>
      <c r="F111" s="3" t="s">
        <v>24</v>
      </c>
      <c r="G111" s="3" t="s">
        <v>24</v>
      </c>
      <c r="H111" s="3" t="s">
        <v>24</v>
      </c>
      <c r="I111" s="3" t="s">
        <v>24</v>
      </c>
      <c r="J111" s="3" t="s">
        <v>24</v>
      </c>
      <c r="K111" s="3" t="s">
        <v>24</v>
      </c>
      <c r="L111" s="3" t="s">
        <v>24</v>
      </c>
      <c r="M111" s="3" t="s">
        <v>24</v>
      </c>
      <c r="N111" s="3" t="s">
        <v>24</v>
      </c>
      <c r="O111" s="4" t="s">
        <v>24</v>
      </c>
      <c r="P111" s="3" t="s">
        <v>24</v>
      </c>
      <c r="Q111" s="3" t="s">
        <v>24</v>
      </c>
      <c r="R111" s="3" t="s">
        <v>24</v>
      </c>
      <c r="S111" s="3" t="s">
        <v>24</v>
      </c>
    </row>
    <row r="112" spans="1:19" ht="16" x14ac:dyDescent="0.2">
      <c r="A112" s="2" t="s">
        <v>111</v>
      </c>
      <c r="B112" s="3" t="s">
        <v>24</v>
      </c>
      <c r="C112" s="3" t="s">
        <v>24</v>
      </c>
      <c r="D112" s="3" t="s">
        <v>24</v>
      </c>
      <c r="E112" s="3" t="s">
        <v>24</v>
      </c>
      <c r="F112" s="3" t="s">
        <v>24</v>
      </c>
      <c r="G112" s="3" t="s">
        <v>24</v>
      </c>
      <c r="H112" s="3" t="s">
        <v>24</v>
      </c>
      <c r="I112" s="3" t="s">
        <v>24</v>
      </c>
      <c r="J112" s="3" t="s">
        <v>24</v>
      </c>
      <c r="K112" s="3" t="s">
        <v>24</v>
      </c>
      <c r="L112" s="3" t="s">
        <v>24</v>
      </c>
      <c r="M112" s="3" t="s">
        <v>24</v>
      </c>
      <c r="N112" s="3" t="s">
        <v>24</v>
      </c>
      <c r="O112" s="4" t="s">
        <v>24</v>
      </c>
      <c r="P112" s="3" t="s">
        <v>24</v>
      </c>
      <c r="Q112" s="3" t="s">
        <v>24</v>
      </c>
      <c r="R112" s="3" t="s">
        <v>24</v>
      </c>
      <c r="S112" s="3" t="s">
        <v>24</v>
      </c>
    </row>
    <row r="113" spans="1:19" ht="16" x14ac:dyDescent="0.2">
      <c r="A113" s="2" t="s">
        <v>110</v>
      </c>
      <c r="B113" s="3" t="s">
        <v>24</v>
      </c>
      <c r="C113" s="3" t="s">
        <v>24</v>
      </c>
      <c r="D113" s="3" t="s">
        <v>24</v>
      </c>
      <c r="E113" s="3" t="s">
        <v>24</v>
      </c>
      <c r="F113" s="3" t="s">
        <v>24</v>
      </c>
      <c r="G113" s="3" t="s">
        <v>24</v>
      </c>
      <c r="H113" s="3" t="s">
        <v>24</v>
      </c>
      <c r="I113" s="3" t="s">
        <v>24</v>
      </c>
      <c r="J113" s="3" t="s">
        <v>24</v>
      </c>
      <c r="K113" s="3" t="s">
        <v>24</v>
      </c>
      <c r="L113" s="3" t="s">
        <v>24</v>
      </c>
      <c r="M113" s="3" t="s">
        <v>24</v>
      </c>
      <c r="N113" s="3" t="s">
        <v>24</v>
      </c>
      <c r="O113" s="4" t="s">
        <v>24</v>
      </c>
      <c r="P113" s="3" t="s">
        <v>24</v>
      </c>
      <c r="Q113" s="3" t="s">
        <v>24</v>
      </c>
      <c r="R113" s="3" t="s">
        <v>24</v>
      </c>
      <c r="S113" s="3" t="s">
        <v>24</v>
      </c>
    </row>
    <row r="114" spans="1:19" ht="16" x14ac:dyDescent="0.2">
      <c r="A114" s="2" t="s">
        <v>120</v>
      </c>
      <c r="B114" s="3">
        <v>6516000</v>
      </c>
      <c r="C114" s="3">
        <v>9712000</v>
      </c>
      <c r="D114" s="3">
        <v>13637000</v>
      </c>
      <c r="E114" s="3">
        <v>17521000</v>
      </c>
      <c r="F114" s="3">
        <v>43131000</v>
      </c>
      <c r="G114" s="3">
        <v>50332000</v>
      </c>
      <c r="H114" s="3">
        <v>48857000</v>
      </c>
      <c r="I114" s="3">
        <v>107589000</v>
      </c>
      <c r="J114" s="3">
        <v>124010000</v>
      </c>
      <c r="K114" s="3">
        <v>53822000</v>
      </c>
      <c r="L114" s="3">
        <v>52126000</v>
      </c>
      <c r="M114" s="3">
        <v>51690000</v>
      </c>
      <c r="N114" s="3">
        <v>48595000</v>
      </c>
      <c r="O114" s="4">
        <v>51582000</v>
      </c>
      <c r="P114" s="3">
        <v>44567000</v>
      </c>
      <c r="Q114" s="3">
        <v>46140000</v>
      </c>
      <c r="R114" s="3">
        <v>48595000</v>
      </c>
      <c r="S114" s="3">
        <v>51582000</v>
      </c>
    </row>
    <row r="115" spans="1:19" ht="16" x14ac:dyDescent="0.2">
      <c r="A115" s="2" t="s">
        <v>121</v>
      </c>
      <c r="B115" s="3">
        <v>19645000</v>
      </c>
      <c r="C115" s="3">
        <v>25014000</v>
      </c>
      <c r="D115" s="3">
        <v>30422000</v>
      </c>
      <c r="E115" s="3">
        <v>39492000</v>
      </c>
      <c r="F115" s="3">
        <v>46764000</v>
      </c>
      <c r="G115" s="3">
        <v>61091000</v>
      </c>
      <c r="H115" s="3">
        <v>56119000</v>
      </c>
      <c r="I115" s="3">
        <v>108925000</v>
      </c>
      <c r="J115" s="3">
        <v>138259000</v>
      </c>
      <c r="K115" s="3">
        <v>708718000</v>
      </c>
      <c r="L115" s="3">
        <v>743471000</v>
      </c>
      <c r="M115" s="3">
        <v>797098000</v>
      </c>
      <c r="N115" s="3">
        <v>966041000</v>
      </c>
      <c r="O115" s="4">
        <v>994697000</v>
      </c>
      <c r="P115" s="3">
        <v>855703000</v>
      </c>
      <c r="Q115" s="3">
        <v>947397000</v>
      </c>
      <c r="R115" s="3">
        <v>966041000</v>
      </c>
      <c r="S115" s="3">
        <v>994697000</v>
      </c>
    </row>
    <row r="116" spans="1:19" ht="16" x14ac:dyDescent="0.2">
      <c r="A116" s="2" t="s">
        <v>122</v>
      </c>
      <c r="B116" s="3">
        <v>105009000</v>
      </c>
      <c r="C116" s="3">
        <v>128453000</v>
      </c>
      <c r="D116" s="3">
        <v>163779000</v>
      </c>
      <c r="E116" s="3">
        <v>153006000</v>
      </c>
      <c r="F116" s="3">
        <v>206645000</v>
      </c>
      <c r="G116" s="3">
        <v>286595000</v>
      </c>
      <c r="H116" s="3">
        <v>297568000</v>
      </c>
      <c r="I116" s="3">
        <v>401523000</v>
      </c>
      <c r="J116" s="3">
        <v>638736000</v>
      </c>
      <c r="K116" s="3">
        <v>1329136000</v>
      </c>
      <c r="L116" s="3">
        <v>1626649000</v>
      </c>
      <c r="M116" s="3">
        <v>2202432000</v>
      </c>
      <c r="N116" s="3">
        <v>2458239000</v>
      </c>
      <c r="O116" s="4">
        <v>2251468000</v>
      </c>
      <c r="P116" s="3">
        <v>2062913000</v>
      </c>
      <c r="Q116" s="3">
        <v>2270232000</v>
      </c>
      <c r="R116" s="3">
        <v>2458239000</v>
      </c>
      <c r="S116" s="3">
        <v>2251468000</v>
      </c>
    </row>
    <row r="117" spans="1:19" ht="16" x14ac:dyDescent="0.2">
      <c r="A117" s="2" t="s">
        <v>123</v>
      </c>
      <c r="B117" s="3" t="s">
        <v>24</v>
      </c>
      <c r="C117" s="3" t="s">
        <v>24</v>
      </c>
      <c r="D117" s="3" t="s">
        <v>24</v>
      </c>
      <c r="E117" s="3" t="s">
        <v>24</v>
      </c>
      <c r="F117" s="3" t="s">
        <v>24</v>
      </c>
      <c r="G117" s="3" t="s">
        <v>24</v>
      </c>
      <c r="H117" s="3" t="s">
        <v>24</v>
      </c>
      <c r="I117" s="3" t="s">
        <v>24</v>
      </c>
      <c r="J117" s="3" t="s">
        <v>24</v>
      </c>
      <c r="K117" s="3" t="s">
        <v>24</v>
      </c>
      <c r="L117" s="3" t="s">
        <v>24</v>
      </c>
      <c r="M117" s="3" t="s">
        <v>24</v>
      </c>
      <c r="N117" s="3" t="s">
        <v>24</v>
      </c>
      <c r="O117" s="4" t="s">
        <v>24</v>
      </c>
      <c r="P117" s="3" t="s">
        <v>24</v>
      </c>
      <c r="Q117" s="3" t="s">
        <v>24</v>
      </c>
      <c r="R117" s="3" t="s">
        <v>24</v>
      </c>
      <c r="S117" s="3" t="s">
        <v>24</v>
      </c>
    </row>
    <row r="118" spans="1:19" ht="16" x14ac:dyDescent="0.2">
      <c r="A118" s="2" t="s">
        <v>124</v>
      </c>
      <c r="B118" s="3">
        <v>180404000</v>
      </c>
      <c r="C118" s="3">
        <v>206108000</v>
      </c>
      <c r="D118" s="3">
        <v>221934000</v>
      </c>
      <c r="E118" s="3">
        <v>240928000</v>
      </c>
      <c r="F118" s="3">
        <v>242356000</v>
      </c>
      <c r="G118" s="3">
        <v>246170000</v>
      </c>
      <c r="H118" s="3">
        <v>267259000</v>
      </c>
      <c r="I118" s="3">
        <v>284881000</v>
      </c>
      <c r="J118" s="3">
        <v>315893000</v>
      </c>
      <c r="K118" s="3">
        <v>356162000</v>
      </c>
      <c r="L118" s="3">
        <v>389293000</v>
      </c>
      <c r="M118" s="3">
        <v>423123000</v>
      </c>
      <c r="N118" s="3">
        <v>475256000</v>
      </c>
      <c r="O118" s="4">
        <v>479106000</v>
      </c>
      <c r="P118" s="3">
        <v>433704000</v>
      </c>
      <c r="Q118" s="3">
        <v>456056000</v>
      </c>
      <c r="R118" s="3">
        <v>475256000</v>
      </c>
      <c r="S118" s="3">
        <v>479106000</v>
      </c>
    </row>
    <row r="119" spans="1:19" ht="16" x14ac:dyDescent="0.2">
      <c r="A119" s="2" t="s">
        <v>125</v>
      </c>
      <c r="B119" s="3">
        <v>534000</v>
      </c>
      <c r="C119" s="3">
        <v>551000</v>
      </c>
      <c r="D119" s="3">
        <v>562000</v>
      </c>
      <c r="E119" s="3">
        <v>577000</v>
      </c>
      <c r="F119" s="3">
        <v>661000</v>
      </c>
      <c r="G119" s="3">
        <v>637000</v>
      </c>
      <c r="H119" s="3">
        <v>637000</v>
      </c>
      <c r="I119" s="3">
        <v>628000</v>
      </c>
      <c r="J119" s="3">
        <v>608000</v>
      </c>
      <c r="K119" s="3">
        <v>621000</v>
      </c>
      <c r="L119" s="3">
        <v>626000</v>
      </c>
      <c r="M119" s="3">
        <v>616000</v>
      </c>
      <c r="N119" s="3">
        <v>611000</v>
      </c>
      <c r="O119" s="4">
        <v>610000</v>
      </c>
      <c r="P119" s="3">
        <v>612000</v>
      </c>
      <c r="Q119" s="3">
        <v>612000</v>
      </c>
      <c r="R119" s="3">
        <v>611000</v>
      </c>
      <c r="S119" s="3">
        <v>610000</v>
      </c>
    </row>
    <row r="120" spans="1:19" ht="16" x14ac:dyDescent="0.2">
      <c r="A120" s="2" t="s">
        <v>126</v>
      </c>
      <c r="B120" s="3">
        <v>179870000</v>
      </c>
      <c r="C120" s="3">
        <v>205557000</v>
      </c>
      <c r="D120" s="3">
        <v>221372000</v>
      </c>
      <c r="E120" s="3">
        <v>240351000</v>
      </c>
      <c r="F120" s="3">
        <v>241695000</v>
      </c>
      <c r="G120" s="3">
        <v>245533000</v>
      </c>
      <c r="H120" s="3">
        <v>266622000</v>
      </c>
      <c r="I120" s="3">
        <v>284253000</v>
      </c>
      <c r="J120" s="3">
        <v>315285000</v>
      </c>
      <c r="K120" s="3">
        <v>355541000</v>
      </c>
      <c r="L120" s="3">
        <v>388667000</v>
      </c>
      <c r="M120" s="3">
        <v>422507000</v>
      </c>
      <c r="N120" s="3">
        <v>474645000</v>
      </c>
      <c r="O120" s="4">
        <v>478496000</v>
      </c>
      <c r="P120" s="3">
        <v>433092000</v>
      </c>
      <c r="Q120" s="3">
        <v>455444000</v>
      </c>
      <c r="R120" s="3">
        <v>474645000</v>
      </c>
      <c r="S120" s="3">
        <v>478496000</v>
      </c>
    </row>
    <row r="121" spans="1:19" ht="16" x14ac:dyDescent="0.2">
      <c r="A121" s="2" t="s">
        <v>127</v>
      </c>
      <c r="B121" s="3" t="s">
        <v>24</v>
      </c>
      <c r="C121" s="3" t="s">
        <v>24</v>
      </c>
      <c r="D121" s="3" t="s">
        <v>24</v>
      </c>
      <c r="E121" s="3" t="s">
        <v>24</v>
      </c>
      <c r="F121" s="3" t="s">
        <v>24</v>
      </c>
      <c r="G121" s="3" t="s">
        <v>24</v>
      </c>
      <c r="H121" s="3" t="s">
        <v>24</v>
      </c>
      <c r="I121" s="3" t="s">
        <v>24</v>
      </c>
      <c r="J121" s="3" t="s">
        <v>24</v>
      </c>
      <c r="K121" s="3" t="s">
        <v>24</v>
      </c>
      <c r="L121" s="3" t="s">
        <v>24</v>
      </c>
      <c r="M121" s="3" t="s">
        <v>24</v>
      </c>
      <c r="N121" s="3" t="s">
        <v>24</v>
      </c>
      <c r="O121" s="4" t="s">
        <v>24</v>
      </c>
      <c r="P121" s="3" t="s">
        <v>24</v>
      </c>
      <c r="Q121" s="3" t="s">
        <v>24</v>
      </c>
      <c r="R121" s="3" t="s">
        <v>24</v>
      </c>
      <c r="S121" s="3" t="s">
        <v>24</v>
      </c>
    </row>
    <row r="122" spans="1:19" ht="16" x14ac:dyDescent="0.2">
      <c r="A122" s="2" t="s">
        <v>128</v>
      </c>
      <c r="B122" s="3">
        <v>189656000</v>
      </c>
      <c r="C122" s="3">
        <v>373719000</v>
      </c>
      <c r="D122" s="3">
        <v>644275000</v>
      </c>
      <c r="E122" s="3">
        <v>923822000</v>
      </c>
      <c r="F122" s="3">
        <v>1020619000</v>
      </c>
      <c r="G122" s="3">
        <v>1019515000</v>
      </c>
      <c r="H122" s="3">
        <v>1294214000</v>
      </c>
      <c r="I122" s="3">
        <v>1455002000</v>
      </c>
      <c r="J122" s="3">
        <v>1346890000</v>
      </c>
      <c r="K122" s="3">
        <v>1820637000</v>
      </c>
      <c r="L122" s="3">
        <v>2346428000</v>
      </c>
      <c r="M122" s="3">
        <v>2512840000</v>
      </c>
      <c r="N122" s="3">
        <v>2926127000</v>
      </c>
      <c r="O122" s="4">
        <v>3118584000</v>
      </c>
      <c r="P122" s="3">
        <v>2636377000</v>
      </c>
      <c r="Q122" s="3">
        <v>2874955000</v>
      </c>
      <c r="R122" s="3">
        <v>2926127000</v>
      </c>
      <c r="S122" s="3">
        <v>3118584000</v>
      </c>
    </row>
    <row r="123" spans="1:19" ht="16" x14ac:dyDescent="0.2">
      <c r="A123" s="2" t="s">
        <v>129</v>
      </c>
      <c r="B123" s="3">
        <v>20329000</v>
      </c>
      <c r="C123" s="3">
        <v>21549000</v>
      </c>
      <c r="D123" s="3">
        <v>21090000</v>
      </c>
      <c r="E123" s="3">
        <v>-68068000</v>
      </c>
      <c r="F123" s="3">
        <v>-173407000</v>
      </c>
      <c r="G123" s="3">
        <v>-238203000</v>
      </c>
      <c r="H123" s="3">
        <v>-201500000</v>
      </c>
      <c r="I123" s="3">
        <v>-142923000</v>
      </c>
      <c r="J123" s="3">
        <v>-216808000</v>
      </c>
      <c r="K123" s="3">
        <v>-224581000</v>
      </c>
      <c r="L123" s="3">
        <v>-177155000</v>
      </c>
      <c r="M123" s="3">
        <v>-195917000</v>
      </c>
      <c r="N123" s="3">
        <v>-252584000</v>
      </c>
      <c r="O123" s="4">
        <v>-277614000</v>
      </c>
      <c r="P123" s="3">
        <v>-212283000</v>
      </c>
      <c r="Q123" s="3">
        <v>-291807000</v>
      </c>
      <c r="R123" s="3">
        <v>-252584000</v>
      </c>
      <c r="S123" s="3">
        <v>-277614000</v>
      </c>
    </row>
    <row r="124" spans="1:19" ht="16" x14ac:dyDescent="0.2">
      <c r="A124" s="2" t="s">
        <v>130</v>
      </c>
      <c r="B124" s="3">
        <v>390389000</v>
      </c>
      <c r="C124" s="3">
        <v>601376000</v>
      </c>
      <c r="D124" s="3">
        <v>887299000</v>
      </c>
      <c r="E124" s="3">
        <v>1096682000</v>
      </c>
      <c r="F124" s="3">
        <v>1089568000</v>
      </c>
      <c r="G124" s="3">
        <v>1027482000</v>
      </c>
      <c r="H124" s="3">
        <v>1359973000</v>
      </c>
      <c r="I124" s="3">
        <v>1596960000</v>
      </c>
      <c r="J124" s="3">
        <v>1445975000</v>
      </c>
      <c r="K124" s="3">
        <v>1952218000</v>
      </c>
      <c r="L124" s="3">
        <v>2558566000</v>
      </c>
      <c r="M124" s="3">
        <v>2740046000</v>
      </c>
      <c r="N124" s="3">
        <v>3148799000</v>
      </c>
      <c r="O124" s="4">
        <v>3320076000</v>
      </c>
      <c r="P124" s="3">
        <v>2857798000</v>
      </c>
      <c r="Q124" s="3">
        <v>3039204000</v>
      </c>
      <c r="R124" s="3">
        <v>3148799000</v>
      </c>
      <c r="S124" s="3">
        <v>3320076000</v>
      </c>
    </row>
    <row r="125" spans="1:19" ht="16" x14ac:dyDescent="0.2">
      <c r="A125" s="2" t="s">
        <v>131</v>
      </c>
      <c r="B125" s="3">
        <v>3904000</v>
      </c>
      <c r="C125" s="3">
        <v>4805000</v>
      </c>
      <c r="D125" s="3" t="s">
        <v>24</v>
      </c>
      <c r="E125" s="3" t="s">
        <v>24</v>
      </c>
      <c r="F125" s="3" t="s">
        <v>24</v>
      </c>
      <c r="G125" s="3" t="s">
        <v>24</v>
      </c>
      <c r="H125" s="3" t="s">
        <v>24</v>
      </c>
      <c r="I125" s="3" t="s">
        <v>24</v>
      </c>
      <c r="J125" s="3" t="s">
        <v>24</v>
      </c>
      <c r="K125" s="3" t="s">
        <v>24</v>
      </c>
      <c r="L125" s="3" t="s">
        <v>24</v>
      </c>
      <c r="M125" s="3" t="s">
        <v>24</v>
      </c>
      <c r="N125" s="3" t="s">
        <v>24</v>
      </c>
      <c r="O125" s="4" t="s">
        <v>24</v>
      </c>
      <c r="P125" s="3" t="s">
        <v>24</v>
      </c>
      <c r="Q125" s="3" t="s">
        <v>24</v>
      </c>
      <c r="R125" s="3" t="s">
        <v>24</v>
      </c>
      <c r="S125" s="3" t="s">
        <v>24</v>
      </c>
    </row>
    <row r="126" spans="1:19" ht="16" x14ac:dyDescent="0.2">
      <c r="A126" s="2" t="s">
        <v>132</v>
      </c>
      <c r="B126" s="3">
        <v>394293000</v>
      </c>
      <c r="C126" s="3">
        <v>606181000</v>
      </c>
      <c r="D126" s="3">
        <v>887299000</v>
      </c>
      <c r="E126" s="3">
        <v>1096682000</v>
      </c>
      <c r="F126" s="3">
        <v>1089568000</v>
      </c>
      <c r="G126" s="3">
        <v>1027482000</v>
      </c>
      <c r="H126" s="3">
        <v>1359973000</v>
      </c>
      <c r="I126" s="3">
        <v>1596960000</v>
      </c>
      <c r="J126" s="3">
        <v>1445975000</v>
      </c>
      <c r="K126" s="3">
        <v>1952218000</v>
      </c>
      <c r="L126" s="3">
        <v>2558566000</v>
      </c>
      <c r="M126" s="3">
        <v>2740046000</v>
      </c>
      <c r="N126" s="3">
        <v>3148799000</v>
      </c>
      <c r="O126" s="4">
        <v>3320076000</v>
      </c>
      <c r="P126" s="3">
        <v>2857798000</v>
      </c>
      <c r="Q126" s="3">
        <v>3039204000</v>
      </c>
      <c r="R126" s="3">
        <v>3148799000</v>
      </c>
      <c r="S126" s="3">
        <v>3320076000</v>
      </c>
    </row>
    <row r="127" spans="1:19" ht="16" x14ac:dyDescent="0.2">
      <c r="A127" s="2" t="s">
        <v>133</v>
      </c>
      <c r="B127" s="3">
        <v>499302000</v>
      </c>
      <c r="C127" s="3">
        <v>734634000</v>
      </c>
      <c r="D127" s="3">
        <v>1051078000</v>
      </c>
      <c r="E127" s="3">
        <v>1249688000</v>
      </c>
      <c r="F127" s="3">
        <v>1296213000</v>
      </c>
      <c r="G127" s="3">
        <v>1314077000</v>
      </c>
      <c r="H127" s="3">
        <v>1657541000</v>
      </c>
      <c r="I127" s="3">
        <v>1998483000</v>
      </c>
      <c r="J127" s="3">
        <v>2084711000</v>
      </c>
      <c r="K127" s="3">
        <v>3281354000</v>
      </c>
      <c r="L127" s="3">
        <v>4185215000</v>
      </c>
      <c r="M127" s="3">
        <v>4942478000</v>
      </c>
      <c r="N127" s="3">
        <v>5607038000</v>
      </c>
      <c r="O127" s="4">
        <v>5571544000</v>
      </c>
      <c r="P127" s="3">
        <v>4920711000</v>
      </c>
      <c r="Q127" s="3">
        <v>5309436000</v>
      </c>
      <c r="R127" s="3">
        <v>5607038000</v>
      </c>
      <c r="S127" s="3">
        <v>5571544000</v>
      </c>
    </row>
    <row r="128" spans="1:19" ht="16" x14ac:dyDescent="0.2">
      <c r="A128" s="28" t="s">
        <v>134</v>
      </c>
      <c r="B128" s="26">
        <v>124574000</v>
      </c>
      <c r="C128" s="26">
        <v>143547000</v>
      </c>
      <c r="D128" s="26">
        <v>144436000</v>
      </c>
      <c r="E128" s="26">
        <v>145297000</v>
      </c>
      <c r="F128" s="26">
        <v>141945000</v>
      </c>
      <c r="G128" s="26">
        <v>137286000</v>
      </c>
      <c r="H128" s="26">
        <v>137085000</v>
      </c>
      <c r="I128" s="26">
        <v>125650000</v>
      </c>
      <c r="J128" s="26">
        <v>129270000</v>
      </c>
      <c r="K128" s="26">
        <v>130349000</v>
      </c>
      <c r="L128" s="26">
        <v>130353000</v>
      </c>
      <c r="M128" s="26">
        <v>128500000</v>
      </c>
      <c r="N128" s="26">
        <v>127321000</v>
      </c>
      <c r="O128" s="27">
        <v>127215000</v>
      </c>
      <c r="P128" s="26">
        <v>127537000</v>
      </c>
      <c r="Q128" s="26">
        <v>127521000</v>
      </c>
      <c r="R128" s="26">
        <v>127321000</v>
      </c>
      <c r="S128" s="26">
        <v>127215000</v>
      </c>
    </row>
    <row r="129" spans="1:19" ht="16" x14ac:dyDescent="0.2">
      <c r="A129" s="15" t="s">
        <v>197</v>
      </c>
      <c r="B129" s="10"/>
      <c r="C129" s="20">
        <f>(C128/B128)-1</f>
        <v>0.15230304879027723</v>
      </c>
      <c r="D129" s="20">
        <f>(D128/C128)-1</f>
        <v>6.1930935512410912E-3</v>
      </c>
      <c r="E129" s="20">
        <f>(E128/D128)-1</f>
        <v>5.9611177268825699E-3</v>
      </c>
      <c r="F129" s="20">
        <f t="shared" ref="F129:S129" si="9">(F128/E128)-1</f>
        <v>-2.3069987680406356E-2</v>
      </c>
      <c r="G129" s="20">
        <f t="shared" si="9"/>
        <v>-3.2822572123005433E-2</v>
      </c>
      <c r="H129" s="20">
        <f t="shared" si="9"/>
        <v>-1.4640968489139095E-3</v>
      </c>
      <c r="I129" s="20">
        <f t="shared" si="9"/>
        <v>-8.3415399204872842E-2</v>
      </c>
      <c r="J129" s="20">
        <f t="shared" si="9"/>
        <v>2.8810187027457301E-2</v>
      </c>
      <c r="K129" s="20">
        <f t="shared" si="9"/>
        <v>8.3468708903844391E-3</v>
      </c>
      <c r="L129" s="20">
        <f t="shared" si="9"/>
        <v>3.0686848383920662E-5</v>
      </c>
      <c r="M129" s="20">
        <f t="shared" si="9"/>
        <v>-1.4215246292758943E-2</v>
      </c>
      <c r="N129" s="20">
        <f t="shared" si="9"/>
        <v>-9.1750972762646432E-3</v>
      </c>
      <c r="O129" s="20">
        <f t="shared" si="9"/>
        <v>-8.325413718082153E-4</v>
      </c>
      <c r="P129" s="20">
        <f t="shared" si="9"/>
        <v>2.5311480564398359E-3</v>
      </c>
      <c r="Q129" s="20">
        <f t="shared" si="9"/>
        <v>-1.2545378988060296E-4</v>
      </c>
      <c r="R129" s="20">
        <f t="shared" si="9"/>
        <v>-1.5683691313587156E-3</v>
      </c>
      <c r="S129" s="20">
        <f t="shared" si="9"/>
        <v>-8.325413718082153E-4</v>
      </c>
    </row>
    <row r="130" spans="1:19" ht="16" x14ac:dyDescent="0.2">
      <c r="A130" s="2" t="s">
        <v>135</v>
      </c>
      <c r="B130" s="3" t="s">
        <v>24</v>
      </c>
      <c r="C130" s="3" t="s">
        <v>24</v>
      </c>
      <c r="D130" s="3" t="s">
        <v>24</v>
      </c>
      <c r="E130" s="3" t="s">
        <v>24</v>
      </c>
      <c r="F130" s="3" t="s">
        <v>24</v>
      </c>
      <c r="G130" s="3" t="s">
        <v>24</v>
      </c>
      <c r="H130" s="3" t="s">
        <v>24</v>
      </c>
      <c r="I130" s="3" t="s">
        <v>24</v>
      </c>
      <c r="J130" s="3" t="s">
        <v>24</v>
      </c>
      <c r="K130" s="3">
        <v>739961000</v>
      </c>
      <c r="L130" s="3">
        <v>798681000</v>
      </c>
      <c r="M130" s="3">
        <v>881052000</v>
      </c>
      <c r="N130" s="3">
        <v>1070334000</v>
      </c>
      <c r="O130" s="4">
        <v>1099088000</v>
      </c>
      <c r="P130" s="3">
        <v>954124000</v>
      </c>
      <c r="Q130" s="3">
        <v>1038483000</v>
      </c>
      <c r="R130" s="3">
        <v>1070334000</v>
      </c>
      <c r="S130" s="3">
        <v>1099088000</v>
      </c>
    </row>
    <row r="131" spans="1:19" ht="16" x14ac:dyDescent="0.2">
      <c r="A131" s="2" t="s">
        <v>136</v>
      </c>
      <c r="B131" s="3">
        <v>-316286000</v>
      </c>
      <c r="C131" s="3">
        <v>-409437000</v>
      </c>
      <c r="D131" s="3">
        <v>-590179000</v>
      </c>
      <c r="E131" s="3">
        <v>-698649000</v>
      </c>
      <c r="F131" s="3">
        <v>-664479000</v>
      </c>
      <c r="G131" s="3">
        <v>-501482000</v>
      </c>
      <c r="H131" s="3">
        <v>-734846000</v>
      </c>
      <c r="I131" s="3">
        <v>-990501000</v>
      </c>
      <c r="J131" s="3">
        <v>-881320000</v>
      </c>
      <c r="K131" s="3">
        <v>-1093505000</v>
      </c>
      <c r="L131" s="3">
        <v>-1150517000</v>
      </c>
      <c r="M131" s="3">
        <v>-1259871000</v>
      </c>
      <c r="N131" s="3">
        <v>-1154867000</v>
      </c>
      <c r="O131" s="4">
        <v>-950607000</v>
      </c>
      <c r="P131" s="3">
        <v>-498831000</v>
      </c>
      <c r="Q131" s="3">
        <v>-352624000</v>
      </c>
      <c r="R131" s="3">
        <v>-1154867000</v>
      </c>
      <c r="S131" s="3">
        <v>-950607000</v>
      </c>
    </row>
    <row r="132" spans="1:19" ht="16" x14ac:dyDescent="0.2">
      <c r="A132" s="2" t="s">
        <v>137</v>
      </c>
      <c r="B132" s="5">
        <v>-80.22</v>
      </c>
      <c r="C132" s="5">
        <v>-67.540000000000006</v>
      </c>
      <c r="D132" s="5">
        <v>-66.510000000000005</v>
      </c>
      <c r="E132" s="5">
        <v>-63.71</v>
      </c>
      <c r="F132" s="5">
        <v>-60.99</v>
      </c>
      <c r="G132" s="5">
        <v>-48.81</v>
      </c>
      <c r="H132" s="5">
        <v>-54.03</v>
      </c>
      <c r="I132" s="5">
        <v>-62.02</v>
      </c>
      <c r="J132" s="5">
        <v>-60.95</v>
      </c>
      <c r="K132" s="5">
        <v>-56.01</v>
      </c>
      <c r="L132" s="5">
        <v>-44.97</v>
      </c>
      <c r="M132" s="5">
        <v>-45.98</v>
      </c>
      <c r="N132" s="5">
        <v>-36.68</v>
      </c>
      <c r="O132" s="6">
        <v>-28.63</v>
      </c>
      <c r="P132" s="5">
        <v>-17.46</v>
      </c>
      <c r="Q132" s="5">
        <v>-11.6</v>
      </c>
      <c r="R132" s="5">
        <v>-36.68</v>
      </c>
      <c r="S132" s="5">
        <v>-28.63</v>
      </c>
    </row>
    <row r="133" spans="1:19" ht="16" x14ac:dyDescent="0.2">
      <c r="A133" s="2" t="s">
        <v>138</v>
      </c>
      <c r="B133" s="5">
        <v>77.760000000000005</v>
      </c>
      <c r="C133" s="5">
        <v>81.72</v>
      </c>
      <c r="D133" s="5">
        <v>83.96</v>
      </c>
      <c r="E133" s="5">
        <v>87.47</v>
      </c>
      <c r="F133" s="5">
        <v>83.73</v>
      </c>
      <c r="G133" s="5">
        <v>77.77</v>
      </c>
      <c r="H133" s="5">
        <v>81.78</v>
      </c>
      <c r="I133" s="5">
        <v>79.66</v>
      </c>
      <c r="J133" s="3">
        <v>69</v>
      </c>
      <c r="K133" s="5">
        <v>59.19</v>
      </c>
      <c r="L133" s="5">
        <v>56.25</v>
      </c>
      <c r="M133" s="5">
        <v>50.89</v>
      </c>
      <c r="N133" s="5">
        <v>55.79</v>
      </c>
      <c r="O133" s="6">
        <v>59.27</v>
      </c>
      <c r="P133" s="5">
        <v>53.82</v>
      </c>
      <c r="Q133" s="5">
        <v>53.27</v>
      </c>
      <c r="R133" s="5">
        <v>55.79</v>
      </c>
      <c r="S133" s="5">
        <v>59.27</v>
      </c>
    </row>
    <row r="134" spans="1:19" ht="16" x14ac:dyDescent="0.2">
      <c r="A134" s="2" t="s">
        <v>139</v>
      </c>
      <c r="B134" s="5">
        <v>4.5599999999999996</v>
      </c>
      <c r="C134" s="5">
        <v>5.0999999999999996</v>
      </c>
      <c r="D134" s="5">
        <v>5.9</v>
      </c>
      <c r="E134" s="5">
        <v>8.31</v>
      </c>
      <c r="F134" s="5">
        <v>5.95</v>
      </c>
      <c r="G134" s="5">
        <v>4.07</v>
      </c>
      <c r="H134" s="5">
        <v>4.82</v>
      </c>
      <c r="I134" s="5">
        <v>4.91</v>
      </c>
      <c r="J134" s="5">
        <v>2.86</v>
      </c>
      <c r="K134" s="5">
        <v>2.91</v>
      </c>
      <c r="L134" s="5">
        <v>2.41</v>
      </c>
      <c r="M134" s="5">
        <v>1.86</v>
      </c>
      <c r="N134" s="5">
        <v>2.12</v>
      </c>
      <c r="O134" s="6">
        <v>2.4300000000000002</v>
      </c>
      <c r="P134" s="5">
        <v>1.98</v>
      </c>
      <c r="Q134" s="5">
        <v>1.99</v>
      </c>
      <c r="R134" s="5">
        <v>2.12</v>
      </c>
      <c r="S134" s="5">
        <v>2.4300000000000002</v>
      </c>
    </row>
    <row r="135" spans="1:19" ht="16" x14ac:dyDescent="0.2">
      <c r="A135" s="2" t="s">
        <v>140</v>
      </c>
      <c r="B135" s="5">
        <v>53.18</v>
      </c>
      <c r="C135" s="5">
        <v>62.84</v>
      </c>
      <c r="D135" s="5">
        <v>75.12</v>
      </c>
      <c r="E135" s="5">
        <v>81.83</v>
      </c>
      <c r="F135" s="5">
        <v>79.64</v>
      </c>
      <c r="G135" s="5">
        <v>83.68</v>
      </c>
      <c r="H135" s="5">
        <v>89.04</v>
      </c>
      <c r="I135" s="5">
        <v>86.56</v>
      </c>
      <c r="J135" s="5">
        <v>79.930000000000007</v>
      </c>
      <c r="K135" s="5">
        <v>82.32</v>
      </c>
      <c r="L135" s="5">
        <v>91.76</v>
      </c>
      <c r="M135" s="5">
        <v>86.87</v>
      </c>
      <c r="N135" s="5">
        <v>105.89</v>
      </c>
      <c r="O135" s="6">
        <v>116.91</v>
      </c>
      <c r="P135" s="5">
        <v>114.83</v>
      </c>
      <c r="Q135" s="5">
        <v>130.52000000000001</v>
      </c>
      <c r="R135" s="5">
        <v>105.89</v>
      </c>
      <c r="S135" s="5">
        <v>116.91</v>
      </c>
    </row>
    <row r="136" spans="1:19" ht="16" x14ac:dyDescent="0.2">
      <c r="A136" s="2" t="s">
        <v>141</v>
      </c>
      <c r="B136" s="3">
        <v>4572</v>
      </c>
      <c r="C136" s="3">
        <v>5807</v>
      </c>
      <c r="D136" s="3" t="s">
        <v>24</v>
      </c>
      <c r="E136" s="3" t="s">
        <v>24</v>
      </c>
      <c r="F136" s="3" t="s">
        <v>24</v>
      </c>
      <c r="G136" s="3">
        <v>11000</v>
      </c>
      <c r="H136" s="3">
        <v>12500</v>
      </c>
      <c r="I136" s="3">
        <v>13400</v>
      </c>
      <c r="J136" s="3" t="s">
        <v>24</v>
      </c>
      <c r="K136" s="3" t="s">
        <v>24</v>
      </c>
      <c r="L136" s="3">
        <v>25000</v>
      </c>
      <c r="M136" s="3">
        <v>29000</v>
      </c>
      <c r="N136" s="3">
        <v>34000</v>
      </c>
      <c r="O136" s="4">
        <v>34000</v>
      </c>
      <c r="P136" s="3">
        <v>29000</v>
      </c>
      <c r="Q136" s="3">
        <v>29000</v>
      </c>
      <c r="R136" s="3">
        <v>34000</v>
      </c>
      <c r="S136" s="3">
        <v>34000</v>
      </c>
    </row>
    <row r="138" spans="1:19" ht="16" x14ac:dyDescent="0.2">
      <c r="A138" s="1" t="s">
        <v>24</v>
      </c>
      <c r="B138" s="1" t="s">
        <v>0</v>
      </c>
      <c r="C138" s="1" t="s">
        <v>1</v>
      </c>
      <c r="D138" s="1" t="s">
        <v>2</v>
      </c>
      <c r="E138" s="1" t="s">
        <v>3</v>
      </c>
      <c r="F138" s="1" t="s">
        <v>4</v>
      </c>
      <c r="G138" s="1" t="s">
        <v>5</v>
      </c>
      <c r="H138" s="1" t="s">
        <v>6</v>
      </c>
      <c r="I138" s="1" t="s">
        <v>7</v>
      </c>
      <c r="J138" s="1" t="s">
        <v>8</v>
      </c>
      <c r="K138" s="1" t="s">
        <v>9</v>
      </c>
      <c r="L138" s="1" t="s">
        <v>10</v>
      </c>
      <c r="M138" s="1" t="s">
        <v>11</v>
      </c>
      <c r="N138" s="1" t="s">
        <v>12</v>
      </c>
      <c r="O138" s="1" t="s">
        <v>13</v>
      </c>
      <c r="P138" s="1" t="s">
        <v>14</v>
      </c>
      <c r="Q138" s="1" t="s">
        <v>15</v>
      </c>
      <c r="R138" s="1" t="s">
        <v>16</v>
      </c>
      <c r="S138" s="1" t="s">
        <v>17</v>
      </c>
    </row>
    <row r="139" spans="1:19" ht="16" x14ac:dyDescent="0.2">
      <c r="A139" s="2" t="s">
        <v>142</v>
      </c>
      <c r="B139" s="3">
        <v>122197000</v>
      </c>
      <c r="C139" s="3">
        <v>184964000</v>
      </c>
      <c r="D139" s="3">
        <v>271431000</v>
      </c>
      <c r="E139" s="3">
        <v>279547000</v>
      </c>
      <c r="F139" s="3">
        <v>239033000</v>
      </c>
      <c r="G139" s="3">
        <v>266047000</v>
      </c>
      <c r="H139" s="3">
        <v>303381000</v>
      </c>
      <c r="I139" s="3">
        <v>258662000</v>
      </c>
      <c r="J139" s="3">
        <v>483801000</v>
      </c>
      <c r="K139" s="3">
        <v>645596000</v>
      </c>
      <c r="L139" s="3">
        <v>588913000</v>
      </c>
      <c r="M139" s="3">
        <v>975322000</v>
      </c>
      <c r="N139" s="3">
        <v>854800000</v>
      </c>
      <c r="O139" s="4">
        <v>955207000</v>
      </c>
      <c r="P139" s="3">
        <v>289521000</v>
      </c>
      <c r="Q139" s="3">
        <v>255470000</v>
      </c>
      <c r="R139" s="3">
        <v>119811000</v>
      </c>
      <c r="S139" s="3">
        <v>290405000</v>
      </c>
    </row>
    <row r="140" spans="1:19" ht="16" x14ac:dyDescent="0.2">
      <c r="A140" s="2" t="s">
        <v>143</v>
      </c>
      <c r="B140" s="3">
        <v>24614000</v>
      </c>
      <c r="C140" s="3">
        <v>30259000</v>
      </c>
      <c r="D140" s="3">
        <v>43000000</v>
      </c>
      <c r="E140" s="3">
        <v>49068000</v>
      </c>
      <c r="F140" s="3">
        <v>58364000</v>
      </c>
      <c r="G140" s="3">
        <v>73383000</v>
      </c>
      <c r="H140" s="3">
        <v>87697000</v>
      </c>
      <c r="I140" s="3">
        <v>108235000</v>
      </c>
      <c r="J140" s="3">
        <v>122484000</v>
      </c>
      <c r="K140" s="3">
        <v>161933000</v>
      </c>
      <c r="L140" s="3">
        <v>185478000</v>
      </c>
      <c r="M140" s="3">
        <v>224206000</v>
      </c>
      <c r="N140" s="3">
        <v>291791000</v>
      </c>
      <c r="O140" s="4">
        <v>311437000</v>
      </c>
      <c r="P140" s="3">
        <v>67971000</v>
      </c>
      <c r="Q140" s="3">
        <v>79188000</v>
      </c>
      <c r="R140" s="3">
        <v>80162000</v>
      </c>
      <c r="S140" s="3">
        <v>84116000</v>
      </c>
    </row>
    <row r="141" spans="1:19" ht="16" x14ac:dyDescent="0.2">
      <c r="A141" s="2" t="s">
        <v>144</v>
      </c>
      <c r="B141" s="3">
        <v>9218000</v>
      </c>
      <c r="C141" s="3">
        <v>2122000</v>
      </c>
      <c r="D141" s="3">
        <v>-2060000</v>
      </c>
      <c r="E141" s="3">
        <v>-205000</v>
      </c>
      <c r="F141" s="3">
        <v>8475000</v>
      </c>
      <c r="G141" s="3">
        <v>19053000</v>
      </c>
      <c r="H141" s="3">
        <v>-6562000</v>
      </c>
      <c r="I141" s="3">
        <v>17812000</v>
      </c>
      <c r="J141" s="3">
        <v>23619000</v>
      </c>
      <c r="K141" s="3">
        <v>55858000</v>
      </c>
      <c r="L141" s="3">
        <v>76494000</v>
      </c>
      <c r="M141" s="3">
        <v>60449000</v>
      </c>
      <c r="N141" s="3">
        <v>416864000</v>
      </c>
      <c r="O141" s="4">
        <v>429464000</v>
      </c>
      <c r="P141" s="3">
        <v>12960000</v>
      </c>
      <c r="Q141" s="3">
        <v>9165000</v>
      </c>
      <c r="R141" s="3">
        <v>386759000</v>
      </c>
      <c r="S141" s="3">
        <v>20580000</v>
      </c>
    </row>
    <row r="142" spans="1:19" ht="16" x14ac:dyDescent="0.2">
      <c r="A142" s="28" t="s">
        <v>145</v>
      </c>
      <c r="B142" s="26">
        <v>7273000</v>
      </c>
      <c r="C142" s="26">
        <v>10340000</v>
      </c>
      <c r="D142" s="26">
        <v>15637000</v>
      </c>
      <c r="E142" s="26">
        <v>10087000</v>
      </c>
      <c r="F142" s="26">
        <v>8269000</v>
      </c>
      <c r="G142" s="26">
        <v>10356000</v>
      </c>
      <c r="H142" s="26">
        <v>16822000</v>
      </c>
      <c r="I142" s="26">
        <v>17610000</v>
      </c>
      <c r="J142" s="26">
        <v>28568000</v>
      </c>
      <c r="K142" s="26">
        <v>45593000</v>
      </c>
      <c r="L142" s="26">
        <v>50797000</v>
      </c>
      <c r="M142" s="26">
        <v>69137000</v>
      </c>
      <c r="N142" s="26">
        <v>78075000</v>
      </c>
      <c r="O142" s="27">
        <v>81018000</v>
      </c>
      <c r="P142" s="26">
        <v>20817000</v>
      </c>
      <c r="Q142" s="26">
        <v>20312000</v>
      </c>
      <c r="R142" s="26">
        <v>18588000</v>
      </c>
      <c r="S142" s="26">
        <v>21301000</v>
      </c>
    </row>
    <row r="143" spans="1:19" ht="16" x14ac:dyDescent="0.2">
      <c r="A143" s="12" t="s">
        <v>198</v>
      </c>
      <c r="B143" s="20">
        <f t="shared" ref="B143:S143" si="10">B142/B2</f>
        <v>1.0219136045322213E-2</v>
      </c>
      <c r="C143" s="20">
        <f t="shared" si="10"/>
        <v>1.0331332012441562E-2</v>
      </c>
      <c r="D143" s="20">
        <f t="shared" si="10"/>
        <v>1.1410886790167241E-2</v>
      </c>
      <c r="E143" s="20">
        <f t="shared" si="10"/>
        <v>6.339288632141519E-3</v>
      </c>
      <c r="F143" s="20">
        <f t="shared" si="10"/>
        <v>4.6010127903592952E-3</v>
      </c>
      <c r="G143" s="20">
        <f t="shared" si="10"/>
        <v>5.0259084708105658E-3</v>
      </c>
      <c r="H143" s="20">
        <f t="shared" si="10"/>
        <v>7.1754211752983292E-3</v>
      </c>
      <c r="I143" s="20">
        <f t="shared" si="10"/>
        <v>6.6473374223958272E-3</v>
      </c>
      <c r="J143" s="20">
        <f t="shared" si="10"/>
        <v>8.6877215987864933E-3</v>
      </c>
      <c r="K143" s="20">
        <f t="shared" si="10"/>
        <v>1.1457554301062298E-2</v>
      </c>
      <c r="L143" s="20">
        <f t="shared" si="10"/>
        <v>1.1539844689052108E-2</v>
      </c>
      <c r="M143" s="20">
        <f t="shared" si="10"/>
        <v>1.1050220910118039E-2</v>
      </c>
      <c r="N143" s="20">
        <f t="shared" si="10"/>
        <v>9.6263888447075761E-3</v>
      </c>
      <c r="O143" s="20">
        <f t="shared" si="10"/>
        <v>9.5339443037748273E-3</v>
      </c>
      <c r="P143" s="20">
        <f t="shared" si="10"/>
        <v>1.1142047863116112E-2</v>
      </c>
      <c r="Q143" s="20">
        <f t="shared" si="10"/>
        <v>1.0938726008932144E-2</v>
      </c>
      <c r="R143" s="20">
        <f t="shared" si="10"/>
        <v>6.7060196158649967E-3</v>
      </c>
      <c r="S143" s="20">
        <f t="shared" si="10"/>
        <v>1.0646284071507682E-2</v>
      </c>
    </row>
    <row r="144" spans="1:19" ht="16" x14ac:dyDescent="0.2">
      <c r="A144" s="2" t="s">
        <v>146</v>
      </c>
      <c r="B144" s="3">
        <v>11234000</v>
      </c>
      <c r="C144" s="3">
        <v>-693000</v>
      </c>
      <c r="D144" s="3">
        <v>-6445000</v>
      </c>
      <c r="E144" s="3">
        <v>820000</v>
      </c>
      <c r="F144" s="3">
        <v>2087000</v>
      </c>
      <c r="G144" s="3">
        <v>11142000</v>
      </c>
      <c r="H144" s="3">
        <v>-17563000</v>
      </c>
      <c r="I144" s="3">
        <v>-11416000</v>
      </c>
      <c r="J144" s="3">
        <v>16786000</v>
      </c>
      <c r="K144" s="3">
        <v>24129000</v>
      </c>
      <c r="L144" s="3">
        <v>34908000</v>
      </c>
      <c r="M144" s="3">
        <v>-5180000</v>
      </c>
      <c r="N144" s="3">
        <v>3042000</v>
      </c>
      <c r="O144" s="4" t="s">
        <v>24</v>
      </c>
      <c r="P144" s="3" t="s">
        <v>24</v>
      </c>
      <c r="Q144" s="3" t="s">
        <v>24</v>
      </c>
      <c r="R144" s="3" t="s">
        <v>24</v>
      </c>
      <c r="S144" s="3" t="s">
        <v>24</v>
      </c>
    </row>
    <row r="145" spans="1:19" ht="16" x14ac:dyDescent="0.2">
      <c r="A145" s="2" t="s">
        <v>147</v>
      </c>
      <c r="B145" s="3">
        <v>1772000</v>
      </c>
      <c r="C145" s="3" t="s">
        <v>24</v>
      </c>
      <c r="D145" s="3" t="s">
        <v>24</v>
      </c>
      <c r="E145" s="3" t="s">
        <v>24</v>
      </c>
      <c r="F145" s="3" t="s">
        <v>24</v>
      </c>
      <c r="G145" s="3" t="s">
        <v>24</v>
      </c>
      <c r="H145" s="3" t="s">
        <v>24</v>
      </c>
      <c r="I145" s="3">
        <v>11593000</v>
      </c>
      <c r="J145" s="3" t="s">
        <v>24</v>
      </c>
      <c r="K145" s="3" t="s">
        <v>24</v>
      </c>
      <c r="L145" s="3" t="s">
        <v>24</v>
      </c>
      <c r="M145" s="3" t="s">
        <v>24</v>
      </c>
      <c r="N145" s="3">
        <v>407913000</v>
      </c>
      <c r="O145" s="4" t="s">
        <v>24</v>
      </c>
      <c r="P145" s="3" t="s">
        <v>24</v>
      </c>
      <c r="Q145" s="3" t="s">
        <v>24</v>
      </c>
      <c r="R145" s="3" t="s">
        <v>24</v>
      </c>
      <c r="S145" s="3" t="s">
        <v>24</v>
      </c>
    </row>
    <row r="146" spans="1:19" ht="16" x14ac:dyDescent="0.2">
      <c r="A146" s="2" t="s">
        <v>148</v>
      </c>
      <c r="B146" s="3">
        <v>-11061000</v>
      </c>
      <c r="C146" s="3">
        <v>-7525000</v>
      </c>
      <c r="D146" s="3">
        <v>-11252000</v>
      </c>
      <c r="E146" s="3">
        <v>-11112000</v>
      </c>
      <c r="F146" s="3">
        <v>-1881000</v>
      </c>
      <c r="G146" s="3">
        <v>-2445000</v>
      </c>
      <c r="H146" s="3">
        <v>-5821000</v>
      </c>
      <c r="I146" s="3">
        <v>25000</v>
      </c>
      <c r="J146" s="3">
        <v>-21735000</v>
      </c>
      <c r="K146" s="3">
        <v>-13864000</v>
      </c>
      <c r="L146" s="3">
        <v>-9211000</v>
      </c>
      <c r="M146" s="3">
        <v>-3508000</v>
      </c>
      <c r="N146" s="3">
        <v>-72166000</v>
      </c>
      <c r="O146" s="4">
        <v>348446000</v>
      </c>
      <c r="P146" s="3">
        <v>-7857000</v>
      </c>
      <c r="Q146" s="3">
        <v>-11147000</v>
      </c>
      <c r="R146" s="3">
        <v>368171000</v>
      </c>
      <c r="S146" s="3">
        <v>-721000</v>
      </c>
    </row>
    <row r="147" spans="1:19" ht="16" x14ac:dyDescent="0.2">
      <c r="A147" s="2" t="s">
        <v>149</v>
      </c>
      <c r="B147" s="3">
        <v>23966000</v>
      </c>
      <c r="C147" s="3">
        <v>-13730000</v>
      </c>
      <c r="D147" s="3">
        <v>-32258000</v>
      </c>
      <c r="E147" s="3">
        <v>-50071000</v>
      </c>
      <c r="F147" s="3">
        <v>8577000</v>
      </c>
      <c r="G147" s="3">
        <v>-59743000</v>
      </c>
      <c r="H147" s="3">
        <v>603000</v>
      </c>
      <c r="I147" s="3">
        <v>104628000</v>
      </c>
      <c r="J147" s="3">
        <v>112875000</v>
      </c>
      <c r="K147" s="3">
        <v>-194071000</v>
      </c>
      <c r="L147" s="3">
        <v>-47549000</v>
      </c>
      <c r="M147" s="3">
        <v>129131000</v>
      </c>
      <c r="N147" s="3">
        <v>-596992000</v>
      </c>
      <c r="O147" s="4">
        <v>-440886000</v>
      </c>
      <c r="P147" s="3">
        <v>-272814000</v>
      </c>
      <c r="Q147" s="3">
        <v>-278006000</v>
      </c>
      <c r="R147" s="3">
        <v>459532000</v>
      </c>
      <c r="S147" s="3">
        <v>-349598000</v>
      </c>
    </row>
    <row r="148" spans="1:19" ht="16" x14ac:dyDescent="0.2">
      <c r="A148" s="2" t="s">
        <v>150</v>
      </c>
      <c r="B148" s="3">
        <v>-541000</v>
      </c>
      <c r="C148" s="3">
        <v>3743000</v>
      </c>
      <c r="D148" s="3" t="s">
        <v>24</v>
      </c>
      <c r="E148" s="3" t="s">
        <v>24</v>
      </c>
      <c r="F148" s="3" t="s">
        <v>24</v>
      </c>
      <c r="G148" s="3" t="s">
        <v>24</v>
      </c>
      <c r="H148" s="3" t="s">
        <v>24</v>
      </c>
      <c r="I148" s="3" t="s">
        <v>24</v>
      </c>
      <c r="J148" s="3" t="s">
        <v>24</v>
      </c>
      <c r="K148" s="3" t="s">
        <v>24</v>
      </c>
      <c r="L148" s="3" t="s">
        <v>24</v>
      </c>
      <c r="M148" s="3" t="s">
        <v>24</v>
      </c>
      <c r="N148" s="3" t="s">
        <v>24</v>
      </c>
      <c r="O148" s="4" t="s">
        <v>24</v>
      </c>
      <c r="P148" s="3" t="s">
        <v>24</v>
      </c>
      <c r="Q148" s="3" t="s">
        <v>24</v>
      </c>
      <c r="R148" s="3" t="s">
        <v>24</v>
      </c>
      <c r="S148" s="3" t="s">
        <v>24</v>
      </c>
    </row>
    <row r="149" spans="1:19" ht="16" x14ac:dyDescent="0.2">
      <c r="A149" s="2" t="s">
        <v>151</v>
      </c>
      <c r="B149" s="3">
        <v>-7954000</v>
      </c>
      <c r="C149" s="3">
        <v>-46072000</v>
      </c>
      <c r="D149" s="3">
        <v>-51022000</v>
      </c>
      <c r="E149" s="3">
        <v>-37407000</v>
      </c>
      <c r="F149" s="3">
        <v>-26806000</v>
      </c>
      <c r="G149" s="3">
        <v>-83286000</v>
      </c>
      <c r="H149" s="3">
        <v>-5403000</v>
      </c>
      <c r="I149" s="3">
        <v>-21178000</v>
      </c>
      <c r="J149" s="3">
        <v>-85942000</v>
      </c>
      <c r="K149" s="3">
        <v>-117591000</v>
      </c>
      <c r="L149" s="3">
        <v>-96548000</v>
      </c>
      <c r="M149" s="3">
        <v>-323609000</v>
      </c>
      <c r="N149" s="3">
        <v>-510510000</v>
      </c>
      <c r="O149" s="4">
        <v>-345077000</v>
      </c>
      <c r="P149" s="3">
        <v>-189960000</v>
      </c>
      <c r="Q149" s="3">
        <v>-321457000</v>
      </c>
      <c r="R149" s="3">
        <v>321514000</v>
      </c>
      <c r="S149" s="3">
        <v>-155174000</v>
      </c>
    </row>
    <row r="150" spans="1:19" ht="16" x14ac:dyDescent="0.2">
      <c r="A150" s="2" t="s">
        <v>152</v>
      </c>
      <c r="B150" s="3">
        <v>-2902000</v>
      </c>
      <c r="C150" s="3">
        <v>-2400000</v>
      </c>
      <c r="D150" s="3">
        <v>-18304000</v>
      </c>
      <c r="E150" s="3">
        <v>-11341000</v>
      </c>
      <c r="F150" s="3">
        <v>-24047000</v>
      </c>
      <c r="G150" s="3">
        <v>-55926000</v>
      </c>
      <c r="H150" s="3">
        <v>4807000</v>
      </c>
      <c r="I150" s="3">
        <v>15293000</v>
      </c>
      <c r="J150" s="3">
        <v>-31090000</v>
      </c>
      <c r="K150" s="3">
        <v>-117381000</v>
      </c>
      <c r="L150" s="3">
        <v>-124965000</v>
      </c>
      <c r="M150" s="3">
        <v>-62296000</v>
      </c>
      <c r="N150" s="3">
        <v>-180534000</v>
      </c>
      <c r="O150" s="4">
        <v>-156716000</v>
      </c>
      <c r="P150" s="3">
        <v>-52834000</v>
      </c>
      <c r="Q150" s="3">
        <v>-122078000</v>
      </c>
      <c r="R150" s="3">
        <v>-12564000</v>
      </c>
      <c r="S150" s="3">
        <v>30760000</v>
      </c>
    </row>
    <row r="151" spans="1:19" ht="16" x14ac:dyDescent="0.2">
      <c r="A151" s="2" t="s">
        <v>153</v>
      </c>
      <c r="B151" s="3">
        <v>17162000</v>
      </c>
      <c r="C151" s="3">
        <v>13169000</v>
      </c>
      <c r="D151" s="3">
        <v>13030000</v>
      </c>
      <c r="E151" s="3">
        <v>-9565000</v>
      </c>
      <c r="F151" s="3">
        <v>29170000</v>
      </c>
      <c r="G151" s="3">
        <v>45478000</v>
      </c>
      <c r="H151" s="3">
        <v>-14373000</v>
      </c>
      <c r="I151" s="3">
        <v>16469000</v>
      </c>
      <c r="J151" s="3">
        <v>128871000</v>
      </c>
      <c r="K151" s="3">
        <v>-64672000</v>
      </c>
      <c r="L151" s="3">
        <v>157699000</v>
      </c>
      <c r="M151" s="3">
        <v>342311000</v>
      </c>
      <c r="N151" s="3">
        <v>-5930000</v>
      </c>
      <c r="O151" s="4">
        <v>-12701000</v>
      </c>
      <c r="P151" s="3">
        <v>-42825000</v>
      </c>
      <c r="Q151" s="3">
        <v>117991000</v>
      </c>
      <c r="R151" s="3">
        <v>-9880000</v>
      </c>
      <c r="S151" s="3">
        <v>-77987000</v>
      </c>
    </row>
    <row r="152" spans="1:19" ht="16" x14ac:dyDescent="0.2">
      <c r="A152" s="2" t="s">
        <v>154</v>
      </c>
      <c r="B152" s="3">
        <v>18201000</v>
      </c>
      <c r="C152" s="3">
        <v>17830000</v>
      </c>
      <c r="D152" s="3">
        <v>24038000</v>
      </c>
      <c r="E152" s="3">
        <v>8242000</v>
      </c>
      <c r="F152" s="3">
        <v>30260000</v>
      </c>
      <c r="G152" s="3">
        <v>33991000</v>
      </c>
      <c r="H152" s="3">
        <v>15572000</v>
      </c>
      <c r="I152" s="3">
        <v>94044000</v>
      </c>
      <c r="J152" s="3">
        <v>101036000</v>
      </c>
      <c r="K152" s="3">
        <v>105573000</v>
      </c>
      <c r="L152" s="3">
        <v>16265000</v>
      </c>
      <c r="M152" s="3">
        <v>172725000</v>
      </c>
      <c r="N152" s="3">
        <v>99982000</v>
      </c>
      <c r="O152" s="4">
        <v>73608000</v>
      </c>
      <c r="P152" s="3">
        <v>12805000</v>
      </c>
      <c r="Q152" s="3">
        <v>47538000</v>
      </c>
      <c r="R152" s="3">
        <v>160462000</v>
      </c>
      <c r="S152" s="3">
        <v>-147197000</v>
      </c>
    </row>
    <row r="153" spans="1:19" ht="16" x14ac:dyDescent="0.2">
      <c r="A153" s="2" t="s">
        <v>155</v>
      </c>
      <c r="B153" s="3" t="s">
        <v>24</v>
      </c>
      <c r="C153" s="3" t="s">
        <v>24</v>
      </c>
      <c r="D153" s="3" t="s">
        <v>24</v>
      </c>
      <c r="E153" s="3" t="s">
        <v>24</v>
      </c>
      <c r="F153" s="3" t="s">
        <v>24</v>
      </c>
      <c r="G153" s="3" t="s">
        <v>24</v>
      </c>
      <c r="H153" s="3" t="s">
        <v>24</v>
      </c>
      <c r="I153" s="3" t="s">
        <v>24</v>
      </c>
      <c r="J153" s="3" t="s">
        <v>24</v>
      </c>
      <c r="K153" s="3" t="s">
        <v>24</v>
      </c>
      <c r="L153" s="3" t="s">
        <v>24</v>
      </c>
      <c r="M153" s="3" t="s">
        <v>24</v>
      </c>
      <c r="N153" s="3" t="s">
        <v>24</v>
      </c>
      <c r="O153" s="4" t="s">
        <v>24</v>
      </c>
      <c r="P153" s="3" t="s">
        <v>24</v>
      </c>
      <c r="Q153" s="3" t="s">
        <v>24</v>
      </c>
      <c r="R153" s="3" t="s">
        <v>24</v>
      </c>
      <c r="S153" s="3" t="s">
        <v>24</v>
      </c>
    </row>
    <row r="154" spans="1:19" ht="16" x14ac:dyDescent="0.2">
      <c r="A154" s="2" t="s">
        <v>156</v>
      </c>
      <c r="B154" s="3">
        <v>179995000</v>
      </c>
      <c r="C154" s="3">
        <v>203615000</v>
      </c>
      <c r="D154" s="3">
        <v>280113000</v>
      </c>
      <c r="E154" s="3">
        <v>278339000</v>
      </c>
      <c r="F154" s="3">
        <v>314449000</v>
      </c>
      <c r="G154" s="3">
        <v>298740000</v>
      </c>
      <c r="H154" s="3">
        <v>385119000</v>
      </c>
      <c r="I154" s="3">
        <v>489337000</v>
      </c>
      <c r="J154" s="3">
        <v>742779000</v>
      </c>
      <c r="K154" s="3">
        <v>669316000</v>
      </c>
      <c r="L154" s="3">
        <v>803336000</v>
      </c>
      <c r="M154" s="3">
        <v>1389108000</v>
      </c>
      <c r="N154" s="3">
        <v>966463000</v>
      </c>
      <c r="O154" s="4">
        <v>1255222000</v>
      </c>
      <c r="P154" s="3">
        <v>97638000</v>
      </c>
      <c r="Q154" s="3">
        <v>65817000</v>
      </c>
      <c r="R154" s="3">
        <v>1046264000</v>
      </c>
      <c r="S154" s="3">
        <v>45503000</v>
      </c>
    </row>
    <row r="155" spans="1:19" ht="16" x14ac:dyDescent="0.2">
      <c r="A155" s="2" t="s">
        <v>157</v>
      </c>
      <c r="B155" s="3" t="s">
        <v>24</v>
      </c>
      <c r="C155" s="3" t="s">
        <v>24</v>
      </c>
      <c r="D155" s="3" t="s">
        <v>24</v>
      </c>
      <c r="E155" s="3" t="s">
        <v>24</v>
      </c>
      <c r="F155" s="3" t="s">
        <v>24</v>
      </c>
      <c r="G155" s="3" t="s">
        <v>24</v>
      </c>
      <c r="H155" s="3" t="s">
        <v>24</v>
      </c>
      <c r="I155" s="3" t="s">
        <v>24</v>
      </c>
      <c r="J155" s="3" t="s">
        <v>24</v>
      </c>
      <c r="K155" s="3" t="s">
        <v>24</v>
      </c>
      <c r="L155" s="3" t="s">
        <v>24</v>
      </c>
      <c r="M155" s="3" t="s">
        <v>24</v>
      </c>
      <c r="N155" s="3" t="s">
        <v>24</v>
      </c>
      <c r="O155" s="4" t="s">
        <v>24</v>
      </c>
      <c r="P155" s="3" t="s">
        <v>24</v>
      </c>
      <c r="Q155" s="3" t="s">
        <v>24</v>
      </c>
      <c r="R155" s="3" t="s">
        <v>24</v>
      </c>
      <c r="S155" s="3" t="s">
        <v>24</v>
      </c>
    </row>
    <row r="156" spans="1:19" ht="16" x14ac:dyDescent="0.2">
      <c r="A156" s="2" t="s">
        <v>158</v>
      </c>
      <c r="B156" s="3" t="s">
        <v>24</v>
      </c>
      <c r="C156" s="3" t="s">
        <v>24</v>
      </c>
      <c r="D156" s="3" t="s">
        <v>24</v>
      </c>
      <c r="E156" s="3" t="s">
        <v>24</v>
      </c>
      <c r="F156" s="3" t="s">
        <v>24</v>
      </c>
      <c r="G156" s="3" t="s">
        <v>24</v>
      </c>
      <c r="H156" s="3" t="s">
        <v>24</v>
      </c>
      <c r="I156" s="3" t="s">
        <v>24</v>
      </c>
      <c r="J156" s="3" t="s">
        <v>24</v>
      </c>
      <c r="K156" s="3" t="s">
        <v>24</v>
      </c>
      <c r="L156" s="3" t="s">
        <v>24</v>
      </c>
      <c r="M156" s="3" t="s">
        <v>24</v>
      </c>
      <c r="N156" s="3" t="s">
        <v>24</v>
      </c>
      <c r="O156" s="4" t="s">
        <v>24</v>
      </c>
      <c r="P156" s="3" t="s">
        <v>24</v>
      </c>
      <c r="Q156" s="3" t="s">
        <v>24</v>
      </c>
      <c r="R156" s="3" t="s">
        <v>24</v>
      </c>
      <c r="S156" s="3" t="s">
        <v>24</v>
      </c>
    </row>
    <row r="157" spans="1:19" ht="16" x14ac:dyDescent="0.2">
      <c r="A157" s="2" t="s">
        <v>159</v>
      </c>
      <c r="B157" s="3" t="s">
        <v>24</v>
      </c>
      <c r="C157" s="3" t="s">
        <v>24</v>
      </c>
      <c r="D157" s="3" t="s">
        <v>24</v>
      </c>
      <c r="E157" s="3" t="s">
        <v>24</v>
      </c>
      <c r="F157" s="3" t="s">
        <v>24</v>
      </c>
      <c r="G157" s="3" t="s">
        <v>24</v>
      </c>
      <c r="H157" s="3" t="s">
        <v>24</v>
      </c>
      <c r="I157" s="3" t="s">
        <v>24</v>
      </c>
      <c r="J157" s="3" t="s">
        <v>24</v>
      </c>
      <c r="K157" s="3" t="s">
        <v>24</v>
      </c>
      <c r="L157" s="3" t="s">
        <v>24</v>
      </c>
      <c r="M157" s="3" t="s">
        <v>24</v>
      </c>
      <c r="N157" s="3" t="s">
        <v>24</v>
      </c>
      <c r="O157" s="4" t="s">
        <v>24</v>
      </c>
      <c r="P157" s="3" t="s">
        <v>24</v>
      </c>
      <c r="Q157" s="3" t="s">
        <v>24</v>
      </c>
      <c r="R157" s="3" t="s">
        <v>24</v>
      </c>
      <c r="S157" s="3" t="s">
        <v>24</v>
      </c>
    </row>
    <row r="158" spans="1:19" ht="16" x14ac:dyDescent="0.2">
      <c r="A158" s="2" t="s">
        <v>160</v>
      </c>
      <c r="B158" s="3" t="s">
        <v>24</v>
      </c>
      <c r="C158" s="3" t="s">
        <v>24</v>
      </c>
      <c r="D158" s="3" t="s">
        <v>24</v>
      </c>
      <c r="E158" s="3" t="s">
        <v>24</v>
      </c>
      <c r="F158" s="3" t="s">
        <v>24</v>
      </c>
      <c r="G158" s="3" t="s">
        <v>24</v>
      </c>
      <c r="H158" s="3" t="s">
        <v>24</v>
      </c>
      <c r="I158" s="3" t="s">
        <v>24</v>
      </c>
      <c r="J158" s="3" t="s">
        <v>24</v>
      </c>
      <c r="K158" s="3" t="s">
        <v>24</v>
      </c>
      <c r="L158" s="3" t="s">
        <v>24</v>
      </c>
      <c r="M158" s="3" t="s">
        <v>24</v>
      </c>
      <c r="N158" s="3" t="s">
        <v>24</v>
      </c>
      <c r="O158" s="4" t="s">
        <v>24</v>
      </c>
      <c r="P158" s="3" t="s">
        <v>24</v>
      </c>
      <c r="Q158" s="3" t="s">
        <v>24</v>
      </c>
      <c r="R158" s="3" t="s">
        <v>24</v>
      </c>
      <c r="S158" s="3" t="s">
        <v>24</v>
      </c>
    </row>
    <row r="159" spans="1:19" ht="16" x14ac:dyDescent="0.2">
      <c r="A159" s="2" t="s">
        <v>161</v>
      </c>
      <c r="B159" s="3">
        <v>-42839000</v>
      </c>
      <c r="C159" s="3">
        <v>-122311000</v>
      </c>
      <c r="D159" s="3">
        <v>-93229000</v>
      </c>
      <c r="E159" s="3">
        <v>-106408000</v>
      </c>
      <c r="F159" s="3">
        <v>-119733000</v>
      </c>
      <c r="G159" s="3">
        <v>-143487000</v>
      </c>
      <c r="H159" s="3">
        <v>-149511000</v>
      </c>
      <c r="I159" s="3">
        <v>-157864000</v>
      </c>
      <c r="J159" s="3">
        <v>-225807000</v>
      </c>
      <c r="K159" s="3">
        <v>-283048000</v>
      </c>
      <c r="L159" s="3">
        <v>-229226000</v>
      </c>
      <c r="M159" s="3">
        <v>-394502000</v>
      </c>
      <c r="N159" s="3">
        <v>-638657000</v>
      </c>
      <c r="O159" s="4">
        <v>-664247000</v>
      </c>
      <c r="P159" s="3">
        <v>-144718000</v>
      </c>
      <c r="Q159" s="3">
        <v>-175607000</v>
      </c>
      <c r="R159" s="3">
        <v>-206980000</v>
      </c>
      <c r="S159" s="3">
        <v>-136942000</v>
      </c>
    </row>
    <row r="160" spans="1:19" ht="16" x14ac:dyDescent="0.2">
      <c r="A160" s="2" t="s">
        <v>162</v>
      </c>
      <c r="B160" s="3">
        <v>-30357000</v>
      </c>
      <c r="C160" s="3">
        <v>-116657000</v>
      </c>
      <c r="D160" s="3">
        <v>-93229000</v>
      </c>
      <c r="E160" s="3">
        <v>-106408000</v>
      </c>
      <c r="F160" s="3">
        <v>-119733000</v>
      </c>
      <c r="G160" s="3">
        <v>-143487000</v>
      </c>
      <c r="H160" s="3">
        <v>-149511000</v>
      </c>
      <c r="I160" s="3">
        <v>-157864000</v>
      </c>
      <c r="J160" s="3">
        <v>-225807000</v>
      </c>
      <c r="K160" s="3">
        <v>-283048000</v>
      </c>
      <c r="L160" s="3">
        <v>-229226000</v>
      </c>
      <c r="M160" s="3">
        <v>-394502000</v>
      </c>
      <c r="N160" s="3">
        <v>-638657000</v>
      </c>
      <c r="O160" s="4">
        <v>-664247000</v>
      </c>
      <c r="P160" s="3">
        <v>-144718000</v>
      </c>
      <c r="Q160" s="3">
        <v>-175607000</v>
      </c>
      <c r="R160" s="3">
        <v>-206980000</v>
      </c>
      <c r="S160" s="3">
        <v>-136942000</v>
      </c>
    </row>
    <row r="161" spans="1:19" ht="16" x14ac:dyDescent="0.2">
      <c r="A161" s="2" t="s">
        <v>163</v>
      </c>
      <c r="B161" s="3">
        <v>-12482000</v>
      </c>
      <c r="C161" s="3">
        <v>-5654000</v>
      </c>
      <c r="D161" s="3" t="s">
        <v>24</v>
      </c>
      <c r="E161" s="3" t="s">
        <v>24</v>
      </c>
      <c r="F161" s="3" t="s">
        <v>24</v>
      </c>
      <c r="G161" s="3" t="s">
        <v>24</v>
      </c>
      <c r="H161" s="3" t="s">
        <v>24</v>
      </c>
      <c r="I161" s="3" t="s">
        <v>24</v>
      </c>
      <c r="J161" s="3" t="s">
        <v>24</v>
      </c>
      <c r="K161" s="3" t="s">
        <v>24</v>
      </c>
      <c r="L161" s="3" t="s">
        <v>24</v>
      </c>
      <c r="M161" s="3" t="s">
        <v>24</v>
      </c>
      <c r="N161" s="3" t="s">
        <v>24</v>
      </c>
      <c r="O161" s="4" t="s">
        <v>24</v>
      </c>
      <c r="P161" s="3" t="s">
        <v>24</v>
      </c>
      <c r="Q161" s="3" t="s">
        <v>24</v>
      </c>
      <c r="R161" s="3" t="s">
        <v>24</v>
      </c>
      <c r="S161" s="3" t="s">
        <v>24</v>
      </c>
    </row>
    <row r="162" spans="1:19" ht="16" x14ac:dyDescent="0.2">
      <c r="A162" s="2" t="s">
        <v>164</v>
      </c>
      <c r="B162" s="3" t="s">
        <v>24</v>
      </c>
      <c r="C162" s="3" t="s">
        <v>24</v>
      </c>
      <c r="D162" s="3" t="s">
        <v>24</v>
      </c>
      <c r="E162" s="3" t="s">
        <v>24</v>
      </c>
      <c r="F162" s="3" t="s">
        <v>24</v>
      </c>
      <c r="G162" s="3" t="s">
        <v>24</v>
      </c>
      <c r="H162" s="3" t="s">
        <v>24</v>
      </c>
      <c r="I162" s="3">
        <v>-7203000</v>
      </c>
      <c r="J162" s="3">
        <v>-16216000</v>
      </c>
      <c r="K162" s="3">
        <v>347000</v>
      </c>
      <c r="L162" s="3">
        <v>-14607000</v>
      </c>
      <c r="M162" s="3">
        <v>-23389000</v>
      </c>
      <c r="N162" s="3" t="s">
        <v>24</v>
      </c>
      <c r="O162" s="4">
        <v>4168000</v>
      </c>
      <c r="P162" s="3">
        <v>5445000</v>
      </c>
      <c r="Q162" s="3" t="s">
        <v>24</v>
      </c>
      <c r="R162" s="3" t="s">
        <v>24</v>
      </c>
      <c r="S162" s="3">
        <v>-1277000</v>
      </c>
    </row>
    <row r="163" spans="1:19" ht="16" x14ac:dyDescent="0.2">
      <c r="A163" s="2" t="s">
        <v>165</v>
      </c>
      <c r="B163" s="3" t="s">
        <v>24</v>
      </c>
      <c r="C163" s="3" t="s">
        <v>24</v>
      </c>
      <c r="D163" s="3" t="s">
        <v>24</v>
      </c>
      <c r="E163" s="3" t="s">
        <v>24</v>
      </c>
      <c r="F163" s="3" t="s">
        <v>24</v>
      </c>
      <c r="G163" s="3" t="s">
        <v>24</v>
      </c>
      <c r="H163" s="3" t="s">
        <v>24</v>
      </c>
      <c r="I163" s="3" t="s">
        <v>24</v>
      </c>
      <c r="J163" s="3" t="s">
        <v>24</v>
      </c>
      <c r="K163" s="3">
        <v>347000</v>
      </c>
      <c r="L163" s="3" t="s">
        <v>24</v>
      </c>
      <c r="M163" s="3" t="s">
        <v>24</v>
      </c>
      <c r="N163" s="3" t="s">
        <v>24</v>
      </c>
      <c r="O163" s="4">
        <v>5445000</v>
      </c>
      <c r="P163" s="3">
        <v>5445000</v>
      </c>
      <c r="Q163" s="3" t="s">
        <v>24</v>
      </c>
      <c r="R163" s="3" t="s">
        <v>24</v>
      </c>
      <c r="S163" s="3" t="s">
        <v>24</v>
      </c>
    </row>
    <row r="164" spans="1:19" ht="16" x14ac:dyDescent="0.2">
      <c r="A164" s="2" t="s">
        <v>166</v>
      </c>
      <c r="B164" s="3" t="s">
        <v>24</v>
      </c>
      <c r="C164" s="3" t="s">
        <v>24</v>
      </c>
      <c r="D164" s="3" t="s">
        <v>24</v>
      </c>
      <c r="E164" s="3" t="s">
        <v>24</v>
      </c>
      <c r="F164" s="3" t="s">
        <v>24</v>
      </c>
      <c r="G164" s="3" t="s">
        <v>24</v>
      </c>
      <c r="H164" s="3" t="s">
        <v>24</v>
      </c>
      <c r="I164" s="3">
        <v>-7203000</v>
      </c>
      <c r="J164" s="3">
        <v>-16216000</v>
      </c>
      <c r="K164" s="3" t="s">
        <v>24</v>
      </c>
      <c r="L164" s="3">
        <v>-14607000</v>
      </c>
      <c r="M164" s="3">
        <v>-23389000</v>
      </c>
      <c r="N164" s="3" t="s">
        <v>24</v>
      </c>
      <c r="O164" s="4">
        <v>-1277000</v>
      </c>
      <c r="P164" s="3" t="s">
        <v>24</v>
      </c>
      <c r="Q164" s="3" t="s">
        <v>24</v>
      </c>
      <c r="R164" s="3" t="s">
        <v>24</v>
      </c>
      <c r="S164" s="3">
        <v>-1277000</v>
      </c>
    </row>
    <row r="165" spans="1:19" ht="16" x14ac:dyDescent="0.2">
      <c r="A165" s="2" t="s">
        <v>167</v>
      </c>
      <c r="B165" s="3" t="s">
        <v>24</v>
      </c>
      <c r="C165" s="3" t="s">
        <v>24</v>
      </c>
      <c r="D165" s="3" t="s">
        <v>24</v>
      </c>
      <c r="E165" s="3" t="s">
        <v>24</v>
      </c>
      <c r="F165" s="3" t="s">
        <v>24</v>
      </c>
      <c r="G165" s="3" t="s">
        <v>24</v>
      </c>
      <c r="H165" s="3" t="s">
        <v>24</v>
      </c>
      <c r="I165" s="3" t="s">
        <v>24</v>
      </c>
      <c r="J165" s="3" t="s">
        <v>24</v>
      </c>
      <c r="K165" s="3" t="s">
        <v>24</v>
      </c>
      <c r="L165" s="3">
        <v>-452581000</v>
      </c>
      <c r="M165" s="3" t="s">
        <v>24</v>
      </c>
      <c r="N165" s="3" t="s">
        <v>24</v>
      </c>
      <c r="O165" s="4" t="s">
        <v>24</v>
      </c>
      <c r="P165" s="3" t="s">
        <v>24</v>
      </c>
      <c r="Q165" s="3" t="s">
        <v>24</v>
      </c>
      <c r="R165" s="3" t="s">
        <v>24</v>
      </c>
      <c r="S165" s="3" t="s">
        <v>24</v>
      </c>
    </row>
    <row r="166" spans="1:19" ht="16" x14ac:dyDescent="0.2">
      <c r="A166" s="2" t="s">
        <v>168</v>
      </c>
      <c r="B166" s="3" t="s">
        <v>24</v>
      </c>
      <c r="C166" s="3" t="s">
        <v>24</v>
      </c>
      <c r="D166" s="3" t="s">
        <v>24</v>
      </c>
      <c r="E166" s="3" t="s">
        <v>24</v>
      </c>
      <c r="F166" s="3" t="s">
        <v>24</v>
      </c>
      <c r="G166" s="3" t="s">
        <v>24</v>
      </c>
      <c r="H166" s="3" t="s">
        <v>24</v>
      </c>
      <c r="I166" s="3" t="s">
        <v>24</v>
      </c>
      <c r="J166" s="3" t="s">
        <v>24</v>
      </c>
      <c r="K166" s="3" t="s">
        <v>24</v>
      </c>
      <c r="L166" s="3" t="s">
        <v>24</v>
      </c>
      <c r="M166" s="3" t="s">
        <v>24</v>
      </c>
      <c r="N166" s="3" t="s">
        <v>24</v>
      </c>
      <c r="O166" s="4" t="s">
        <v>24</v>
      </c>
      <c r="P166" s="3" t="s">
        <v>24</v>
      </c>
      <c r="Q166" s="3" t="s">
        <v>24</v>
      </c>
      <c r="R166" s="3" t="s">
        <v>24</v>
      </c>
      <c r="S166" s="3" t="s">
        <v>24</v>
      </c>
    </row>
    <row r="167" spans="1:19" ht="16" x14ac:dyDescent="0.2">
      <c r="A167" s="2" t="s">
        <v>169</v>
      </c>
      <c r="B167" s="3" t="s">
        <v>24</v>
      </c>
      <c r="C167" s="3" t="s">
        <v>24</v>
      </c>
      <c r="D167" s="3" t="s">
        <v>24</v>
      </c>
      <c r="E167" s="3" t="s">
        <v>24</v>
      </c>
      <c r="F167" s="3" t="s">
        <v>24</v>
      </c>
      <c r="G167" s="3" t="s">
        <v>24</v>
      </c>
      <c r="H167" s="3" t="s">
        <v>24</v>
      </c>
      <c r="I167" s="3" t="s">
        <v>24</v>
      </c>
      <c r="J167" s="3" t="s">
        <v>24</v>
      </c>
      <c r="K167" s="3" t="s">
        <v>24</v>
      </c>
      <c r="L167" s="3">
        <v>-452581000</v>
      </c>
      <c r="M167" s="3" t="s">
        <v>24</v>
      </c>
      <c r="N167" s="3" t="s">
        <v>24</v>
      </c>
      <c r="O167" s="4" t="s">
        <v>24</v>
      </c>
      <c r="P167" s="3" t="s">
        <v>24</v>
      </c>
      <c r="Q167" s="3" t="s">
        <v>24</v>
      </c>
      <c r="R167" s="3" t="s">
        <v>24</v>
      </c>
      <c r="S167" s="3" t="s">
        <v>24</v>
      </c>
    </row>
    <row r="168" spans="1:19" ht="16" x14ac:dyDescent="0.2">
      <c r="A168" s="2" t="s">
        <v>170</v>
      </c>
      <c r="B168" s="3" t="s">
        <v>24</v>
      </c>
      <c r="C168" s="3" t="s">
        <v>24</v>
      </c>
      <c r="D168" s="3" t="s">
        <v>24</v>
      </c>
      <c r="E168" s="3" t="s">
        <v>24</v>
      </c>
      <c r="F168" s="3" t="s">
        <v>24</v>
      </c>
      <c r="G168" s="3" t="s">
        <v>24</v>
      </c>
      <c r="H168" s="3" t="s">
        <v>24</v>
      </c>
      <c r="I168" s="3" t="s">
        <v>24</v>
      </c>
      <c r="J168" s="3" t="s">
        <v>24</v>
      </c>
      <c r="K168" s="3" t="s">
        <v>24</v>
      </c>
      <c r="L168" s="3" t="s">
        <v>24</v>
      </c>
      <c r="M168" s="3" t="s">
        <v>24</v>
      </c>
      <c r="N168" s="3" t="s">
        <v>24</v>
      </c>
      <c r="O168" s="4" t="s">
        <v>24</v>
      </c>
      <c r="P168" s="3" t="s">
        <v>24</v>
      </c>
      <c r="Q168" s="3" t="s">
        <v>24</v>
      </c>
      <c r="R168" s="3" t="s">
        <v>24</v>
      </c>
      <c r="S168" s="3" t="s">
        <v>24</v>
      </c>
    </row>
    <row r="169" spans="1:19" ht="16" x14ac:dyDescent="0.2">
      <c r="A169" s="2" t="s">
        <v>171</v>
      </c>
      <c r="B169" s="3" t="s">
        <v>24</v>
      </c>
      <c r="C169" s="3" t="s">
        <v>24</v>
      </c>
      <c r="D169" s="3" t="s">
        <v>24</v>
      </c>
      <c r="E169" s="3" t="s">
        <v>24</v>
      </c>
      <c r="F169" s="3" t="s">
        <v>24</v>
      </c>
      <c r="G169" s="3" t="s">
        <v>24</v>
      </c>
      <c r="H169" s="3" t="s">
        <v>24</v>
      </c>
      <c r="I169" s="3">
        <v>-8325000</v>
      </c>
      <c r="J169" s="3">
        <v>-771000</v>
      </c>
      <c r="K169" s="3">
        <v>4293000</v>
      </c>
      <c r="L169" s="3">
        <v>882000</v>
      </c>
      <c r="M169" s="3">
        <v>-10000000</v>
      </c>
      <c r="N169" s="3">
        <v>68720000</v>
      </c>
      <c r="O169" s="4">
        <v>53251000</v>
      </c>
      <c r="P169" s="3">
        <v>15657000</v>
      </c>
      <c r="Q169" s="3">
        <v>13689000</v>
      </c>
      <c r="R169" s="3">
        <v>23905000</v>
      </c>
      <c r="S169" s="3" t="s">
        <v>24</v>
      </c>
    </row>
    <row r="170" spans="1:19" ht="16" x14ac:dyDescent="0.2">
      <c r="A170" s="2" t="s">
        <v>155</v>
      </c>
      <c r="B170" s="3" t="s">
        <v>24</v>
      </c>
      <c r="C170" s="3" t="s">
        <v>24</v>
      </c>
      <c r="D170" s="3" t="s">
        <v>24</v>
      </c>
      <c r="E170" s="3" t="s">
        <v>24</v>
      </c>
      <c r="F170" s="3" t="s">
        <v>24</v>
      </c>
      <c r="G170" s="3" t="s">
        <v>24</v>
      </c>
      <c r="H170" s="3" t="s">
        <v>24</v>
      </c>
      <c r="I170" s="3" t="s">
        <v>24</v>
      </c>
      <c r="J170" s="3" t="s">
        <v>24</v>
      </c>
      <c r="K170" s="3" t="s">
        <v>24</v>
      </c>
      <c r="L170" s="3" t="s">
        <v>24</v>
      </c>
      <c r="M170" s="3" t="s">
        <v>24</v>
      </c>
      <c r="N170" s="3" t="s">
        <v>24</v>
      </c>
      <c r="O170" s="4" t="s">
        <v>24</v>
      </c>
      <c r="P170" s="3" t="s">
        <v>24</v>
      </c>
      <c r="Q170" s="3" t="s">
        <v>24</v>
      </c>
      <c r="R170" s="3" t="s">
        <v>24</v>
      </c>
      <c r="S170" s="3" t="s">
        <v>24</v>
      </c>
    </row>
    <row r="171" spans="1:19" ht="16" x14ac:dyDescent="0.2">
      <c r="A171" s="2" t="s">
        <v>172</v>
      </c>
      <c r="B171" s="3">
        <v>-42839000</v>
      </c>
      <c r="C171" s="3">
        <v>-122311000</v>
      </c>
      <c r="D171" s="3">
        <v>-93229000</v>
      </c>
      <c r="E171" s="3">
        <v>-106408000</v>
      </c>
      <c r="F171" s="3">
        <v>-119733000</v>
      </c>
      <c r="G171" s="3">
        <v>-143487000</v>
      </c>
      <c r="H171" s="3">
        <v>-149511000</v>
      </c>
      <c r="I171" s="3">
        <v>-173392000</v>
      </c>
      <c r="J171" s="3">
        <v>-242794000</v>
      </c>
      <c r="K171" s="3">
        <v>-278408000</v>
      </c>
      <c r="L171" s="3">
        <v>-695532000</v>
      </c>
      <c r="M171" s="3">
        <v>-427891000</v>
      </c>
      <c r="N171" s="3">
        <v>-569937000</v>
      </c>
      <c r="O171" s="4">
        <v>-606828000</v>
      </c>
      <c r="P171" s="3">
        <v>-123616000</v>
      </c>
      <c r="Q171" s="3">
        <v>-161918000</v>
      </c>
      <c r="R171" s="3">
        <v>-183075000</v>
      </c>
      <c r="S171" s="3">
        <v>-138219000</v>
      </c>
    </row>
    <row r="172" spans="1:19" ht="16" x14ac:dyDescent="0.2">
      <c r="A172" s="2" t="s">
        <v>173</v>
      </c>
      <c r="B172" s="3" t="s">
        <v>24</v>
      </c>
      <c r="C172" s="3" t="s">
        <v>24</v>
      </c>
      <c r="D172" s="3" t="s">
        <v>24</v>
      </c>
      <c r="E172" s="3" t="s">
        <v>24</v>
      </c>
      <c r="F172" s="3" t="s">
        <v>24</v>
      </c>
      <c r="G172" s="3" t="s">
        <v>24</v>
      </c>
      <c r="H172" s="3" t="s">
        <v>24</v>
      </c>
      <c r="I172" s="3" t="s">
        <v>24</v>
      </c>
      <c r="J172" s="3" t="s">
        <v>24</v>
      </c>
      <c r="K172" s="3" t="s">
        <v>24</v>
      </c>
      <c r="L172" s="3" t="s">
        <v>24</v>
      </c>
      <c r="M172" s="3" t="s">
        <v>24</v>
      </c>
      <c r="N172" s="3" t="s">
        <v>24</v>
      </c>
      <c r="O172" s="4">
        <v>0</v>
      </c>
      <c r="P172" s="3" t="s">
        <v>24</v>
      </c>
      <c r="Q172" s="3" t="s">
        <v>24</v>
      </c>
      <c r="R172" s="3" t="s">
        <v>24</v>
      </c>
      <c r="S172" s="3" t="s">
        <v>24</v>
      </c>
    </row>
    <row r="173" spans="1:19" ht="16" x14ac:dyDescent="0.2">
      <c r="A173" s="2" t="s">
        <v>174</v>
      </c>
      <c r="B173" s="3" t="s">
        <v>24</v>
      </c>
      <c r="C173" s="3" t="s">
        <v>24</v>
      </c>
      <c r="D173" s="3" t="s">
        <v>24</v>
      </c>
      <c r="E173" s="3" t="s">
        <v>24</v>
      </c>
      <c r="F173" s="3" t="s">
        <v>24</v>
      </c>
      <c r="G173" s="3" t="s">
        <v>24</v>
      </c>
      <c r="H173" s="3" t="s">
        <v>24</v>
      </c>
      <c r="I173" s="3" t="s">
        <v>24</v>
      </c>
      <c r="J173" s="3" t="s">
        <v>24</v>
      </c>
      <c r="K173" s="3" t="s">
        <v>24</v>
      </c>
      <c r="L173" s="3" t="s">
        <v>24</v>
      </c>
      <c r="M173" s="3" t="s">
        <v>24</v>
      </c>
      <c r="N173" s="3" t="s">
        <v>24</v>
      </c>
      <c r="O173" s="4" t="s">
        <v>24</v>
      </c>
      <c r="P173" s="3" t="s">
        <v>24</v>
      </c>
      <c r="Q173" s="3" t="s">
        <v>24</v>
      </c>
      <c r="R173" s="3" t="s">
        <v>24</v>
      </c>
      <c r="S173" s="3" t="s">
        <v>24</v>
      </c>
    </row>
    <row r="174" spans="1:19" ht="16" x14ac:dyDescent="0.2">
      <c r="A174" s="2" t="s">
        <v>175</v>
      </c>
      <c r="B174" s="3" t="s">
        <v>24</v>
      </c>
      <c r="C174" s="3" t="s">
        <v>24</v>
      </c>
      <c r="D174" s="3" t="s">
        <v>24</v>
      </c>
      <c r="E174" s="3" t="s">
        <v>24</v>
      </c>
      <c r="F174" s="3" t="s">
        <v>24</v>
      </c>
      <c r="G174" s="3" t="s">
        <v>24</v>
      </c>
      <c r="H174" s="3" t="s">
        <v>24</v>
      </c>
      <c r="I174" s="3" t="s">
        <v>24</v>
      </c>
      <c r="J174" s="3" t="s">
        <v>24</v>
      </c>
      <c r="K174" s="3" t="s">
        <v>24</v>
      </c>
      <c r="L174" s="3" t="s">
        <v>24</v>
      </c>
      <c r="M174" s="3" t="s">
        <v>24</v>
      </c>
      <c r="N174" s="3" t="s">
        <v>24</v>
      </c>
      <c r="O174" s="4" t="s">
        <v>24</v>
      </c>
      <c r="P174" s="3" t="s">
        <v>24</v>
      </c>
      <c r="Q174" s="3" t="s">
        <v>24</v>
      </c>
      <c r="R174" s="3" t="s">
        <v>24</v>
      </c>
      <c r="S174" s="3" t="s">
        <v>24</v>
      </c>
    </row>
    <row r="175" spans="1:19" ht="16" x14ac:dyDescent="0.2">
      <c r="A175" s="2" t="s">
        <v>176</v>
      </c>
      <c r="B175" s="3" t="s">
        <v>24</v>
      </c>
      <c r="C175" s="3" t="s">
        <v>24</v>
      </c>
      <c r="D175" s="3" t="s">
        <v>24</v>
      </c>
      <c r="E175" s="3" t="s">
        <v>24</v>
      </c>
      <c r="F175" s="3" t="s">
        <v>24</v>
      </c>
      <c r="G175" s="3" t="s">
        <v>24</v>
      </c>
      <c r="H175" s="3" t="s">
        <v>24</v>
      </c>
      <c r="I175" s="3" t="s">
        <v>24</v>
      </c>
      <c r="J175" s="3" t="s">
        <v>24</v>
      </c>
      <c r="K175" s="3" t="s">
        <v>24</v>
      </c>
      <c r="L175" s="3" t="s">
        <v>24</v>
      </c>
      <c r="M175" s="3" t="s">
        <v>24</v>
      </c>
      <c r="N175" s="3" t="s">
        <v>24</v>
      </c>
      <c r="O175" s="4" t="s">
        <v>24</v>
      </c>
      <c r="P175" s="3" t="s">
        <v>24</v>
      </c>
      <c r="Q175" s="3" t="s">
        <v>24</v>
      </c>
      <c r="R175" s="3" t="s">
        <v>24</v>
      </c>
      <c r="S175" s="3" t="s">
        <v>24</v>
      </c>
    </row>
    <row r="176" spans="1:19" ht="16" x14ac:dyDescent="0.2">
      <c r="A176" s="2" t="s">
        <v>177</v>
      </c>
      <c r="B176" s="3" t="s">
        <v>24</v>
      </c>
      <c r="C176" s="3" t="s">
        <v>24</v>
      </c>
      <c r="D176" s="3" t="s">
        <v>24</v>
      </c>
      <c r="E176" s="3" t="s">
        <v>24</v>
      </c>
      <c r="F176" s="3">
        <v>-147431000</v>
      </c>
      <c r="G176" s="3">
        <v>-274193000</v>
      </c>
      <c r="H176" s="3">
        <v>-29327000</v>
      </c>
      <c r="I176" s="3">
        <v>-100261000</v>
      </c>
      <c r="J176" s="3">
        <v>-598340000</v>
      </c>
      <c r="K176" s="3">
        <v>-173399000</v>
      </c>
      <c r="L176" s="3">
        <v>-63663000</v>
      </c>
      <c r="M176" s="3">
        <v>-812602000</v>
      </c>
      <c r="N176" s="3">
        <v>-479159000</v>
      </c>
      <c r="O176" s="4">
        <v>-344994000</v>
      </c>
      <c r="P176" s="3">
        <v>-125340000</v>
      </c>
      <c r="Q176" s="3">
        <v>-16992000</v>
      </c>
      <c r="R176" s="3">
        <v>-104183000</v>
      </c>
      <c r="S176" s="3">
        <v>-98479000</v>
      </c>
    </row>
    <row r="177" spans="1:19" ht="16" x14ac:dyDescent="0.2">
      <c r="A177" s="2" t="s">
        <v>178</v>
      </c>
      <c r="B177" s="3" t="s">
        <v>24</v>
      </c>
      <c r="C177" s="3" t="s">
        <v>24</v>
      </c>
      <c r="D177" s="3" t="s">
        <v>24</v>
      </c>
      <c r="E177" s="3" t="s">
        <v>24</v>
      </c>
      <c r="F177" s="3" t="s">
        <v>24</v>
      </c>
      <c r="G177" s="3" t="s">
        <v>24</v>
      </c>
      <c r="H177" s="3" t="s">
        <v>24</v>
      </c>
      <c r="I177" s="3" t="s">
        <v>24</v>
      </c>
      <c r="J177" s="3" t="s">
        <v>24</v>
      </c>
      <c r="K177" s="3" t="s">
        <v>24</v>
      </c>
      <c r="L177" s="3" t="s">
        <v>24</v>
      </c>
      <c r="M177" s="3" t="s">
        <v>24</v>
      </c>
      <c r="N177" s="3" t="s">
        <v>24</v>
      </c>
      <c r="O177" s="4" t="s">
        <v>24</v>
      </c>
      <c r="P177" s="3" t="s">
        <v>24</v>
      </c>
      <c r="Q177" s="3" t="s">
        <v>24</v>
      </c>
      <c r="R177" s="3" t="s">
        <v>24</v>
      </c>
      <c r="S177" s="3" t="s">
        <v>24</v>
      </c>
    </row>
    <row r="178" spans="1:19" ht="16" x14ac:dyDescent="0.2">
      <c r="A178" s="2" t="s">
        <v>179</v>
      </c>
      <c r="B178" s="3" t="s">
        <v>24</v>
      </c>
      <c r="C178" s="3" t="s">
        <v>24</v>
      </c>
      <c r="D178" s="3" t="s">
        <v>24</v>
      </c>
      <c r="E178" s="3" t="s">
        <v>24</v>
      </c>
      <c r="F178" s="3">
        <v>-147431000</v>
      </c>
      <c r="G178" s="3">
        <v>-274193000</v>
      </c>
      <c r="H178" s="3">
        <v>-29327000</v>
      </c>
      <c r="I178" s="3">
        <v>-100261000</v>
      </c>
      <c r="J178" s="3">
        <v>-598340000</v>
      </c>
      <c r="K178" s="3">
        <v>-173399000</v>
      </c>
      <c r="L178" s="3">
        <v>-63663000</v>
      </c>
      <c r="M178" s="3">
        <v>-812602000</v>
      </c>
      <c r="N178" s="3">
        <v>-479159000</v>
      </c>
      <c r="O178" s="4">
        <v>-344994000</v>
      </c>
      <c r="P178" s="3">
        <v>-125340000</v>
      </c>
      <c r="Q178" s="3">
        <v>-16992000</v>
      </c>
      <c r="R178" s="3">
        <v>-104183000</v>
      </c>
      <c r="S178" s="3">
        <v>-98479000</v>
      </c>
    </row>
    <row r="179" spans="1:19" ht="16" x14ac:dyDescent="0.2">
      <c r="A179" s="2" t="s">
        <v>180</v>
      </c>
      <c r="B179" s="3">
        <v>13699000</v>
      </c>
      <c r="C179" s="3">
        <v>15364000</v>
      </c>
      <c r="D179" s="3">
        <v>-5491000</v>
      </c>
      <c r="E179" s="3">
        <v>8907000</v>
      </c>
      <c r="F179" s="3">
        <v>-1646000</v>
      </c>
      <c r="G179" s="3">
        <v>500000</v>
      </c>
      <c r="H179" s="3">
        <v>3989000</v>
      </c>
      <c r="I179" s="3">
        <v>2399000</v>
      </c>
      <c r="J179" s="3">
        <v>8126000</v>
      </c>
      <c r="K179" s="3">
        <v>-3774000</v>
      </c>
      <c r="L179" s="3">
        <v>-17125000</v>
      </c>
      <c r="M179" s="3">
        <v>-32385000</v>
      </c>
      <c r="N179" s="3">
        <v>11672000</v>
      </c>
      <c r="O179" s="4">
        <v>21668000</v>
      </c>
      <c r="P179" s="3">
        <v>324000</v>
      </c>
      <c r="Q179" s="3">
        <v>2140000</v>
      </c>
      <c r="R179" s="3">
        <v>36124000</v>
      </c>
      <c r="S179" s="3">
        <v>-16920000</v>
      </c>
    </row>
    <row r="180" spans="1:19" ht="16" x14ac:dyDescent="0.2">
      <c r="A180" s="2" t="s">
        <v>155</v>
      </c>
      <c r="B180" s="3" t="s">
        <v>24</v>
      </c>
      <c r="C180" s="3" t="s">
        <v>24</v>
      </c>
      <c r="D180" s="3" t="s">
        <v>24</v>
      </c>
      <c r="E180" s="3" t="s">
        <v>24</v>
      </c>
      <c r="F180" s="3" t="s">
        <v>24</v>
      </c>
      <c r="G180" s="3" t="s">
        <v>24</v>
      </c>
      <c r="H180" s="3" t="s">
        <v>24</v>
      </c>
      <c r="I180" s="3" t="s">
        <v>24</v>
      </c>
      <c r="J180" s="3" t="s">
        <v>24</v>
      </c>
      <c r="K180" s="3" t="s">
        <v>24</v>
      </c>
      <c r="L180" s="3" t="s">
        <v>24</v>
      </c>
      <c r="M180" s="3" t="s">
        <v>24</v>
      </c>
      <c r="N180" s="3" t="s">
        <v>24</v>
      </c>
      <c r="O180" s="4" t="s">
        <v>24</v>
      </c>
      <c r="P180" s="3" t="s">
        <v>24</v>
      </c>
      <c r="Q180" s="3" t="s">
        <v>24</v>
      </c>
      <c r="R180" s="3" t="s">
        <v>24</v>
      </c>
      <c r="S180" s="3" t="s">
        <v>24</v>
      </c>
    </row>
    <row r="181" spans="1:19" ht="16" x14ac:dyDescent="0.2">
      <c r="A181" s="2" t="s">
        <v>181</v>
      </c>
      <c r="B181" s="3">
        <v>13699000</v>
      </c>
      <c r="C181" s="3">
        <v>15364000</v>
      </c>
      <c r="D181" s="3">
        <v>-5491000</v>
      </c>
      <c r="E181" s="3">
        <v>8907000</v>
      </c>
      <c r="F181" s="3">
        <v>-149077000</v>
      </c>
      <c r="G181" s="3">
        <v>-273693000</v>
      </c>
      <c r="H181" s="3">
        <v>-25338000</v>
      </c>
      <c r="I181" s="3">
        <v>-97862000</v>
      </c>
      <c r="J181" s="3">
        <v>-590214000</v>
      </c>
      <c r="K181" s="3">
        <v>-177173000</v>
      </c>
      <c r="L181" s="3">
        <v>-80788000</v>
      </c>
      <c r="M181" s="3">
        <v>-844987000</v>
      </c>
      <c r="N181" s="3">
        <v>-467487000</v>
      </c>
      <c r="O181" s="4">
        <v>-323326000</v>
      </c>
      <c r="P181" s="3">
        <v>-125016000</v>
      </c>
      <c r="Q181" s="3">
        <v>-14852000</v>
      </c>
      <c r="R181" s="3">
        <v>-68059000</v>
      </c>
      <c r="S181" s="3">
        <v>-115399000</v>
      </c>
    </row>
    <row r="182" spans="1:19" ht="16" x14ac:dyDescent="0.2">
      <c r="A182" s="2" t="s">
        <v>182</v>
      </c>
      <c r="B182" s="3">
        <v>5858000</v>
      </c>
      <c r="C182" s="3">
        <v>-3517000</v>
      </c>
      <c r="D182" s="3">
        <v>-651000</v>
      </c>
      <c r="E182" s="3">
        <v>-72368000</v>
      </c>
      <c r="F182" s="3">
        <v>-79809000</v>
      </c>
      <c r="G182" s="3">
        <v>-44557000</v>
      </c>
      <c r="H182" s="3">
        <v>23094000</v>
      </c>
      <c r="I182" s="3">
        <v>37572000</v>
      </c>
      <c r="J182" s="3">
        <v>-18952000</v>
      </c>
      <c r="K182" s="3">
        <v>-1550000</v>
      </c>
      <c r="L182" s="3">
        <v>29996000</v>
      </c>
      <c r="M182" s="3">
        <v>-6876000</v>
      </c>
      <c r="N182" s="3">
        <v>-34043000</v>
      </c>
      <c r="O182" s="4">
        <v>-23477000</v>
      </c>
      <c r="P182" s="3">
        <v>809000</v>
      </c>
      <c r="Q182" s="3">
        <v>-35254000</v>
      </c>
      <c r="R182" s="3">
        <v>7113000</v>
      </c>
      <c r="S182" s="3">
        <v>3855000</v>
      </c>
    </row>
    <row r="183" spans="1:19" ht="16" x14ac:dyDescent="0.2">
      <c r="A183" s="2" t="s">
        <v>183</v>
      </c>
      <c r="B183" s="3">
        <v>150855000</v>
      </c>
      <c r="C183" s="3">
        <v>96668000</v>
      </c>
      <c r="D183" s="3">
        <v>181393000</v>
      </c>
      <c r="E183" s="3">
        <v>180838000</v>
      </c>
      <c r="F183" s="3">
        <v>45639000</v>
      </c>
      <c r="G183" s="3">
        <v>-118440000</v>
      </c>
      <c r="H183" s="3">
        <v>210270000</v>
      </c>
      <c r="I183" s="3">
        <v>218083000</v>
      </c>
      <c r="J183" s="3">
        <v>-90229000</v>
      </c>
      <c r="K183" s="3">
        <v>213735000</v>
      </c>
      <c r="L183" s="3">
        <v>27016000</v>
      </c>
      <c r="M183" s="3">
        <v>116230000</v>
      </c>
      <c r="N183" s="3">
        <v>-70961000</v>
      </c>
      <c r="O183" s="4">
        <v>325068000</v>
      </c>
      <c r="P183" s="3">
        <v>-150994000</v>
      </c>
      <c r="Q183" s="3">
        <v>-110953000</v>
      </c>
      <c r="R183" s="3">
        <v>795130000</v>
      </c>
      <c r="S183" s="3">
        <v>-208115000</v>
      </c>
    </row>
    <row r="184" spans="1:19" ht="16" x14ac:dyDescent="0.2">
      <c r="A184" s="2" t="s">
        <v>54</v>
      </c>
      <c r="B184" s="3">
        <v>206777000</v>
      </c>
      <c r="C184" s="3">
        <v>317217000</v>
      </c>
      <c r="D184" s="3">
        <v>419439000</v>
      </c>
      <c r="E184" s="3">
        <v>440426000</v>
      </c>
      <c r="F184" s="3">
        <v>434397000</v>
      </c>
      <c r="G184" s="3">
        <v>442459000</v>
      </c>
      <c r="H184" s="3">
        <v>508849000</v>
      </c>
      <c r="I184" s="3">
        <v>602761000</v>
      </c>
      <c r="J184" s="3">
        <v>828320000</v>
      </c>
      <c r="K184" s="3">
        <v>1051043000</v>
      </c>
      <c r="L184" s="3">
        <v>1035306000</v>
      </c>
      <c r="M184" s="3">
        <v>1598955000</v>
      </c>
      <c r="N184" s="3">
        <v>2017932000</v>
      </c>
      <c r="O184" s="4">
        <v>2178645000</v>
      </c>
      <c r="P184" s="3">
        <v>458999000</v>
      </c>
      <c r="Q184" s="3">
        <v>431615000</v>
      </c>
      <c r="R184" s="3">
        <v>802501000</v>
      </c>
      <c r="S184" s="3">
        <v>485530000</v>
      </c>
    </row>
    <row r="185" spans="1:19" ht="16" x14ac:dyDescent="0.2">
      <c r="A185" s="2" t="s">
        <v>55</v>
      </c>
      <c r="B185" s="5">
        <v>29.05</v>
      </c>
      <c r="C185" s="5">
        <v>31.7</v>
      </c>
      <c r="D185" s="5">
        <v>30.61</v>
      </c>
      <c r="E185" s="5">
        <v>27.68</v>
      </c>
      <c r="F185" s="5">
        <v>24.17</v>
      </c>
      <c r="G185" s="5">
        <v>21.47</v>
      </c>
      <c r="H185" s="5">
        <v>21.7</v>
      </c>
      <c r="I185" s="5">
        <v>22.75</v>
      </c>
      <c r="J185" s="5">
        <v>25.19</v>
      </c>
      <c r="K185" s="5">
        <v>26.41</v>
      </c>
      <c r="L185" s="5">
        <v>23.52</v>
      </c>
      <c r="M185" s="5">
        <v>25.56</v>
      </c>
      <c r="N185" s="5">
        <v>24.88</v>
      </c>
      <c r="O185" s="6">
        <v>25.64</v>
      </c>
      <c r="P185" s="5">
        <v>25.18</v>
      </c>
      <c r="Q185" s="5">
        <v>25.04</v>
      </c>
      <c r="R185" s="5">
        <v>24.88</v>
      </c>
      <c r="S185" s="5">
        <v>25.64</v>
      </c>
    </row>
    <row r="186" spans="1:19" ht="16" x14ac:dyDescent="0.2">
      <c r="A186" s="2" t="s">
        <v>184</v>
      </c>
      <c r="B186" s="3" t="s">
        <v>24</v>
      </c>
      <c r="C186" s="3" t="s">
        <v>24</v>
      </c>
      <c r="D186" s="3" t="s">
        <v>24</v>
      </c>
      <c r="E186" s="3" t="s">
        <v>24</v>
      </c>
      <c r="F186" s="3" t="s">
        <v>24</v>
      </c>
      <c r="G186" s="3" t="s">
        <v>24</v>
      </c>
      <c r="H186" s="3" t="s">
        <v>24</v>
      </c>
      <c r="I186" s="3" t="s">
        <v>24</v>
      </c>
      <c r="J186" s="3" t="s">
        <v>24</v>
      </c>
      <c r="K186" s="3" t="s">
        <v>24</v>
      </c>
      <c r="L186" s="3">
        <v>452581000</v>
      </c>
      <c r="M186" s="3" t="s">
        <v>24</v>
      </c>
      <c r="N186" s="3" t="s">
        <v>24</v>
      </c>
      <c r="O186" s="4" t="s">
        <v>24</v>
      </c>
      <c r="P186" s="3" t="s">
        <v>24</v>
      </c>
      <c r="Q186" s="3" t="s">
        <v>24</v>
      </c>
      <c r="R186" s="3" t="s">
        <v>24</v>
      </c>
      <c r="S186" s="3" t="s">
        <v>24</v>
      </c>
    </row>
    <row r="187" spans="1:19" ht="16" x14ac:dyDescent="0.2">
      <c r="A187" s="2" t="s">
        <v>185</v>
      </c>
      <c r="B187" s="3">
        <v>137156000</v>
      </c>
      <c r="C187" s="3">
        <v>81304000</v>
      </c>
      <c r="D187" s="3">
        <v>186884000</v>
      </c>
      <c r="E187" s="3">
        <v>171931000</v>
      </c>
      <c r="F187" s="3">
        <v>194716000</v>
      </c>
      <c r="G187" s="3">
        <v>155253000</v>
      </c>
      <c r="H187" s="3">
        <v>235608000</v>
      </c>
      <c r="I187" s="3">
        <v>331473000</v>
      </c>
      <c r="J187" s="3">
        <v>516972000</v>
      </c>
      <c r="K187" s="3">
        <v>386268000</v>
      </c>
      <c r="L187" s="3">
        <v>574110000</v>
      </c>
      <c r="M187" s="3">
        <v>994606000</v>
      </c>
      <c r="N187" s="3">
        <v>327806000</v>
      </c>
      <c r="O187" s="4">
        <v>590975000</v>
      </c>
      <c r="P187" s="3">
        <v>-47080000</v>
      </c>
      <c r="Q187" s="3">
        <v>-109790000</v>
      </c>
      <c r="R187" s="3">
        <v>839284000</v>
      </c>
      <c r="S187" s="3">
        <v>-91439000</v>
      </c>
    </row>
    <row r="188" spans="1:19" ht="16" x14ac:dyDescent="0.2">
      <c r="A188" s="28" t="s">
        <v>186</v>
      </c>
      <c r="B188" s="26">
        <v>137156000</v>
      </c>
      <c r="C188" s="26">
        <v>81304000</v>
      </c>
      <c r="D188" s="26">
        <v>186884000</v>
      </c>
      <c r="E188" s="26">
        <v>171931000</v>
      </c>
      <c r="F188" s="26">
        <v>194716000</v>
      </c>
      <c r="G188" s="26">
        <v>155253000</v>
      </c>
      <c r="H188" s="26">
        <v>235608000</v>
      </c>
      <c r="I188" s="26">
        <v>331473000</v>
      </c>
      <c r="J188" s="26">
        <v>516972000</v>
      </c>
      <c r="K188" s="26">
        <v>386268000</v>
      </c>
      <c r="L188" s="26">
        <v>574110000</v>
      </c>
      <c r="M188" s="26">
        <v>994606000</v>
      </c>
      <c r="N188" s="26">
        <v>327806000</v>
      </c>
      <c r="O188" s="27">
        <v>590975000</v>
      </c>
      <c r="P188" s="26">
        <v>-47080000</v>
      </c>
      <c r="Q188" s="26">
        <v>-109790000</v>
      </c>
      <c r="R188" s="26">
        <v>839284000</v>
      </c>
      <c r="S188" s="26">
        <v>-91439000</v>
      </c>
    </row>
    <row r="189" spans="1:19" ht="16" x14ac:dyDescent="0.2">
      <c r="A189" s="21" t="s">
        <v>199</v>
      </c>
      <c r="B189" s="22"/>
      <c r="C189" s="23">
        <f>(C188/B188)-1</f>
        <v>-0.40721514188223629</v>
      </c>
      <c r="D189" s="23">
        <f>(D188/C188)-1</f>
        <v>1.2985830955426549</v>
      </c>
      <c r="E189" s="23">
        <f>(E188/D188)-1</f>
        <v>-8.0012200081333917E-2</v>
      </c>
      <c r="F189" s="23">
        <f t="shared" ref="F189:O189" si="11">(F188/E188)-1</f>
        <v>0.13252409396792908</v>
      </c>
      <c r="G189" s="23">
        <f t="shared" si="11"/>
        <v>-0.20266952895499091</v>
      </c>
      <c r="H189" s="23">
        <f t="shared" si="11"/>
        <v>0.51757453962242272</v>
      </c>
      <c r="I189" s="23">
        <f t="shared" si="11"/>
        <v>0.40688346745441573</v>
      </c>
      <c r="J189" s="23">
        <f t="shared" si="11"/>
        <v>0.55962024056257986</v>
      </c>
      <c r="K189" s="23">
        <f t="shared" si="11"/>
        <v>-0.25282607181820294</v>
      </c>
      <c r="L189" s="23">
        <f t="shared" si="11"/>
        <v>0.48629966758830667</v>
      </c>
      <c r="M189" s="23">
        <f t="shared" si="11"/>
        <v>0.73243106721708373</v>
      </c>
      <c r="N189" s="23">
        <f t="shared" si="11"/>
        <v>-0.67041622511828802</v>
      </c>
      <c r="O189" s="23">
        <f t="shared" si="11"/>
        <v>0.80281935046948494</v>
      </c>
      <c r="P189" s="23"/>
      <c r="Q189" s="23">
        <f t="shared" ref="Q189:S189" si="12">(Q188/P188)-1</f>
        <v>1.3319881053525915</v>
      </c>
      <c r="R189" s="23">
        <f t="shared" si="12"/>
        <v>-8.6444484925767373</v>
      </c>
      <c r="S189" s="23">
        <f t="shared" si="12"/>
        <v>-1.1089488182784373</v>
      </c>
    </row>
    <row r="190" spans="1:19" ht="16" x14ac:dyDescent="0.2">
      <c r="A190" s="24" t="s">
        <v>200</v>
      </c>
      <c r="B190" s="25">
        <f t="shared" ref="B190:S190" si="13">B188/B2</f>
        <v>0.19271494891134516</v>
      </c>
      <c r="C190" s="25">
        <f t="shared" si="13"/>
        <v>8.1235843127615934E-2</v>
      </c>
      <c r="D190" s="25">
        <f t="shared" si="13"/>
        <v>0.1363760418810267</v>
      </c>
      <c r="E190" s="25">
        <f t="shared" si="13"/>
        <v>0.10805197123155781</v>
      </c>
      <c r="F190" s="25">
        <f t="shared" si="13"/>
        <v>0.1083433071093966</v>
      </c>
      <c r="G190" s="25">
        <f t="shared" si="13"/>
        <v>7.5346404771992351E-2</v>
      </c>
      <c r="H190" s="25">
        <f t="shared" si="13"/>
        <v>0.10049855143679043</v>
      </c>
      <c r="I190" s="25">
        <f t="shared" si="13"/>
        <v>0.1251228209775021</v>
      </c>
      <c r="J190" s="25">
        <f t="shared" si="13"/>
        <v>0.15721467412376963</v>
      </c>
      <c r="K190" s="25">
        <f t="shared" si="13"/>
        <v>9.7069431376806348E-2</v>
      </c>
      <c r="L190" s="25">
        <f t="shared" si="13"/>
        <v>0.1304238485428609</v>
      </c>
      <c r="M190" s="25">
        <f t="shared" si="13"/>
        <v>0.15896865670377458</v>
      </c>
      <c r="N190" s="25">
        <f t="shared" si="13"/>
        <v>4.0417393808878793E-2</v>
      </c>
      <c r="O190" s="25">
        <f t="shared" si="13"/>
        <v>6.9544085696059244E-2</v>
      </c>
      <c r="P190" s="25">
        <f t="shared" si="13"/>
        <v>-2.5199001460129055E-2</v>
      </c>
      <c r="Q190" s="25">
        <f t="shared" si="13"/>
        <v>-5.9125774346231785E-2</v>
      </c>
      <c r="R190" s="25">
        <f t="shared" si="13"/>
        <v>0.30278970127402827</v>
      </c>
      <c r="S190" s="25">
        <f t="shared" si="13"/>
        <v>-4.5701402244711094E-2</v>
      </c>
    </row>
    <row r="191" spans="1:19" ht="16" x14ac:dyDescent="0.2">
      <c r="A191" s="2" t="s">
        <v>187</v>
      </c>
      <c r="B191" s="3">
        <v>149638000</v>
      </c>
      <c r="C191" s="3">
        <v>86958000</v>
      </c>
      <c r="D191" s="3">
        <v>186884000</v>
      </c>
      <c r="E191" s="3">
        <v>171931000</v>
      </c>
      <c r="F191" s="3">
        <v>194716000</v>
      </c>
      <c r="G191" s="3">
        <v>155253000</v>
      </c>
      <c r="H191" s="3">
        <v>235608000</v>
      </c>
      <c r="I191" s="3">
        <v>331473000</v>
      </c>
      <c r="J191" s="3">
        <v>516972000</v>
      </c>
      <c r="K191" s="3">
        <v>386268000</v>
      </c>
      <c r="L191" s="3">
        <v>574110000</v>
      </c>
      <c r="M191" s="3">
        <v>994606000</v>
      </c>
      <c r="N191" s="3">
        <v>327806000</v>
      </c>
      <c r="O191" s="4">
        <v>590975000</v>
      </c>
      <c r="P191" s="3">
        <v>-47080000</v>
      </c>
      <c r="Q191" s="3">
        <v>-109790000</v>
      </c>
      <c r="R191" s="3">
        <v>839284000</v>
      </c>
      <c r="S191" s="3">
        <v>-91439000</v>
      </c>
    </row>
    <row r="192" spans="1:19" ht="16" x14ac:dyDescent="0.2">
      <c r="A192" s="2" t="s">
        <v>188</v>
      </c>
      <c r="B192" s="5">
        <v>0.97</v>
      </c>
      <c r="C192" s="5">
        <v>0.56999999999999995</v>
      </c>
      <c r="D192" s="5">
        <v>1.3</v>
      </c>
      <c r="E192" s="5">
        <v>1.19</v>
      </c>
      <c r="F192" s="5">
        <v>1.35</v>
      </c>
      <c r="G192" s="5">
        <v>1.1100000000000001</v>
      </c>
      <c r="H192" s="5">
        <v>1.72</v>
      </c>
      <c r="I192" s="5">
        <v>2.44</v>
      </c>
      <c r="J192" s="5">
        <v>3.87</v>
      </c>
      <c r="K192" s="5">
        <v>2.96</v>
      </c>
      <c r="L192" s="5">
        <v>4.41</v>
      </c>
      <c r="M192" s="5">
        <v>7.66</v>
      </c>
      <c r="N192" s="5">
        <v>2.57</v>
      </c>
      <c r="O192" s="6">
        <v>4.6399999999999997</v>
      </c>
      <c r="P192" s="5">
        <v>-0.37</v>
      </c>
      <c r="Q192" s="5">
        <v>-0.86</v>
      </c>
      <c r="R192" s="5">
        <v>6.58</v>
      </c>
      <c r="S192" s="5">
        <v>-0.72</v>
      </c>
    </row>
    <row r="193" spans="1:19" ht="16" x14ac:dyDescent="0.2">
      <c r="A193" s="2" t="s">
        <v>189</v>
      </c>
      <c r="B193" s="5">
        <v>22.17</v>
      </c>
      <c r="C193" s="5">
        <v>28.14</v>
      </c>
      <c r="D193" s="5">
        <v>26.95</v>
      </c>
      <c r="E193" s="5">
        <v>17.34</v>
      </c>
      <c r="F193" s="5">
        <v>22.01</v>
      </c>
      <c r="G193" s="5">
        <v>19.739999999999998</v>
      </c>
      <c r="H193" s="5">
        <v>17.34</v>
      </c>
      <c r="I193" s="5">
        <v>16.46</v>
      </c>
      <c r="J193" s="5">
        <v>20.440000000000001</v>
      </c>
      <c r="K193" s="5">
        <v>32.92</v>
      </c>
      <c r="L193" s="5">
        <v>41.66</v>
      </c>
      <c r="M193" s="5">
        <v>24.38</v>
      </c>
      <c r="N193" s="5">
        <v>24.48</v>
      </c>
      <c r="O193" s="6">
        <v>25.29</v>
      </c>
      <c r="P193" s="3" t="s">
        <v>24</v>
      </c>
      <c r="Q193" s="3" t="s">
        <v>24</v>
      </c>
      <c r="R193" s="5">
        <v>26.3</v>
      </c>
      <c r="S193" s="5">
        <v>27.36</v>
      </c>
    </row>
    <row r="194" spans="1:19" ht="16" x14ac:dyDescent="0.2">
      <c r="A194" s="2" t="s">
        <v>190</v>
      </c>
      <c r="B194" s="5">
        <v>1.48</v>
      </c>
      <c r="C194" s="5">
        <v>1.1100000000000001</v>
      </c>
      <c r="D194" s="5">
        <v>1.04</v>
      </c>
      <c r="E194" s="3">
        <v>1</v>
      </c>
      <c r="F194" s="5">
        <v>1.32</v>
      </c>
      <c r="G194" s="5">
        <v>1.1200000000000001</v>
      </c>
      <c r="H194" s="5">
        <v>1.27</v>
      </c>
      <c r="I194" s="5">
        <v>1.89</v>
      </c>
      <c r="J194" s="5">
        <v>1.54</v>
      </c>
      <c r="K194" s="5">
        <v>1.04</v>
      </c>
      <c r="L194" s="5">
        <v>1.36</v>
      </c>
      <c r="M194" s="5">
        <v>1.42</v>
      </c>
      <c r="N194" s="5">
        <v>1.1299999999999999</v>
      </c>
      <c r="O194" s="6">
        <v>1.31</v>
      </c>
      <c r="P194" s="5">
        <v>0.34</v>
      </c>
      <c r="Q194" s="5">
        <v>0.26</v>
      </c>
      <c r="R194" s="5">
        <v>8.73</v>
      </c>
      <c r="S194" s="5">
        <v>0.16</v>
      </c>
    </row>
    <row r="196" spans="1:19" ht="16" x14ac:dyDescent="0.2">
      <c r="A196" s="7"/>
    </row>
  </sheetData>
  <pageMargins left="0.7" right="0.7" top="0.75" bottom="0.75" header="0.3" footer="0.3"/>
  <ignoredErrors>
    <ignoredError sqref="B1:R1 A4:S7 A15:S16 A19:S19 A191:S195 A2:S2 A9:S11 A13 A37:S128 A130:S142 A144:S171 A173:S188 A172:N172 P172:S172 A22:S33 A20:N20 P20:S20 A21:N21 P21:S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D477-7012-FD42-8D11-50003876CAC3}">
  <dimension ref="A1:R110"/>
  <sheetViews>
    <sheetView tabSelected="1" workbookViewId="0">
      <selection activeCell="J29" sqref="J29"/>
    </sheetView>
  </sheetViews>
  <sheetFormatPr baseColWidth="10" defaultRowHeight="15" x14ac:dyDescent="0.2"/>
  <cols>
    <col min="1" max="18" width="18.83203125" customWidth="1"/>
  </cols>
  <sheetData>
    <row r="1" spans="1:18" s="115" customFormat="1" ht="22" customHeight="1" x14ac:dyDescent="0.2">
      <c r="A1" s="114" t="e" vm="1">
        <v>#VALUE!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</row>
    <row r="2" spans="1:18" s="115" customFormat="1" ht="22" customHeight="1" thickBot="1" x14ac:dyDescent="0.25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</row>
    <row r="3" spans="1:18" ht="22" customHeight="1" x14ac:dyDescent="0.2">
      <c r="A3" s="35" cm="1">
        <f t="array" ref="A3">_FV(A1,"Market cap",TRUE)</f>
        <v>55469335020</v>
      </c>
      <c r="B3" s="36" t="s">
        <v>202</v>
      </c>
      <c r="C3" s="37">
        <f>Financials!O8*0.01</f>
        <v>0.56159999999999999</v>
      </c>
      <c r="D3" s="36" t="s">
        <v>203</v>
      </c>
      <c r="E3" s="37">
        <f>SUM(C11:E11)/3</f>
        <v>0.27461909836852033</v>
      </c>
      <c r="F3" s="38" t="s">
        <v>204</v>
      </c>
      <c r="G3" s="39">
        <f>AVERAGE(Financials!K129:O129)</f>
        <v>-3.1690654404126885E-3</v>
      </c>
      <c r="H3" s="38" t="s">
        <v>205</v>
      </c>
      <c r="I3" s="40">
        <f>J15*(1+I7)/(I6-I7)</f>
        <v>27064504923.008503</v>
      </c>
      <c r="J3" s="41" t="s">
        <v>206</v>
      </c>
      <c r="K3" s="42">
        <f>Financials!O172/Model!A3</f>
        <v>0</v>
      </c>
      <c r="L3" s="43" t="s">
        <v>207</v>
      </c>
      <c r="M3" s="44"/>
      <c r="N3" s="116" t="s">
        <v>208</v>
      </c>
      <c r="O3" s="117"/>
      <c r="P3" s="44"/>
      <c r="Q3" s="44"/>
      <c r="R3" s="44"/>
    </row>
    <row r="4" spans="1:18" ht="22" customHeight="1" x14ac:dyDescent="0.2">
      <c r="A4" s="45">
        <f>Financials!O56-Financials!O96-Financials!O105</f>
        <v>-148481000</v>
      </c>
      <c r="B4" s="46" t="s">
        <v>209</v>
      </c>
      <c r="C4" s="47">
        <f>Financials!O17*0.01</f>
        <v>0.21970000000000001</v>
      </c>
      <c r="D4" s="46" t="s">
        <v>210</v>
      </c>
      <c r="E4" s="47">
        <f>SUM(C13:E13)/3</f>
        <v>0.14825612457496554</v>
      </c>
      <c r="F4" s="48" t="s">
        <v>211</v>
      </c>
      <c r="G4" s="49">
        <f>A5*(1+(5*G3))</f>
        <v>124536113.28145824</v>
      </c>
      <c r="H4" s="48" t="s">
        <v>212</v>
      </c>
      <c r="I4" s="50">
        <f>NPV(I6,F15,G15,H15,I15,(J15+I3))</f>
        <v>22367659974.824192</v>
      </c>
      <c r="J4" s="48" t="s">
        <v>213</v>
      </c>
      <c r="K4" s="51" cm="1">
        <f t="array" ref="K4">_FV(A1,"Change (%)",TRUE)</f>
        <v>2.4829E-2</v>
      </c>
      <c r="L4" s="52" t="s">
        <v>214</v>
      </c>
      <c r="M4" s="44"/>
      <c r="N4" s="118" t="s">
        <v>215</v>
      </c>
      <c r="O4" s="119"/>
      <c r="P4" s="44"/>
      <c r="Q4" s="44"/>
      <c r="R4" s="44"/>
    </row>
    <row r="5" spans="1:18" ht="22" customHeight="1" x14ac:dyDescent="0.2">
      <c r="A5" s="45" cm="1">
        <f t="array" ref="A5">_FV(A1,"Shares outstanding",TRUE)</f>
        <v>126541200</v>
      </c>
      <c r="B5" s="46" t="s">
        <v>216</v>
      </c>
      <c r="C5" s="47">
        <f>F14</f>
        <v>0.16097357150318603</v>
      </c>
      <c r="D5" s="53" t="s">
        <v>217</v>
      </c>
      <c r="E5" s="47">
        <f>SUM(C16:E16)/3</f>
        <v>0.18277150322903413</v>
      </c>
      <c r="F5" s="48" t="s">
        <v>218</v>
      </c>
      <c r="G5" s="49">
        <f>Financials!O56</f>
        <v>950607000</v>
      </c>
      <c r="H5" s="48" t="s">
        <v>219</v>
      </c>
      <c r="I5" s="50">
        <f>I4+G5-G6</f>
        <v>22219178974.824192</v>
      </c>
      <c r="J5" s="48" t="s">
        <v>220</v>
      </c>
      <c r="K5" s="54" cm="1">
        <f t="array" ref="K5">_FV(A1,"Price")</f>
        <v>438.35</v>
      </c>
      <c r="L5" s="55" t="s">
        <v>221</v>
      </c>
      <c r="M5" s="44"/>
      <c r="N5" s="56" t="s">
        <v>222</v>
      </c>
      <c r="O5" s="57">
        <f>Financials!O20</f>
        <v>0</v>
      </c>
      <c r="P5" s="44"/>
      <c r="Q5" s="44"/>
      <c r="R5" s="44"/>
    </row>
    <row r="6" spans="1:18" ht="22" customHeight="1" x14ac:dyDescent="0.2">
      <c r="A6" s="58">
        <f>O20/F10</f>
        <v>5.7943523472265746</v>
      </c>
      <c r="B6" s="46" t="s">
        <v>223</v>
      </c>
      <c r="C6" s="47">
        <f>F17</f>
        <v>0.1070719732581218</v>
      </c>
      <c r="D6" s="53" t="s">
        <v>200</v>
      </c>
      <c r="E6" s="47">
        <f>Financials!O33/Financials!O126</f>
        <v>0.28770636575789227</v>
      </c>
      <c r="F6" s="46" t="s">
        <v>224</v>
      </c>
      <c r="G6" s="49">
        <f>Financials!O96+Financials!O105</f>
        <v>1099088000</v>
      </c>
      <c r="H6" s="48" t="s">
        <v>225</v>
      </c>
      <c r="I6" s="51">
        <f>N25</f>
        <v>9.5518563167119805E-2</v>
      </c>
      <c r="J6" s="48" t="s">
        <v>226</v>
      </c>
      <c r="K6" s="59">
        <f>I5/G4</f>
        <v>178.41554862570396</v>
      </c>
      <c r="L6" s="60" t="s">
        <v>227</v>
      </c>
      <c r="M6" s="44"/>
      <c r="N6" s="56" t="s">
        <v>228</v>
      </c>
      <c r="O6" s="57">
        <f>Financials!O96</f>
        <v>210506000</v>
      </c>
      <c r="P6" s="44"/>
      <c r="Q6" s="44"/>
      <c r="R6" s="44"/>
    </row>
    <row r="7" spans="1:18" ht="22" customHeight="1" thickBot="1" x14ac:dyDescent="0.25">
      <c r="A7" s="61">
        <f>O20/F12</f>
        <v>35.995674899415967</v>
      </c>
      <c r="B7" s="62" t="s">
        <v>229</v>
      </c>
      <c r="C7" s="63">
        <f>F15/A3</f>
        <v>1.8478678347783085E-2</v>
      </c>
      <c r="D7" s="62" t="s">
        <v>230</v>
      </c>
      <c r="E7" s="64">
        <f>(Financials!O16*(1-0.25))/(Financials!O126+Financials!O105+Financials!O96)</f>
        <v>0.31689387404495512</v>
      </c>
      <c r="F7" s="62" t="s">
        <v>196</v>
      </c>
      <c r="G7" s="65">
        <f>(Financials!O96+Financials!O105)/Financials!O126</f>
        <v>0.33104302431631083</v>
      </c>
      <c r="H7" s="66" t="s">
        <v>231</v>
      </c>
      <c r="I7" s="67">
        <v>2.5000000000000001E-2</v>
      </c>
      <c r="J7" s="68" t="s">
        <v>232</v>
      </c>
      <c r="K7" s="69">
        <f>K6/K5-1</f>
        <v>-0.59298380603238521</v>
      </c>
      <c r="L7" s="70" t="s">
        <v>233</v>
      </c>
      <c r="M7" s="44"/>
      <c r="N7" s="56" t="s">
        <v>234</v>
      </c>
      <c r="O7" s="57">
        <f>Financials!O105</f>
        <v>888582000</v>
      </c>
      <c r="P7" s="44"/>
      <c r="Q7" s="44"/>
      <c r="R7" s="44"/>
    </row>
    <row r="8" spans="1:18" ht="22" customHeight="1" x14ac:dyDescent="0.2">
      <c r="A8" s="71"/>
      <c r="B8" s="44"/>
      <c r="C8" s="44"/>
      <c r="D8" s="44"/>
      <c r="E8" s="44"/>
      <c r="F8" s="44"/>
      <c r="G8" s="44"/>
      <c r="H8" s="44"/>
      <c r="I8" s="44"/>
      <c r="J8" s="72"/>
      <c r="K8" s="72"/>
      <c r="L8" s="72"/>
      <c r="M8" s="44"/>
      <c r="N8" s="73" t="s">
        <v>215</v>
      </c>
      <c r="O8" s="74">
        <f>O5/(O6+O7)</f>
        <v>0</v>
      </c>
      <c r="P8" s="44"/>
      <c r="Q8" s="44"/>
      <c r="R8" s="44"/>
    </row>
    <row r="9" spans="1:18" ht="22" customHeight="1" x14ac:dyDescent="0.2">
      <c r="A9" s="75"/>
      <c r="B9" s="76">
        <v>2020</v>
      </c>
      <c r="C9" s="76">
        <v>2021</v>
      </c>
      <c r="D9" s="76">
        <v>2022</v>
      </c>
      <c r="E9" s="77">
        <v>2023</v>
      </c>
      <c r="F9" s="78">
        <v>2024</v>
      </c>
      <c r="G9" s="79">
        <v>2025</v>
      </c>
      <c r="H9" s="79">
        <v>2026</v>
      </c>
      <c r="I9" s="79">
        <v>2027</v>
      </c>
      <c r="J9" s="80">
        <v>2028</v>
      </c>
      <c r="K9" s="72"/>
      <c r="L9" s="72"/>
      <c r="M9" s="72"/>
      <c r="N9" s="56" t="s">
        <v>235</v>
      </c>
      <c r="O9" s="57">
        <f>Financials!O25</f>
        <v>526478000</v>
      </c>
      <c r="P9" s="44"/>
      <c r="Q9" s="44"/>
      <c r="R9" s="44"/>
    </row>
    <row r="10" spans="1:18" ht="22" customHeight="1" x14ac:dyDescent="0.2">
      <c r="A10" s="81" t="s">
        <v>236</v>
      </c>
      <c r="B10" s="82">
        <v>3979296000</v>
      </c>
      <c r="C10" s="82">
        <v>4401879000</v>
      </c>
      <c r="D10" s="82">
        <v>6256617000</v>
      </c>
      <c r="E10" s="83">
        <v>8110518000</v>
      </c>
      <c r="F10" s="82">
        <v>9573000000</v>
      </c>
      <c r="G10" s="82">
        <v>10886000000</v>
      </c>
      <c r="H10" s="82">
        <v>12250000000</v>
      </c>
      <c r="I10" s="82">
        <v>13280000000</v>
      </c>
      <c r="J10" s="83">
        <v>14725000000</v>
      </c>
      <c r="K10" s="84" t="s">
        <v>237</v>
      </c>
      <c r="L10" s="72"/>
      <c r="N10" s="56" t="s">
        <v>238</v>
      </c>
      <c r="O10" s="57">
        <f>Financials!O24</f>
        <v>1481685000</v>
      </c>
      <c r="P10" s="44"/>
      <c r="Q10" s="44"/>
      <c r="R10" s="44"/>
    </row>
    <row r="11" spans="1:18" ht="22" customHeight="1" x14ac:dyDescent="0.2">
      <c r="A11" s="85"/>
      <c r="B11" s="86"/>
      <c r="C11" s="86">
        <f t="shared" ref="C11:J11" si="0">(C10/B10)-1</f>
        <v>0.10619541748088102</v>
      </c>
      <c r="D11" s="86">
        <f t="shared" si="0"/>
        <v>0.42135142742451581</v>
      </c>
      <c r="E11" s="86">
        <f t="shared" si="0"/>
        <v>0.29631045020016411</v>
      </c>
      <c r="F11" s="87">
        <f t="shared" si="0"/>
        <v>0.18031918553167636</v>
      </c>
      <c r="G11" s="86">
        <f t="shared" si="0"/>
        <v>0.13715658623211113</v>
      </c>
      <c r="H11" s="86">
        <f t="shared" si="0"/>
        <v>0.12529854859452505</v>
      </c>
      <c r="I11" s="86">
        <f t="shared" si="0"/>
        <v>8.4081632653061122E-2</v>
      </c>
      <c r="J11" s="88">
        <f t="shared" si="0"/>
        <v>0.10881024096385539</v>
      </c>
      <c r="K11" s="88">
        <f>AVERAGE(F11:J11)</f>
        <v>0.12713323879504582</v>
      </c>
      <c r="L11" s="72"/>
      <c r="M11" s="72"/>
      <c r="N11" s="56" t="s">
        <v>239</v>
      </c>
      <c r="O11" s="89">
        <f>O9/O10</f>
        <v>0.35532383738783885</v>
      </c>
      <c r="P11" s="44"/>
      <c r="Q11" s="44"/>
      <c r="R11" s="44"/>
    </row>
    <row r="12" spans="1:18" ht="22" customHeight="1" x14ac:dyDescent="0.2">
      <c r="A12" s="81" t="s">
        <v>142</v>
      </c>
      <c r="B12" s="82">
        <v>645596000</v>
      </c>
      <c r="C12" s="82">
        <v>588913000</v>
      </c>
      <c r="D12" s="82">
        <v>975322000</v>
      </c>
      <c r="E12" s="82">
        <v>854800000</v>
      </c>
      <c r="F12" s="90">
        <v>1541000000</v>
      </c>
      <c r="G12" s="82">
        <v>1755000000</v>
      </c>
      <c r="H12" s="82">
        <v>2022000000</v>
      </c>
      <c r="I12" s="82">
        <v>2187000000</v>
      </c>
      <c r="J12" s="83">
        <v>2533000000</v>
      </c>
      <c r="K12" s="91" t="s">
        <v>240</v>
      </c>
      <c r="L12" s="72"/>
      <c r="M12" s="72"/>
      <c r="N12" s="56" t="s">
        <v>241</v>
      </c>
      <c r="O12" s="89">
        <f>O8*(1-O11)</f>
        <v>0</v>
      </c>
      <c r="P12" s="44"/>
      <c r="Q12" s="44"/>
      <c r="R12" s="44"/>
    </row>
    <row r="13" spans="1:18" ht="22" customHeight="1" x14ac:dyDescent="0.2">
      <c r="A13" s="85"/>
      <c r="B13" s="86"/>
      <c r="C13" s="86">
        <f t="shared" ref="C13:J13" si="1">(C12/B12)-1</f>
        <v>-8.7799490703164174E-2</v>
      </c>
      <c r="D13" s="86">
        <f t="shared" si="1"/>
        <v>0.65613936184122279</v>
      </c>
      <c r="E13" s="86">
        <f t="shared" si="1"/>
        <v>-0.12357149741316198</v>
      </c>
      <c r="F13" s="87">
        <f t="shared" si="1"/>
        <v>0.80276087973795041</v>
      </c>
      <c r="G13" s="86">
        <f t="shared" si="1"/>
        <v>0.13887086307592478</v>
      </c>
      <c r="H13" s="86">
        <f t="shared" si="1"/>
        <v>0.15213675213675204</v>
      </c>
      <c r="I13" s="86">
        <f t="shared" si="1"/>
        <v>8.1602373887240454E-2</v>
      </c>
      <c r="J13" s="88">
        <f t="shared" si="1"/>
        <v>0.15820759030635578</v>
      </c>
      <c r="K13" s="88">
        <f>AVERAGE(F13:J13)</f>
        <v>0.26671569182884469</v>
      </c>
      <c r="L13" s="72"/>
      <c r="M13" s="72"/>
      <c r="N13" s="118" t="s">
        <v>242</v>
      </c>
      <c r="O13" s="119"/>
      <c r="P13" s="44"/>
      <c r="Q13" s="44"/>
      <c r="R13" s="44"/>
    </row>
    <row r="14" spans="1:18" ht="22" customHeight="1" x14ac:dyDescent="0.2">
      <c r="A14" s="92" t="s">
        <v>243</v>
      </c>
      <c r="B14" s="93">
        <f>B12/B10</f>
        <v>0.16223874775839747</v>
      </c>
      <c r="C14" s="93">
        <f t="shared" ref="C14:J14" si="2">C12/C10</f>
        <v>0.13378673062117336</v>
      </c>
      <c r="D14" s="93">
        <f t="shared" si="2"/>
        <v>0.15588647986603624</v>
      </c>
      <c r="E14" s="93">
        <f t="shared" si="2"/>
        <v>0.10539400812623806</v>
      </c>
      <c r="F14" s="94">
        <f t="shared" si="2"/>
        <v>0.16097357150318603</v>
      </c>
      <c r="G14" s="93">
        <f t="shared" si="2"/>
        <v>0.16121624104354215</v>
      </c>
      <c r="H14" s="93">
        <f t="shared" si="2"/>
        <v>0.1650612244897959</v>
      </c>
      <c r="I14" s="93">
        <f t="shared" si="2"/>
        <v>0.16468373493975905</v>
      </c>
      <c r="J14" s="95">
        <f t="shared" si="2"/>
        <v>0.17202037351443125</v>
      </c>
      <c r="K14" s="95"/>
      <c r="L14" s="72"/>
      <c r="M14" s="72"/>
      <c r="N14" s="56" t="s">
        <v>244</v>
      </c>
      <c r="O14" s="89">
        <f>'[1]US Treasury Bonds'!$C$8</f>
        <v>4.3360000000000003E-2</v>
      </c>
      <c r="P14" s="44"/>
      <c r="Q14" s="44"/>
      <c r="R14" s="44"/>
    </row>
    <row r="15" spans="1:18" ht="22" customHeight="1" x14ac:dyDescent="0.2">
      <c r="A15" s="81" t="s">
        <v>185</v>
      </c>
      <c r="B15" s="82">
        <v>386268000</v>
      </c>
      <c r="C15" s="82">
        <v>574110000</v>
      </c>
      <c r="D15" s="82">
        <v>994606000</v>
      </c>
      <c r="E15" s="82">
        <v>327806000</v>
      </c>
      <c r="F15" s="90">
        <v>1025000000</v>
      </c>
      <c r="G15" s="82">
        <v>1220000000</v>
      </c>
      <c r="H15" s="82">
        <v>1359000000</v>
      </c>
      <c r="I15" s="82">
        <v>1513000000</v>
      </c>
      <c r="J15" s="83">
        <v>1862000000</v>
      </c>
      <c r="K15" s="91" t="s">
        <v>245</v>
      </c>
      <c r="L15" s="72"/>
      <c r="M15" s="72"/>
      <c r="N15" s="56" t="s">
        <v>246</v>
      </c>
      <c r="O15" s="96">
        <f>1.33</f>
        <v>1.33</v>
      </c>
      <c r="P15" s="44"/>
      <c r="Q15" s="44"/>
      <c r="R15" s="44"/>
    </row>
    <row r="16" spans="1:18" ht="22" customHeight="1" x14ac:dyDescent="0.2">
      <c r="A16" s="97"/>
      <c r="B16" s="86"/>
      <c r="C16" s="86">
        <f t="shared" ref="C16:J16" si="3">(C15/B15)-1</f>
        <v>0.48629966758830667</v>
      </c>
      <c r="D16" s="86">
        <f t="shared" si="3"/>
        <v>0.73243106721708373</v>
      </c>
      <c r="E16" s="86">
        <f t="shared" si="3"/>
        <v>-0.67041622511828802</v>
      </c>
      <c r="F16" s="87">
        <f t="shared" si="3"/>
        <v>2.1268494170332453</v>
      </c>
      <c r="G16" s="86">
        <f t="shared" si="3"/>
        <v>0.19024390243902434</v>
      </c>
      <c r="H16" s="86">
        <f t="shared" si="3"/>
        <v>0.11393442622950811</v>
      </c>
      <c r="I16" s="86">
        <f t="shared" si="3"/>
        <v>0.11331861662987497</v>
      </c>
      <c r="J16" s="88">
        <f t="shared" si="3"/>
        <v>0.23066754791804356</v>
      </c>
      <c r="K16" s="88">
        <f>AVERAGE(F16:J16)</f>
        <v>0.55500278204993925</v>
      </c>
      <c r="L16" s="72"/>
      <c r="M16" s="72"/>
      <c r="N16" s="56" t="s">
        <v>247</v>
      </c>
      <c r="O16" s="89">
        <v>8.4000000000000005E-2</v>
      </c>
      <c r="P16" s="44"/>
      <c r="Q16" s="44"/>
      <c r="R16" s="44"/>
    </row>
    <row r="17" spans="1:18" ht="22" customHeight="1" x14ac:dyDescent="0.2">
      <c r="A17" s="92" t="s">
        <v>200</v>
      </c>
      <c r="B17" s="93">
        <f>B15/B10</f>
        <v>9.7069431376806348E-2</v>
      </c>
      <c r="C17" s="93">
        <f t="shared" ref="C17:J17" si="4">C15/C10</f>
        <v>0.1304238485428609</v>
      </c>
      <c r="D17" s="93">
        <f t="shared" si="4"/>
        <v>0.15896865670377458</v>
      </c>
      <c r="E17" s="95">
        <f t="shared" si="4"/>
        <v>4.0417393808878793E-2</v>
      </c>
      <c r="F17" s="93">
        <f t="shared" si="4"/>
        <v>0.1070719732581218</v>
      </c>
      <c r="G17" s="93">
        <f t="shared" si="4"/>
        <v>0.11207054932941393</v>
      </c>
      <c r="H17" s="93">
        <f t="shared" si="4"/>
        <v>0.11093877551020408</v>
      </c>
      <c r="I17" s="93">
        <f t="shared" si="4"/>
        <v>0.11393072289156626</v>
      </c>
      <c r="J17" s="95">
        <f t="shared" si="4"/>
        <v>0.12645161290322582</v>
      </c>
      <c r="K17" s="95"/>
      <c r="L17" s="72"/>
      <c r="M17" s="72"/>
      <c r="N17" s="98" t="s">
        <v>242</v>
      </c>
      <c r="O17" s="99">
        <f>(O14)+((O15)*(O16-O14))</f>
        <v>9.7411200000000003E-2</v>
      </c>
      <c r="P17" s="44"/>
      <c r="Q17" s="44"/>
      <c r="R17" s="44"/>
    </row>
    <row r="18" spans="1:18" ht="22" customHeight="1" x14ac:dyDescent="0.2">
      <c r="A18" s="100" t="s">
        <v>196</v>
      </c>
      <c r="B18" s="101">
        <v>0.24769248255780912</v>
      </c>
      <c r="C18" s="101">
        <v>0.18984930212164908</v>
      </c>
      <c r="D18" s="101">
        <v>0.28473732276784558</v>
      </c>
      <c r="E18" s="101">
        <v>0.30684165443469075</v>
      </c>
      <c r="F18" s="102"/>
      <c r="G18" s="101"/>
      <c r="H18" s="101"/>
      <c r="I18" s="101"/>
      <c r="J18" s="103"/>
      <c r="K18" s="104"/>
      <c r="L18" s="72"/>
      <c r="M18" s="72"/>
      <c r="N18" s="118" t="s">
        <v>248</v>
      </c>
      <c r="O18" s="119"/>
      <c r="P18" s="44"/>
      <c r="Q18" s="44"/>
      <c r="R18" s="44"/>
    </row>
    <row r="19" spans="1:18" ht="22" customHeight="1" x14ac:dyDescent="0.2">
      <c r="A19" s="72"/>
      <c r="B19" s="72"/>
      <c r="C19" s="72"/>
      <c r="D19" s="72"/>
      <c r="E19" s="72"/>
      <c r="F19" s="72" t="s">
        <v>249</v>
      </c>
      <c r="G19" s="72"/>
      <c r="H19" s="72"/>
      <c r="I19" s="72"/>
      <c r="J19" s="72"/>
      <c r="K19" s="72"/>
      <c r="L19" s="72"/>
      <c r="M19" s="72"/>
      <c r="N19" s="56" t="s">
        <v>225</v>
      </c>
      <c r="O19" s="105">
        <f>O6+O7</f>
        <v>1099088000</v>
      </c>
      <c r="P19" s="44"/>
      <c r="Q19" s="44"/>
      <c r="R19" s="44"/>
    </row>
    <row r="20" spans="1:18" ht="22" customHeight="1" x14ac:dyDescent="0.2">
      <c r="B20" s="106"/>
      <c r="C20" s="106"/>
      <c r="D20" s="106"/>
      <c r="E20" s="106"/>
      <c r="F20" s="72"/>
      <c r="G20" s="72"/>
      <c r="H20" s="72"/>
      <c r="I20" s="72"/>
      <c r="J20" s="72"/>
      <c r="K20" s="72"/>
      <c r="L20" s="72"/>
      <c r="M20" s="72"/>
      <c r="N20" s="56" t="s">
        <v>202</v>
      </c>
      <c r="O20" s="105">
        <f>A3</f>
        <v>55469335020</v>
      </c>
      <c r="P20" s="44"/>
      <c r="Q20" s="44"/>
      <c r="R20" s="44"/>
    </row>
    <row r="21" spans="1:18" ht="22" customHeight="1" x14ac:dyDescent="0.2">
      <c r="A21" s="109" t="str" cm="1">
        <f t="array" ref="A21">_FV(A1,"Industry")</f>
        <v>Textiles &amp; Apparel</v>
      </c>
      <c r="B21" s="109"/>
      <c r="C21" s="120" cm="1">
        <f t="array" ref="C21">_FV(A1,"Year incorporated",TRUE)</f>
        <v>2005</v>
      </c>
      <c r="D21" s="120"/>
      <c r="E21" s="120"/>
      <c r="F21" s="72"/>
      <c r="G21" s="72"/>
      <c r="H21" s="72"/>
      <c r="I21" s="72"/>
      <c r="J21" s="72"/>
      <c r="K21" s="72"/>
      <c r="M21" s="72"/>
      <c r="N21" s="56" t="s">
        <v>250</v>
      </c>
      <c r="O21" s="105">
        <f>O19+O20</f>
        <v>56568423020</v>
      </c>
      <c r="P21" s="44"/>
      <c r="Q21" s="44"/>
      <c r="R21" s="44"/>
    </row>
    <row r="22" spans="1:18" ht="22" customHeight="1" x14ac:dyDescent="0.2">
      <c r="A22" s="109" t="str" cm="1">
        <f t="array" ref="A22">_FV(A1,"Description")</f>
        <v>lululemon athletica inc. is engaged in the design, distribution, and retail of technical athletic apparel, footwear, and accessories. The Company’s segments include company-operated stores and direct to consumer. Its apparel assortment includes items, such as pants, shorts, tops, and jackets designed for a healthy lifestyle, including athletic activities, such as yoga, running, training, and other activities. It also offers apparel designed for being on the move and fitness-inspired accessories. Its technical athletic apparel, footwear, and accessories, which are sold through a chain of company-operated stores, direct to consumers through e-commerce, outlets, sales to wholesale accounts, license and supply arrangements, recommence, and sales from temporary locations. It also offers in-home connected fitness and associated content subscriptions through lululemon Studio. It operates stores in the United States, Canada, Australia, the United Kingdom, South Korea, Germany and others.</v>
      </c>
      <c r="B22" s="109"/>
      <c r="C22" s="109"/>
      <c r="D22" s="109"/>
      <c r="E22" s="109"/>
      <c r="F22" s="72"/>
      <c r="G22" s="72"/>
      <c r="H22" s="72"/>
      <c r="I22" s="72"/>
      <c r="J22" s="72"/>
      <c r="K22" s="72"/>
      <c r="L22" s="72"/>
      <c r="M22" s="72"/>
      <c r="N22" s="73" t="s">
        <v>251</v>
      </c>
      <c r="O22" s="107">
        <f>(O19/O21)</f>
        <v>1.9429355483560375E-2</v>
      </c>
      <c r="P22" s="44"/>
      <c r="Q22" s="44"/>
      <c r="R22" s="44"/>
    </row>
    <row r="23" spans="1:18" ht="22" customHeight="1" x14ac:dyDescent="0.2">
      <c r="A23" s="109"/>
      <c r="B23" s="109"/>
      <c r="C23" s="109"/>
      <c r="D23" s="109"/>
      <c r="E23" s="109"/>
      <c r="F23" s="72"/>
      <c r="G23" s="72"/>
      <c r="H23" s="72"/>
      <c r="I23" s="72"/>
      <c r="J23" s="72"/>
      <c r="K23" s="72"/>
      <c r="L23" s="72"/>
      <c r="M23" s="72"/>
      <c r="N23" s="98" t="s">
        <v>252</v>
      </c>
      <c r="O23" s="108">
        <f>O20/O21</f>
        <v>0.9805706445164396</v>
      </c>
      <c r="P23" s="44"/>
      <c r="Q23" s="44"/>
      <c r="R23" s="44"/>
    </row>
    <row r="24" spans="1:18" ht="22" customHeight="1" x14ac:dyDescent="0.2">
      <c r="A24" s="109"/>
      <c r="B24" s="109"/>
      <c r="C24" s="109"/>
      <c r="D24" s="109"/>
      <c r="E24" s="109"/>
      <c r="F24" s="72"/>
      <c r="G24" s="72"/>
      <c r="H24" s="72"/>
      <c r="I24" s="72"/>
      <c r="J24" s="72"/>
      <c r="K24" s="72"/>
      <c r="L24" s="72"/>
      <c r="M24" s="72"/>
      <c r="N24" s="110" t="s">
        <v>253</v>
      </c>
      <c r="O24" s="111"/>
      <c r="P24" s="44"/>
      <c r="Q24" s="44"/>
      <c r="R24" s="44"/>
    </row>
    <row r="25" spans="1:18" ht="22" customHeight="1" x14ac:dyDescent="0.2">
      <c r="A25" s="109"/>
      <c r="B25" s="109"/>
      <c r="C25" s="109"/>
      <c r="D25" s="109"/>
      <c r="E25" s="109"/>
      <c r="F25" s="72"/>
      <c r="G25" s="72"/>
      <c r="H25" s="72"/>
      <c r="I25" s="72"/>
      <c r="J25" s="72"/>
      <c r="K25" s="72"/>
      <c r="L25" s="72"/>
      <c r="M25" s="72"/>
      <c r="N25" s="112">
        <f>(O22*O12)+(O23*O17)</f>
        <v>9.5518563167119805E-2</v>
      </c>
      <c r="O25" s="113"/>
      <c r="P25" s="44"/>
      <c r="Q25" s="44"/>
      <c r="R25" s="44"/>
    </row>
    <row r="26" spans="1:18" ht="22" customHeight="1" x14ac:dyDescent="0.2">
      <c r="A26" s="109"/>
      <c r="B26" s="109"/>
      <c r="C26" s="109"/>
      <c r="D26" s="109"/>
      <c r="E26" s="109"/>
      <c r="F26" s="72"/>
      <c r="G26" s="72"/>
      <c r="H26" s="72"/>
      <c r="I26" s="72"/>
      <c r="J26" s="72"/>
      <c r="K26" s="72"/>
      <c r="L26" s="72"/>
      <c r="M26" s="72"/>
      <c r="N26" s="72"/>
      <c r="O26" s="44"/>
      <c r="P26" s="44"/>
      <c r="Q26" s="44"/>
      <c r="R26" s="44"/>
    </row>
    <row r="27" spans="1:18" ht="22" customHeight="1" x14ac:dyDescent="0.2">
      <c r="A27" s="109"/>
      <c r="B27" s="109"/>
      <c r="C27" s="109"/>
      <c r="D27" s="109"/>
      <c r="E27" s="109"/>
      <c r="F27" s="72"/>
      <c r="G27" s="72"/>
      <c r="H27" s="72"/>
      <c r="I27" s="72"/>
      <c r="J27" s="72"/>
      <c r="K27" s="72"/>
      <c r="L27" s="72"/>
      <c r="M27" s="72"/>
      <c r="N27" s="72"/>
      <c r="O27" s="44"/>
      <c r="P27" s="44"/>
      <c r="Q27" s="44"/>
      <c r="R27" s="44"/>
    </row>
    <row r="28" spans="1:18" ht="22" customHeight="1" x14ac:dyDescent="0.2">
      <c r="A28" s="109"/>
      <c r="B28" s="109"/>
      <c r="C28" s="109"/>
      <c r="D28" s="109"/>
      <c r="E28" s="109"/>
      <c r="F28" s="72"/>
      <c r="G28" s="72"/>
      <c r="H28" s="72"/>
      <c r="I28" s="72"/>
      <c r="J28" s="72"/>
      <c r="K28" s="72"/>
      <c r="L28" s="72"/>
      <c r="M28" s="72"/>
      <c r="N28" s="72"/>
      <c r="O28" s="44"/>
      <c r="P28" s="44"/>
      <c r="Q28" s="44"/>
      <c r="R28" s="44"/>
    </row>
    <row r="29" spans="1:18" ht="22" customHeight="1" x14ac:dyDescent="0.2">
      <c r="A29" s="109"/>
      <c r="B29" s="109"/>
      <c r="C29" s="109"/>
      <c r="D29" s="109"/>
      <c r="E29" s="109"/>
      <c r="F29" s="72"/>
      <c r="G29" s="72"/>
      <c r="H29" s="72"/>
      <c r="I29" s="72"/>
      <c r="J29" s="72"/>
      <c r="K29" s="72"/>
      <c r="L29" s="72"/>
      <c r="M29" s="72"/>
      <c r="N29" s="72"/>
      <c r="O29" s="44"/>
      <c r="P29" s="44"/>
      <c r="Q29" s="44"/>
      <c r="R29" s="44"/>
    </row>
    <row r="30" spans="1:18" ht="22" customHeight="1" x14ac:dyDescent="0.2">
      <c r="A30" s="109"/>
      <c r="B30" s="109"/>
      <c r="C30" s="109"/>
      <c r="D30" s="109"/>
      <c r="E30" s="109"/>
      <c r="F30" s="72"/>
      <c r="G30" s="72"/>
      <c r="H30" s="72"/>
      <c r="I30" s="72"/>
      <c r="J30" s="72"/>
      <c r="K30" s="72"/>
      <c r="L30" s="72"/>
      <c r="M30" s="72"/>
      <c r="N30" s="72"/>
      <c r="O30" s="44"/>
      <c r="P30" s="44"/>
      <c r="Q30" s="44"/>
      <c r="R30" s="44"/>
    </row>
    <row r="31" spans="1:18" x14ac:dyDescent="0.2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</row>
    <row r="32" spans="1:18" x14ac:dyDescent="0.2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</row>
    <row r="33" spans="1:18" x14ac:dyDescent="0.2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44"/>
      <c r="R33" s="44"/>
    </row>
    <row r="34" spans="1:18" x14ac:dyDescent="0.2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44"/>
      <c r="R34" s="44"/>
    </row>
    <row r="35" spans="1:18" x14ac:dyDescent="0.2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44"/>
      <c r="R35" s="44"/>
    </row>
    <row r="36" spans="1:18" x14ac:dyDescent="0.2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44"/>
      <c r="R36" s="44"/>
    </row>
    <row r="37" spans="1:18" x14ac:dyDescent="0.2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44"/>
      <c r="R37" s="44"/>
    </row>
    <row r="38" spans="1:18" x14ac:dyDescent="0.2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44"/>
      <c r="R38" s="44"/>
    </row>
    <row r="39" spans="1:18" x14ac:dyDescent="0.2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44"/>
      <c r="R39" s="44"/>
    </row>
    <row r="40" spans="1:18" x14ac:dyDescent="0.2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44"/>
      <c r="R40" s="44"/>
    </row>
    <row r="41" spans="1:18" x14ac:dyDescent="0.2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44"/>
      <c r="R41" s="44"/>
    </row>
    <row r="42" spans="1:18" x14ac:dyDescent="0.2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44"/>
      <c r="R42" s="44"/>
    </row>
    <row r="43" spans="1:18" x14ac:dyDescent="0.2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44"/>
      <c r="R43" s="44"/>
    </row>
    <row r="44" spans="1:18" x14ac:dyDescent="0.2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44"/>
      <c r="R44" s="44"/>
    </row>
    <row r="45" spans="1:18" x14ac:dyDescent="0.2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44"/>
      <c r="R45" s="44"/>
    </row>
    <row r="46" spans="1:18" x14ac:dyDescent="0.2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44"/>
      <c r="R46" s="44"/>
    </row>
    <row r="47" spans="1:18" x14ac:dyDescent="0.2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44"/>
      <c r="R47" s="44"/>
    </row>
    <row r="48" spans="1:18" x14ac:dyDescent="0.2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44"/>
      <c r="R48" s="44"/>
    </row>
    <row r="49" spans="1:18" x14ac:dyDescent="0.2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44"/>
      <c r="R49" s="44"/>
    </row>
    <row r="50" spans="1:18" x14ac:dyDescent="0.2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44"/>
      <c r="R50" s="44"/>
    </row>
    <row r="51" spans="1:18" x14ac:dyDescent="0.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44"/>
      <c r="R51" s="44"/>
    </row>
    <row r="52" spans="1:18" x14ac:dyDescent="0.2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44"/>
      <c r="R52" s="44"/>
    </row>
    <row r="53" spans="1:18" x14ac:dyDescent="0.2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44"/>
      <c r="R53" s="44"/>
    </row>
    <row r="54" spans="1:18" x14ac:dyDescent="0.2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44"/>
      <c r="R54" s="44"/>
    </row>
    <row r="55" spans="1:18" x14ac:dyDescent="0.2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44"/>
      <c r="R55" s="44"/>
    </row>
    <row r="56" spans="1:18" x14ac:dyDescent="0.2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44"/>
      <c r="R56" s="44"/>
    </row>
    <row r="57" spans="1:18" x14ac:dyDescent="0.2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44"/>
      <c r="R57" s="44"/>
    </row>
    <row r="58" spans="1:18" x14ac:dyDescent="0.2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44"/>
      <c r="R58" s="44"/>
    </row>
    <row r="59" spans="1:18" x14ac:dyDescent="0.2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44"/>
      <c r="R59" s="44"/>
    </row>
    <row r="60" spans="1:18" x14ac:dyDescent="0.2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44"/>
      <c r="R60" s="44"/>
    </row>
    <row r="61" spans="1:18" x14ac:dyDescent="0.2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44"/>
      <c r="R61" s="44"/>
    </row>
    <row r="62" spans="1:18" x14ac:dyDescent="0.2">
      <c r="O62" s="44"/>
      <c r="P62" s="44"/>
      <c r="Q62" s="44"/>
      <c r="R62" s="44"/>
    </row>
    <row r="63" spans="1:18" x14ac:dyDescent="0.2">
      <c r="O63" s="44"/>
      <c r="P63" s="44"/>
    </row>
    <row r="64" spans="1:18" x14ac:dyDescent="0.2">
      <c r="O64" s="44"/>
      <c r="P64" s="44"/>
    </row>
    <row r="65" spans="15:16" x14ac:dyDescent="0.2">
      <c r="O65" s="44"/>
      <c r="P65" s="44"/>
    </row>
    <row r="66" spans="15:16" x14ac:dyDescent="0.2">
      <c r="O66" s="44"/>
      <c r="P66" s="44"/>
    </row>
    <row r="67" spans="15:16" x14ac:dyDescent="0.2">
      <c r="O67" s="44"/>
      <c r="P67" s="44"/>
    </row>
    <row r="68" spans="15:16" x14ac:dyDescent="0.2">
      <c r="O68" s="44"/>
      <c r="P68" s="44"/>
    </row>
    <row r="69" spans="15:16" x14ac:dyDescent="0.2">
      <c r="O69" s="44"/>
      <c r="P69" s="44"/>
    </row>
    <row r="70" spans="15:16" x14ac:dyDescent="0.2">
      <c r="O70" s="44"/>
      <c r="P70" s="44"/>
    </row>
    <row r="71" spans="15:16" x14ac:dyDescent="0.2">
      <c r="O71" s="44"/>
      <c r="P71" s="44"/>
    </row>
    <row r="72" spans="15:16" x14ac:dyDescent="0.2">
      <c r="O72" s="44"/>
      <c r="P72" s="44"/>
    </row>
    <row r="73" spans="15:16" x14ac:dyDescent="0.2">
      <c r="O73" s="44"/>
      <c r="P73" s="44"/>
    </row>
    <row r="74" spans="15:16" x14ac:dyDescent="0.2">
      <c r="O74" s="44"/>
      <c r="P74" s="44"/>
    </row>
    <row r="75" spans="15:16" x14ac:dyDescent="0.2">
      <c r="O75" s="44"/>
      <c r="P75" s="44"/>
    </row>
    <row r="76" spans="15:16" x14ac:dyDescent="0.2">
      <c r="O76" s="44"/>
      <c r="P76" s="44"/>
    </row>
    <row r="77" spans="15:16" x14ac:dyDescent="0.2">
      <c r="O77" s="44"/>
      <c r="P77" s="44"/>
    </row>
    <row r="78" spans="15:16" x14ac:dyDescent="0.2">
      <c r="O78" s="44"/>
      <c r="P78" s="44"/>
    </row>
    <row r="79" spans="15:16" x14ac:dyDescent="0.2">
      <c r="O79" s="44"/>
      <c r="P79" s="44"/>
    </row>
    <row r="80" spans="15:16" x14ac:dyDescent="0.2">
      <c r="O80" s="44"/>
      <c r="P80" s="44"/>
    </row>
    <row r="81" spans="15:16" x14ac:dyDescent="0.2">
      <c r="O81" s="44"/>
      <c r="P81" s="44"/>
    </row>
    <row r="82" spans="15:16" x14ac:dyDescent="0.2">
      <c r="O82" s="44"/>
      <c r="P82" s="44"/>
    </row>
    <row r="83" spans="15:16" x14ac:dyDescent="0.2">
      <c r="O83" s="44"/>
      <c r="P83" s="44"/>
    </row>
    <row r="84" spans="15:16" x14ac:dyDescent="0.2">
      <c r="O84" s="44"/>
      <c r="P84" s="44"/>
    </row>
    <row r="85" spans="15:16" x14ac:dyDescent="0.2">
      <c r="O85" s="44"/>
      <c r="P85" s="44"/>
    </row>
    <row r="86" spans="15:16" x14ac:dyDescent="0.2">
      <c r="O86" s="44"/>
      <c r="P86" s="44"/>
    </row>
    <row r="87" spans="15:16" x14ac:dyDescent="0.2">
      <c r="O87" s="44"/>
      <c r="P87" s="44"/>
    </row>
    <row r="88" spans="15:16" x14ac:dyDescent="0.2">
      <c r="O88" s="44"/>
      <c r="P88" s="44"/>
    </row>
    <row r="89" spans="15:16" x14ac:dyDescent="0.2">
      <c r="O89" s="44"/>
      <c r="P89" s="44"/>
    </row>
    <row r="90" spans="15:16" x14ac:dyDescent="0.2">
      <c r="O90" s="44"/>
      <c r="P90" s="44"/>
    </row>
    <row r="91" spans="15:16" x14ac:dyDescent="0.2">
      <c r="O91" s="44"/>
      <c r="P91" s="44"/>
    </row>
    <row r="92" spans="15:16" x14ac:dyDescent="0.2">
      <c r="O92" s="44"/>
      <c r="P92" s="44"/>
    </row>
    <row r="93" spans="15:16" x14ac:dyDescent="0.2">
      <c r="O93" s="44"/>
      <c r="P93" s="44"/>
    </row>
    <row r="94" spans="15:16" x14ac:dyDescent="0.2">
      <c r="O94" s="44"/>
      <c r="P94" s="44"/>
    </row>
    <row r="95" spans="15:16" x14ac:dyDescent="0.2">
      <c r="O95" s="44"/>
      <c r="P95" s="44"/>
    </row>
    <row r="96" spans="15:16" x14ac:dyDescent="0.2">
      <c r="O96" s="44"/>
      <c r="P96" s="44"/>
    </row>
    <row r="97" spans="15:16" x14ac:dyDescent="0.2">
      <c r="O97" s="44"/>
      <c r="P97" s="44"/>
    </row>
    <row r="98" spans="15:16" x14ac:dyDescent="0.2">
      <c r="O98" s="44"/>
      <c r="P98" s="44"/>
    </row>
    <row r="99" spans="15:16" x14ac:dyDescent="0.2">
      <c r="O99" s="44"/>
      <c r="P99" s="44"/>
    </row>
    <row r="100" spans="15:16" x14ac:dyDescent="0.2">
      <c r="O100" s="44"/>
      <c r="P100" s="44"/>
    </row>
    <row r="101" spans="15:16" x14ac:dyDescent="0.2">
      <c r="O101" s="44"/>
      <c r="P101" s="44"/>
    </row>
    <row r="102" spans="15:16" x14ac:dyDescent="0.2">
      <c r="O102" s="44"/>
      <c r="P102" s="44"/>
    </row>
    <row r="103" spans="15:16" x14ac:dyDescent="0.2">
      <c r="O103" s="44"/>
      <c r="P103" s="44"/>
    </row>
    <row r="104" spans="15:16" x14ac:dyDescent="0.2">
      <c r="O104" s="44"/>
      <c r="P104" s="44"/>
    </row>
    <row r="105" spans="15:16" x14ac:dyDescent="0.2">
      <c r="O105" s="44"/>
      <c r="P105" s="44"/>
    </row>
    <row r="106" spans="15:16" x14ac:dyDescent="0.2">
      <c r="O106" s="44"/>
      <c r="P106" s="44"/>
    </row>
    <row r="107" spans="15:16" x14ac:dyDescent="0.2">
      <c r="O107" s="44"/>
      <c r="P107" s="44"/>
    </row>
    <row r="108" spans="15:16" x14ac:dyDescent="0.2">
      <c r="O108" s="44"/>
      <c r="P108" s="44"/>
    </row>
    <row r="109" spans="15:16" x14ac:dyDescent="0.2">
      <c r="O109" s="44"/>
      <c r="P109" s="44"/>
    </row>
    <row r="110" spans="15:16" x14ac:dyDescent="0.2">
      <c r="O110" s="44"/>
      <c r="P110" s="44"/>
    </row>
  </sheetData>
  <mergeCells count="10">
    <mergeCell ref="A22:E30"/>
    <mergeCell ref="N24:O24"/>
    <mergeCell ref="N25:O25"/>
    <mergeCell ref="A1:XFD2"/>
    <mergeCell ref="N3:O3"/>
    <mergeCell ref="N4:O4"/>
    <mergeCell ref="N13:O13"/>
    <mergeCell ref="N18:O18"/>
    <mergeCell ref="A21:B21"/>
    <mergeCell ref="C21:E21"/>
  </mergeCells>
  <hyperlinks>
    <hyperlink ref="F9" r:id="rId1" display="https://finbox.com/NASDAQGS:LULU/explorer/revenue_proj" xr:uid="{A8DDD7D1-CA24-E242-9083-9B33ED5C5A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Desai, Avi</cp:lastModifiedBy>
  <dcterms:modified xsi:type="dcterms:W3CDTF">2023-11-30T14:20:44Z</dcterms:modified>
</cp:coreProperties>
</file>