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828DA6F9-A0BD-334E-8DC4-A306684FAB2D}"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E4" i="2" s="1"/>
  <c r="C13" i="2"/>
  <c r="J11" i="2"/>
  <c r="I11" i="2"/>
  <c r="H11" i="2"/>
  <c r="G11" i="2"/>
  <c r="F11" i="2"/>
  <c r="E11" i="2"/>
  <c r="D11" i="2"/>
  <c r="C11" i="2"/>
  <c r="E3" i="2" s="1"/>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3" i="2" l="1"/>
  <c r="K13" i="2"/>
  <c r="K16" i="2"/>
  <c r="K11" i="2"/>
  <c r="G4" i="2"/>
  <c r="O20" i="2"/>
  <c r="C7" i="2"/>
  <c r="A6" i="2" l="1"/>
  <c r="A7" i="2"/>
  <c r="O21" i="2"/>
  <c r="O22" i="2" s="1"/>
  <c r="O23" i="2" l="1"/>
  <c r="O14" i="2" l="1"/>
  <c r="O17" i="2" s="1"/>
  <c r="N25" i="2" s="1"/>
  <c r="I6" i="2" s="1"/>
  <c r="I3" i="2" l="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<sst xmlns="http://schemas.openxmlformats.org/spreadsheetml/2006/main" count="1091" uniqueCount="253">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</sst>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diagonal/>
    </border>
    <border>
      <left/>
      <right/>
      <top style="thin">
        <color theme="1"/>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5" xfId="0" applyFont="1" applyBorder="1"/>
    <xf numFmtId="4" fontId="7" fillId="0" borderId="5" xfId="0" applyNumberFormat="1" applyFont="1" applyBorder="1"/>
    <xf numFmtId="4" fontId="8" fillId="5" borderId="5" xfId="0" applyNumberFormat="1" applyFont="1" applyFill="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165" fontId="11" fillId="6" borderId="2" xfId="0" applyNumberFormat="1" applyFont="1" applyFill="1" applyBorder="1" applyAlignment="1">
      <alignment horizontal="right" vertical="center"/>
    </xf>
    <xf numFmtId="3" fontId="5" fillId="0" borderId="6" xfId="0" applyNumberFormat="1" applyFont="1" applyBorder="1"/>
    <xf numFmtId="3" fontId="6" fillId="4" borderId="6" xfId="0" applyNumberFormat="1" applyFont="1" applyFill="1" applyBorder="1"/>
    <xf numFmtId="0" fontId="3" fillId="0" borderId="6" xfId="0" applyFont="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64" fontId="4" fillId="9" borderId="7" xfId="0" applyNumberFormat="1" applyFont="1" applyFill="1" applyBorder="1" applyAlignment="1">
      <alignment horizontal="right" vertical="center" indent="1"/>
    </xf>
    <xf numFmtId="9" fontId="12"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2"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2"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2"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4"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0" fontId="15" fillId="12" borderId="17" xfId="0" applyFont="1" applyFill="1" applyBorder="1" applyAlignment="1">
      <alignment horizontal="left" vertical="center" wrapText="1"/>
    </xf>
    <xf numFmtId="164" fontId="16"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2"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8"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7"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9" fillId="12" borderId="17" xfId="0" applyFont="1" applyFill="1" applyBorder="1" applyAlignment="1">
      <alignment horizontal="left" vertical="center" wrapText="1"/>
    </xf>
    <xf numFmtId="10" fontId="20"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3" fillId="9" borderId="23" xfId="0" applyFont="1" applyFill="1" applyBorder="1" applyAlignment="1">
      <alignment horizontal="right" vertical="center" indent="1"/>
    </xf>
    <xf numFmtId="0" fontId="13" fillId="9" borderId="24"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5" xfId="0" applyFont="1" applyFill="1" applyBorder="1" applyAlignment="1">
      <alignment horizontal="right" vertical="center" indent="1"/>
    </xf>
    <xf numFmtId="9" fontId="13"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2" fillId="10" borderId="26" xfId="0" applyNumberFormat="1" applyFont="1" applyFill="1" applyBorder="1" applyAlignment="1">
      <alignment horizontal="right" vertical="center"/>
    </xf>
    <xf numFmtId="9" fontId="23"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6"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0" fontId="12" fillId="12" borderId="12" xfId="0" applyFont="1" applyFill="1" applyBorder="1" applyAlignment="1">
      <alignment horizontal="left" vertical="center" indent="2"/>
    </xf>
    <xf numFmtId="10" fontId="12" fillId="12" borderId="25" xfId="1" applyNumberFormat="1" applyFont="1" applyFill="1" applyBorder="1" applyAlignment="1">
      <alignment horizontal="right" vertical="center" indent="1"/>
    </xf>
    <xf numFmtId="10" fontId="12" fillId="12" borderId="12"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2" fontId="16" fillId="12" borderId="15" xfId="0" applyNumberFormat="1" applyFont="1" applyFill="1" applyBorder="1" applyAlignment="1">
      <alignment vertical="center"/>
    </xf>
    <xf numFmtId="0" fontId="24" fillId="12" borderId="17" xfId="0" applyFont="1" applyFill="1" applyBorder="1" applyAlignment="1">
      <alignment horizontal="left" vertical="center" indent="1"/>
    </xf>
    <xf numFmtId="0" fontId="19" fillId="12" borderId="27" xfId="0" applyFont="1" applyFill="1" applyBorder="1" applyAlignment="1">
      <alignment horizontal="left" vertical="center" wrapText="1"/>
    </xf>
    <xf numFmtId="10" fontId="20" fillId="12" borderId="28" xfId="0" applyNumberFormat="1" applyFont="1" applyFill="1" applyBorder="1" applyAlignment="1">
      <alignment vertical="center"/>
    </xf>
    <xf numFmtId="9" fontId="13"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6" fillId="12" borderId="15"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5" xfId="0" applyNumberFormat="1" applyFont="1" applyFill="1" applyBorder="1" applyAlignment="1">
      <alignment horizontal="right" vertical="center"/>
    </xf>
    <xf numFmtId="10" fontId="20" fillId="12" borderId="28"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3" fillId="9" borderId="27" xfId="1" applyNumberFormat="1" applyFont="1" applyFill="1" applyBorder="1" applyAlignment="1">
      <alignment horizontal="center" vertical="center"/>
    </xf>
    <xf numFmtId="10" fontId="13" fillId="9" borderId="28"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2" xfId="1" applyFont="1" applyFill="1" applyBorder="1" applyAlignment="1">
      <alignment horizontal="center" vertical="center"/>
    </xf>
    <xf numFmtId="9" fontId="13"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12"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https://www.bing.com/financeapi/forcetrigger?t=axyhnm&amp;q=XNAS%3aPEP&amp;form=skydnc</v>
    <v>Learn more on Bing</v>
  </rv>
  <rv s="1">
    <v>0</v>
    <v>PEPSICO, INC. (XNAS:PEP)</v>
    <v>2</v>
    <v>3</v>
    <v>Finance</v>
    <v>4</v>
    <v>en-US</v>
    <v>axyhnm</v>
    <v>268435456</v>
    <v>1</v>
    <v>Powered by Refinitiv</v>
    <v>196.88</v>
    <v>155.83000000000001</v>
    <v>0.54049999999999998</v>
    <v>0.4</v>
    <v>2.3769999999999998E-3</v>
    <v>0.19</v>
    <v>1.126E-3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168.85</v>
    <v>Beverages</v>
    <v>Stock</v>
    <v>45262.034370786721</v>
    <v>0</v>
    <v>167.38</v>
    <v>231925808160</v>
    <v>PEPSICO, INC.</v>
    <v>PEPSICO, INC.</v>
    <v>168.37</v>
    <v>28.043600000000001</v>
    <v>168.29</v>
    <v>168.69</v>
    <v>168.88</v>
    <v>1374864000</v>
    <v>PEP</v>
    <v>PEPSICO, INC. (XNAS:PEP)</v>
    <v>4897439</v>
    <v>5016664</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PEP%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PEP/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6"/>
  <sheetViews>
    <sheetView topLeftCell="A165" workbookViewId="0">
      <pane xSplit="1" topLeftCell="K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19"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19" ht="16" x14ac:dyDescent="0.2">
      <c r="A2" s="25" t="s">
        <v>18</v>
      </c>
      <c r="B2" s="23">
        <v>57838000000</v>
      </c>
      <c r="C2" s="23">
        <v>66504000000</v>
      </c>
      <c r="D2" s="23">
        <v>65492000000</v>
      </c>
      <c r="E2" s="23">
        <v>66415000000</v>
      </c>
      <c r="F2" s="23">
        <v>66683000000</v>
      </c>
      <c r="G2" s="23">
        <v>63056000000</v>
      </c>
      <c r="H2" s="23">
        <v>62799000000</v>
      </c>
      <c r="I2" s="23">
        <v>63525000000</v>
      </c>
      <c r="J2" s="23">
        <v>64661000000</v>
      </c>
      <c r="K2" s="23">
        <v>67161000000</v>
      </c>
      <c r="L2" s="23">
        <v>70372000000</v>
      </c>
      <c r="M2" s="23">
        <v>79474000000</v>
      </c>
      <c r="N2" s="23">
        <v>86392000000</v>
      </c>
      <c r="O2" s="24">
        <v>91617000000</v>
      </c>
      <c r="P2" s="23">
        <v>27996000000</v>
      </c>
      <c r="Q2" s="23">
        <v>17846000000</v>
      </c>
      <c r="R2" s="23">
        <v>22322000000</v>
      </c>
      <c r="S2" s="23">
        <v>23453000000</v>
      </c>
    </row>
    <row r="3" spans="1:19" ht="16" x14ac:dyDescent="0.2">
      <c r="A3" s="9" t="s">
        <v>191</v>
      </c>
      <c r="B3" s="10"/>
      <c r="C3" s="11">
        <f t="shared" ref="C3:O3" si="0">(C2/B2)-1</f>
        <v>0.14983229018984057</v>
      </c>
      <c r="D3" s="11">
        <f t="shared" si="0"/>
        <v>-1.5217129796703976E-2</v>
      </c>
      <c r="E3" s="11">
        <f t="shared" si="0"/>
        <v>1.4093324375496152E-2</v>
      </c>
      <c r="F3" s="11">
        <f t="shared" si="0"/>
        <v>4.0352330045922979E-3</v>
      </c>
      <c r="G3" s="11">
        <f t="shared" si="0"/>
        <v>-5.4391674039860227E-2</v>
      </c>
      <c r="H3" s="11">
        <f t="shared" si="0"/>
        <v>-4.0757421974118024E-3</v>
      </c>
      <c r="I3" s="11">
        <f t="shared" si="0"/>
        <v>1.1560693641618602E-2</v>
      </c>
      <c r="J3" s="11">
        <f t="shared" si="0"/>
        <v>1.7882723337268702E-2</v>
      </c>
      <c r="K3" s="11">
        <f t="shared" si="0"/>
        <v>3.8663181825211446E-2</v>
      </c>
      <c r="L3" s="11">
        <f t="shared" si="0"/>
        <v>4.7810485251857493E-2</v>
      </c>
      <c r="M3" s="11">
        <f t="shared" si="0"/>
        <v>0.12934121525606779</v>
      </c>
      <c r="N3" s="11">
        <f t="shared" si="0"/>
        <v>8.7047336235750006E-2</v>
      </c>
      <c r="O3" s="11">
        <f t="shared" si="0"/>
        <v>6.0480137049726768E-2</v>
      </c>
      <c r="P3" s="11"/>
      <c r="Q3" s="11">
        <f t="shared" ref="Q3:S3" si="1">(Q2/P2)-1</f>
        <v>-0.36255179311330188</v>
      </c>
      <c r="R3" s="11">
        <f t="shared" si="1"/>
        <v>0.25081250700437074</v>
      </c>
      <c r="S3" s="11">
        <f t="shared" si="1"/>
        <v>5.0667502911925455E-2</v>
      </c>
    </row>
    <row r="4" spans="1:19" ht="16" x14ac:dyDescent="0.2">
      <c r="A4" s="3" t="s">
        <v>19</v>
      </c>
      <c r="B4" s="4">
        <v>57838000000</v>
      </c>
      <c r="C4" s="4">
        <v>66504000000</v>
      </c>
      <c r="D4" s="4">
        <v>65492000000</v>
      </c>
      <c r="E4" s="4">
        <v>66415000000</v>
      </c>
      <c r="F4" s="4">
        <v>66683000000</v>
      </c>
      <c r="G4" s="4">
        <v>63056000000</v>
      </c>
      <c r="H4" s="4">
        <v>62799000000</v>
      </c>
      <c r="I4" s="4">
        <v>63525000000</v>
      </c>
      <c r="J4" s="4">
        <v>64661000000</v>
      </c>
      <c r="K4" s="4">
        <v>67161000000</v>
      </c>
      <c r="L4" s="4">
        <v>70372000000</v>
      </c>
      <c r="M4" s="4">
        <v>79474000000</v>
      </c>
      <c r="N4" s="4">
        <v>86392000000</v>
      </c>
      <c r="O4" s="5">
        <v>91617000000</v>
      </c>
      <c r="P4" s="4">
        <v>27996000000</v>
      </c>
      <c r="Q4" s="4">
        <v>17846000000</v>
      </c>
      <c r="R4" s="4">
        <v>22322000000</v>
      </c>
      <c r="S4" s="4">
        <v>23453000000</v>
      </c>
    </row>
    <row r="5" spans="1:19" ht="16" x14ac:dyDescent="0.2">
      <c r="A5" s="3" t="s">
        <v>20</v>
      </c>
      <c r="B5" s="4">
        <v>26575000000</v>
      </c>
      <c r="C5" s="4">
        <v>31593000000</v>
      </c>
      <c r="D5" s="4">
        <v>31291000000</v>
      </c>
      <c r="E5" s="4">
        <v>31243000000</v>
      </c>
      <c r="F5" s="4">
        <v>30884000000</v>
      </c>
      <c r="G5" s="4">
        <v>28384000000</v>
      </c>
      <c r="H5" s="4">
        <v>28209000000</v>
      </c>
      <c r="I5" s="4">
        <v>28785000000</v>
      </c>
      <c r="J5" s="4">
        <v>29381000000</v>
      </c>
      <c r="K5" s="4">
        <v>30132000000</v>
      </c>
      <c r="L5" s="4">
        <v>31797000000</v>
      </c>
      <c r="M5" s="4">
        <v>37075000000</v>
      </c>
      <c r="N5" s="4">
        <v>40576000000</v>
      </c>
      <c r="O5" s="5">
        <v>42204000000</v>
      </c>
      <c r="P5" s="4">
        <v>13420000000</v>
      </c>
      <c r="Q5" s="4">
        <v>7988000000</v>
      </c>
      <c r="R5" s="4">
        <v>10121000000</v>
      </c>
      <c r="S5" s="4">
        <v>10675000000</v>
      </c>
    </row>
    <row r="6" spans="1:19" ht="16" x14ac:dyDescent="0.2">
      <c r="A6" s="3" t="s">
        <v>21</v>
      </c>
      <c r="B6" s="4">
        <v>26575000000</v>
      </c>
      <c r="C6" s="4">
        <v>31593000000</v>
      </c>
      <c r="D6" s="4">
        <v>31291000000</v>
      </c>
      <c r="E6" s="4">
        <v>31243000000</v>
      </c>
      <c r="F6" s="4">
        <v>30884000000</v>
      </c>
      <c r="G6" s="4">
        <v>28384000000</v>
      </c>
      <c r="H6" s="4">
        <v>28209000000</v>
      </c>
      <c r="I6" s="4">
        <v>28785000000</v>
      </c>
      <c r="J6" s="4">
        <v>29381000000</v>
      </c>
      <c r="K6" s="4">
        <v>30132000000</v>
      </c>
      <c r="L6" s="4">
        <v>31797000000</v>
      </c>
      <c r="M6" s="4">
        <v>37075000000</v>
      </c>
      <c r="N6" s="4">
        <v>40576000000</v>
      </c>
      <c r="O6" s="5">
        <v>42204000000</v>
      </c>
      <c r="P6" s="4">
        <v>13420000000</v>
      </c>
      <c r="Q6" s="4">
        <v>7988000000</v>
      </c>
      <c r="R6" s="4">
        <v>10121000000</v>
      </c>
      <c r="S6" s="4">
        <v>10675000000</v>
      </c>
    </row>
    <row r="7" spans="1:19" ht="16" x14ac:dyDescent="0.2">
      <c r="A7" s="25" t="s">
        <v>22</v>
      </c>
      <c r="B7" s="23">
        <v>31263000000</v>
      </c>
      <c r="C7" s="23">
        <v>34911000000</v>
      </c>
      <c r="D7" s="23">
        <v>34201000000</v>
      </c>
      <c r="E7" s="23">
        <v>35172000000</v>
      </c>
      <c r="F7" s="23">
        <v>35799000000</v>
      </c>
      <c r="G7" s="23">
        <v>34672000000</v>
      </c>
      <c r="H7" s="23">
        <v>34590000000</v>
      </c>
      <c r="I7" s="23">
        <v>34740000000</v>
      </c>
      <c r="J7" s="23">
        <v>35280000000</v>
      </c>
      <c r="K7" s="23">
        <v>37029000000</v>
      </c>
      <c r="L7" s="23">
        <v>38575000000</v>
      </c>
      <c r="M7" s="23">
        <v>42399000000</v>
      </c>
      <c r="N7" s="23">
        <v>45816000000</v>
      </c>
      <c r="O7" s="24">
        <v>49413000000</v>
      </c>
      <c r="P7" s="23">
        <v>14576000000</v>
      </c>
      <c r="Q7" s="23">
        <v>9858000000</v>
      </c>
      <c r="R7" s="23">
        <v>12201000000</v>
      </c>
      <c r="S7" s="23">
        <v>12778000000</v>
      </c>
    </row>
    <row r="8" spans="1:19" ht="16" x14ac:dyDescent="0.2">
      <c r="A8" s="20" t="s">
        <v>58</v>
      </c>
      <c r="B8" s="21">
        <v>54.05</v>
      </c>
      <c r="C8" s="21">
        <v>52.49</v>
      </c>
      <c r="D8" s="21">
        <v>52.22</v>
      </c>
      <c r="E8" s="21">
        <v>52.96</v>
      </c>
      <c r="F8" s="21">
        <v>53.69</v>
      </c>
      <c r="G8" s="21">
        <v>54.99</v>
      </c>
      <c r="H8" s="21">
        <v>55.08</v>
      </c>
      <c r="I8" s="21">
        <v>54.69</v>
      </c>
      <c r="J8" s="21">
        <v>54.56</v>
      </c>
      <c r="K8" s="21">
        <v>55.13</v>
      </c>
      <c r="L8" s="21">
        <v>54.82</v>
      </c>
      <c r="M8" s="21">
        <v>53.35</v>
      </c>
      <c r="N8" s="21">
        <v>53.03</v>
      </c>
      <c r="O8" s="22">
        <v>53.93</v>
      </c>
      <c r="P8" s="21">
        <v>52.06</v>
      </c>
      <c r="Q8" s="21">
        <v>55.24</v>
      </c>
      <c r="R8" s="21">
        <v>54.66</v>
      </c>
      <c r="S8" s="21">
        <v>54.48</v>
      </c>
    </row>
    <row r="9" spans="1:19"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19" ht="16" x14ac:dyDescent="0.2">
      <c r="A10" s="3" t="s">
        <v>25</v>
      </c>
      <c r="B10" s="4">
        <v>22931000000</v>
      </c>
      <c r="C10" s="4">
        <v>25278000000</v>
      </c>
      <c r="D10" s="4">
        <v>25089000000</v>
      </c>
      <c r="E10" s="4">
        <v>25467000000</v>
      </c>
      <c r="F10" s="4">
        <v>26218000000</v>
      </c>
      <c r="G10" s="4">
        <v>24960000000</v>
      </c>
      <c r="H10" s="4">
        <v>24805000000</v>
      </c>
      <c r="I10" s="4">
        <v>24231000000</v>
      </c>
      <c r="J10" s="4">
        <v>25170000000</v>
      </c>
      <c r="K10" s="4">
        <v>26738000000</v>
      </c>
      <c r="L10" s="4">
        <v>28495000000</v>
      </c>
      <c r="M10" s="4">
        <v>31237000000</v>
      </c>
      <c r="N10" s="4">
        <v>34459000000</v>
      </c>
      <c r="O10" s="5">
        <v>36725000000</v>
      </c>
      <c r="P10" s="4">
        <v>12197000000</v>
      </c>
      <c r="Q10" s="4">
        <v>7229000000</v>
      </c>
      <c r="R10" s="4">
        <v>8542000000</v>
      </c>
      <c r="S10" s="4">
        <v>8757000000</v>
      </c>
    </row>
    <row r="11" spans="1:19" ht="16" x14ac:dyDescent="0.2">
      <c r="A11" s="20" t="s">
        <v>26</v>
      </c>
      <c r="B11" s="23">
        <v>22814000000</v>
      </c>
      <c r="C11" s="23">
        <v>25145000000</v>
      </c>
      <c r="D11" s="23">
        <v>24970000000</v>
      </c>
      <c r="E11" s="23">
        <v>25357000000</v>
      </c>
      <c r="F11" s="23">
        <v>26126000000</v>
      </c>
      <c r="G11" s="23">
        <v>24885000000</v>
      </c>
      <c r="H11" s="23">
        <v>24735000000</v>
      </c>
      <c r="I11" s="23">
        <v>24231000000</v>
      </c>
      <c r="J11" s="23">
        <v>25170000000</v>
      </c>
      <c r="K11" s="23">
        <v>26738000000</v>
      </c>
      <c r="L11" s="23">
        <v>28495000000</v>
      </c>
      <c r="M11" s="23">
        <v>31237000000</v>
      </c>
      <c r="N11" s="23">
        <v>34459000000</v>
      </c>
      <c r="O11" s="24">
        <v>36725000000</v>
      </c>
      <c r="P11" s="23">
        <v>12197000000</v>
      </c>
      <c r="Q11" s="23">
        <v>7229000000</v>
      </c>
      <c r="R11" s="23">
        <v>8542000000</v>
      </c>
      <c r="S11" s="23">
        <v>8757000000</v>
      </c>
    </row>
    <row r="12" spans="1:19" ht="16" x14ac:dyDescent="0.2">
      <c r="A12" s="12" t="s">
        <v>192</v>
      </c>
      <c r="B12" s="11">
        <f t="shared" ref="B12:S12" si="2">B11/B2</f>
        <v>0.39444655762647396</v>
      </c>
      <c r="C12" s="11">
        <f t="shared" si="2"/>
        <v>0.37809755804162154</v>
      </c>
      <c r="D12" s="11">
        <f t="shared" si="2"/>
        <v>0.38126794112257983</v>
      </c>
      <c r="E12" s="11">
        <f t="shared" si="2"/>
        <v>0.38179628096062634</v>
      </c>
      <c r="F12" s="11">
        <f t="shared" si="2"/>
        <v>0.39179401046743551</v>
      </c>
      <c r="G12" s="11">
        <f t="shared" si="2"/>
        <v>0.3946492007104796</v>
      </c>
      <c r="H12" s="11">
        <f t="shared" si="2"/>
        <v>0.39387569865762195</v>
      </c>
      <c r="I12" s="11">
        <f t="shared" si="2"/>
        <v>0.38144037780401419</v>
      </c>
      <c r="J12" s="11">
        <f t="shared" si="2"/>
        <v>0.38926091461622925</v>
      </c>
      <c r="K12" s="11">
        <f t="shared" si="2"/>
        <v>0.3981179553609982</v>
      </c>
      <c r="L12" s="11">
        <f t="shared" si="2"/>
        <v>0.40491957028363551</v>
      </c>
      <c r="M12" s="11">
        <f t="shared" si="2"/>
        <v>0.39304678259556586</v>
      </c>
      <c r="N12" s="11">
        <f t="shared" si="2"/>
        <v>0.39886795073617926</v>
      </c>
      <c r="O12" s="11">
        <f t="shared" si="2"/>
        <v>0.40085355337983125</v>
      </c>
      <c r="P12" s="11">
        <f t="shared" si="2"/>
        <v>0.43566938134019145</v>
      </c>
      <c r="Q12" s="11">
        <f t="shared" si="2"/>
        <v>0.4050767679031716</v>
      </c>
      <c r="R12" s="11">
        <f t="shared" si="2"/>
        <v>0.38267180360182779</v>
      </c>
      <c r="S12" s="11">
        <f t="shared" si="2"/>
        <v>0.37338506800835713</v>
      </c>
    </row>
    <row r="13" spans="1:19" ht="16" x14ac:dyDescent="0.2">
      <c r="A13" s="20" t="s">
        <v>27</v>
      </c>
      <c r="B13" s="23">
        <v>0</v>
      </c>
      <c r="C13" s="23">
        <v>0</v>
      </c>
      <c r="D13" s="23">
        <v>0</v>
      </c>
      <c r="E13" s="23">
        <v>0</v>
      </c>
      <c r="F13" s="23">
        <v>0</v>
      </c>
      <c r="G13" s="23">
        <v>0</v>
      </c>
      <c r="H13" s="23">
        <v>0</v>
      </c>
      <c r="I13" s="23">
        <v>0</v>
      </c>
      <c r="J13" s="23">
        <v>0</v>
      </c>
      <c r="K13" s="23">
        <v>0</v>
      </c>
      <c r="L13" s="23">
        <v>0</v>
      </c>
      <c r="M13" s="23">
        <v>0</v>
      </c>
      <c r="N13" s="23">
        <v>0</v>
      </c>
      <c r="O13" s="24">
        <v>0</v>
      </c>
      <c r="P13" s="23">
        <v>0</v>
      </c>
      <c r="Q13" s="23">
        <v>0</v>
      </c>
      <c r="R13" s="23">
        <v>0</v>
      </c>
      <c r="S13" s="23">
        <v>0</v>
      </c>
    </row>
    <row r="14" spans="1:19" ht="16" x14ac:dyDescent="0.2">
      <c r="A14" s="13" t="s">
        <v>193</v>
      </c>
      <c r="B14" s="14">
        <v>0</v>
      </c>
      <c r="C14" s="14">
        <v>0</v>
      </c>
      <c r="D14" s="14">
        <v>0</v>
      </c>
      <c r="E14" s="14">
        <v>0</v>
      </c>
      <c r="F14" s="14">
        <v>0</v>
      </c>
      <c r="G14" s="14">
        <v>0</v>
      </c>
      <c r="H14" s="14">
        <v>0</v>
      </c>
      <c r="I14" s="14">
        <v>0</v>
      </c>
      <c r="J14" s="14">
        <v>0</v>
      </c>
      <c r="K14" s="14">
        <f t="shared" ref="K14:S14" si="3">K13/K2</f>
        <v>0</v>
      </c>
      <c r="L14" s="14">
        <f t="shared" si="3"/>
        <v>0</v>
      </c>
      <c r="M14" s="14">
        <f t="shared" si="3"/>
        <v>0</v>
      </c>
      <c r="N14" s="14">
        <f t="shared" si="3"/>
        <v>0</v>
      </c>
      <c r="O14" s="14">
        <f t="shared" si="3"/>
        <v>0</v>
      </c>
      <c r="P14" s="14">
        <f t="shared" si="3"/>
        <v>0</v>
      </c>
      <c r="Q14" s="14">
        <f t="shared" si="3"/>
        <v>0</v>
      </c>
      <c r="R14" s="14">
        <f t="shared" si="3"/>
        <v>0</v>
      </c>
      <c r="S14" s="14">
        <f t="shared" si="3"/>
        <v>0</v>
      </c>
    </row>
    <row r="15" spans="1:19" ht="16" x14ac:dyDescent="0.2">
      <c r="A15" s="3" t="s">
        <v>28</v>
      </c>
      <c r="B15" s="4">
        <v>117000000</v>
      </c>
      <c r="C15" s="4">
        <v>133000000</v>
      </c>
      <c r="D15" s="4">
        <v>119000000</v>
      </c>
      <c r="E15" s="4">
        <v>110000000</v>
      </c>
      <c r="F15" s="4">
        <v>92000000</v>
      </c>
      <c r="G15" s="4">
        <v>75000000</v>
      </c>
      <c r="H15" s="4">
        <v>70000000</v>
      </c>
      <c r="I15" s="4" t="s">
        <v>24</v>
      </c>
      <c r="J15" s="4" t="s">
        <v>24</v>
      </c>
      <c r="K15" s="4" t="s">
        <v>24</v>
      </c>
      <c r="L15" s="4" t="s">
        <v>24</v>
      </c>
      <c r="M15" s="4" t="s">
        <v>24</v>
      </c>
      <c r="N15" s="4" t="s">
        <v>24</v>
      </c>
      <c r="O15" s="5" t="s">
        <v>24</v>
      </c>
      <c r="P15" s="4" t="s">
        <v>24</v>
      </c>
      <c r="Q15" s="4" t="s">
        <v>24</v>
      </c>
      <c r="R15" s="4" t="s">
        <v>24</v>
      </c>
      <c r="S15" s="4" t="s">
        <v>24</v>
      </c>
    </row>
    <row r="16" spans="1:19" ht="16" x14ac:dyDescent="0.2">
      <c r="A16" s="25" t="s">
        <v>29</v>
      </c>
      <c r="B16" s="23">
        <v>8332000000</v>
      </c>
      <c r="C16" s="23">
        <v>9633000000</v>
      </c>
      <c r="D16" s="23">
        <v>9112000000</v>
      </c>
      <c r="E16" s="23">
        <v>9705000000</v>
      </c>
      <c r="F16" s="23">
        <v>9581000000</v>
      </c>
      <c r="G16" s="23">
        <v>9712000000</v>
      </c>
      <c r="H16" s="23">
        <v>9785000000</v>
      </c>
      <c r="I16" s="23">
        <v>10509000000</v>
      </c>
      <c r="J16" s="23">
        <v>10110000000</v>
      </c>
      <c r="K16" s="23">
        <v>10291000000</v>
      </c>
      <c r="L16" s="23">
        <v>10080000000</v>
      </c>
      <c r="M16" s="23">
        <v>11162000000</v>
      </c>
      <c r="N16" s="23">
        <v>11357000000</v>
      </c>
      <c r="O16" s="24">
        <v>12688000000</v>
      </c>
      <c r="P16" s="23">
        <v>2379000000</v>
      </c>
      <c r="Q16" s="23">
        <v>2629000000</v>
      </c>
      <c r="R16" s="23">
        <v>3659000000</v>
      </c>
      <c r="S16" s="23">
        <v>4021000000</v>
      </c>
    </row>
    <row r="17" spans="1:19" ht="16" x14ac:dyDescent="0.2">
      <c r="A17" s="20" t="s">
        <v>59</v>
      </c>
      <c r="B17" s="21">
        <v>14.41</v>
      </c>
      <c r="C17" s="21">
        <v>14.48</v>
      </c>
      <c r="D17" s="21">
        <v>13.91</v>
      </c>
      <c r="E17" s="21">
        <v>14.61</v>
      </c>
      <c r="F17" s="21">
        <v>14.37</v>
      </c>
      <c r="G17" s="21">
        <v>15.4</v>
      </c>
      <c r="H17" s="21">
        <v>15.58</v>
      </c>
      <c r="I17" s="21">
        <v>16.54</v>
      </c>
      <c r="J17" s="21">
        <v>15.64</v>
      </c>
      <c r="K17" s="21">
        <v>15.32</v>
      </c>
      <c r="L17" s="21">
        <v>14.32</v>
      </c>
      <c r="M17" s="21">
        <v>14.04</v>
      </c>
      <c r="N17" s="21">
        <v>13.15</v>
      </c>
      <c r="O17" s="22">
        <v>13.85</v>
      </c>
      <c r="P17" s="21">
        <v>8.5</v>
      </c>
      <c r="Q17" s="21">
        <v>14.73</v>
      </c>
      <c r="R17" s="21">
        <v>16.39</v>
      </c>
      <c r="S17" s="21">
        <v>17.14</v>
      </c>
    </row>
    <row r="18" spans="1:19" ht="16" x14ac:dyDescent="0.2">
      <c r="A18" s="15" t="s">
        <v>194</v>
      </c>
      <c r="B18" s="10"/>
      <c r="C18" s="11">
        <f>(C16/B16)-1</f>
        <v>0.15614498319731163</v>
      </c>
      <c r="D18" s="11">
        <f>(D16/C16)-1</f>
        <v>-5.4084916433094543E-2</v>
      </c>
      <c r="E18" s="11">
        <f>(E16/D16)-1</f>
        <v>6.507901668129934E-2</v>
      </c>
      <c r="F18" s="11">
        <f t="shared" ref="F18:O18" si="4">(F16/E16)-1</f>
        <v>-1.2776919113858809E-2</v>
      </c>
      <c r="G18" s="11">
        <f t="shared" si="4"/>
        <v>1.3672894269909142E-2</v>
      </c>
      <c r="H18" s="11">
        <f t="shared" si="4"/>
        <v>7.5164744645799253E-3</v>
      </c>
      <c r="I18" s="11">
        <f t="shared" si="4"/>
        <v>7.3990802248339316E-2</v>
      </c>
      <c r="J18" s="11">
        <f t="shared" si="4"/>
        <v>-3.7967456465886396E-2</v>
      </c>
      <c r="K18" s="11">
        <f t="shared" si="4"/>
        <v>1.7903066271018897E-2</v>
      </c>
      <c r="L18" s="11">
        <f t="shared" si="4"/>
        <v>-2.0503352443883016E-2</v>
      </c>
      <c r="M18" s="11">
        <f t="shared" si="4"/>
        <v>0.1073412698412699</v>
      </c>
      <c r="N18" s="11">
        <f t="shared" si="4"/>
        <v>1.746998745744488E-2</v>
      </c>
      <c r="O18" s="11">
        <f t="shared" si="4"/>
        <v>0.11719644272255003</v>
      </c>
      <c r="P18" s="11"/>
      <c r="Q18" s="11">
        <f t="shared" ref="Q18:S18" si="5">(Q16/P16)-1</f>
        <v>0.10508617065994108</v>
      </c>
      <c r="R18" s="11">
        <f t="shared" si="5"/>
        <v>0.39178394826930396</v>
      </c>
      <c r="S18" s="11">
        <f t="shared" si="5"/>
        <v>9.8934135009565383E-2</v>
      </c>
    </row>
    <row r="19" spans="1:19" ht="16" x14ac:dyDescent="0.2">
      <c r="A19" s="3" t="s">
        <v>30</v>
      </c>
      <c r="B19" s="4">
        <v>100000000</v>
      </c>
      <c r="C19" s="4">
        <v>799000000</v>
      </c>
      <c r="D19" s="4">
        <v>808000000</v>
      </c>
      <c r="E19" s="4">
        <v>814000000</v>
      </c>
      <c r="F19" s="4">
        <v>824000000</v>
      </c>
      <c r="G19" s="4">
        <v>2270000000</v>
      </c>
      <c r="H19" s="4">
        <v>1232000000</v>
      </c>
      <c r="I19" s="4">
        <v>907000000</v>
      </c>
      <c r="J19" s="4">
        <v>921000000</v>
      </c>
      <c r="K19" s="4">
        <v>979000000</v>
      </c>
      <c r="L19" s="4">
        <v>1011000000</v>
      </c>
      <c r="M19" s="4">
        <v>1341000000</v>
      </c>
      <c r="N19" s="4">
        <v>652000000</v>
      </c>
      <c r="O19" s="5">
        <v>2298000000</v>
      </c>
      <c r="P19" s="4">
        <v>1873000000</v>
      </c>
      <c r="Q19" s="4">
        <v>139000000</v>
      </c>
      <c r="R19" s="4">
        <v>141000000</v>
      </c>
      <c r="S19" s="4">
        <v>145000000</v>
      </c>
    </row>
    <row r="20" spans="1:19" ht="16" x14ac:dyDescent="0.2">
      <c r="A20" s="3" t="s">
        <v>31</v>
      </c>
      <c r="B20" s="4">
        <v>835000000</v>
      </c>
      <c r="C20" s="4">
        <v>799000000</v>
      </c>
      <c r="D20" s="4">
        <v>808000000</v>
      </c>
      <c r="E20" s="4">
        <v>814000000</v>
      </c>
      <c r="F20" s="4">
        <v>824000000</v>
      </c>
      <c r="G20" s="4">
        <v>911000000</v>
      </c>
      <c r="H20" s="4">
        <v>1232000000</v>
      </c>
      <c r="I20" s="4">
        <v>907000000</v>
      </c>
      <c r="J20" s="4">
        <v>1219000000</v>
      </c>
      <c r="K20" s="4">
        <v>935000000</v>
      </c>
      <c r="L20" s="4">
        <v>1128000000</v>
      </c>
      <c r="M20" s="4">
        <v>1863000000</v>
      </c>
      <c r="N20" s="4">
        <v>939000000</v>
      </c>
      <c r="O20" s="5">
        <v>875000000</v>
      </c>
      <c r="P20" s="4">
        <v>273000000</v>
      </c>
      <c r="Q20" s="4">
        <v>200000000</v>
      </c>
      <c r="R20" s="4">
        <v>201000000</v>
      </c>
      <c r="S20" s="4">
        <v>201000000</v>
      </c>
    </row>
    <row r="21" spans="1:19" ht="16" x14ac:dyDescent="0.2">
      <c r="A21" s="3" t="s">
        <v>32</v>
      </c>
      <c r="B21" s="4">
        <v>903000000</v>
      </c>
      <c r="C21" s="4">
        <v>856000000</v>
      </c>
      <c r="D21" s="4">
        <v>899000000</v>
      </c>
      <c r="E21" s="4">
        <v>911000000</v>
      </c>
      <c r="F21" s="4">
        <v>909000000</v>
      </c>
      <c r="G21" s="4">
        <v>970000000</v>
      </c>
      <c r="H21" s="4">
        <v>1342000000</v>
      </c>
      <c r="I21" s="4">
        <v>1151000000</v>
      </c>
      <c r="J21" s="4">
        <v>1525000000</v>
      </c>
      <c r="K21" s="4">
        <v>1135000000</v>
      </c>
      <c r="L21" s="4">
        <v>1128000000</v>
      </c>
      <c r="M21" s="4">
        <v>1863000000</v>
      </c>
      <c r="N21" s="4">
        <v>939000000</v>
      </c>
      <c r="O21" s="5">
        <v>875000000</v>
      </c>
      <c r="P21" s="4">
        <v>273000000</v>
      </c>
      <c r="Q21" s="4">
        <v>200000000</v>
      </c>
      <c r="R21" s="4">
        <v>201000000</v>
      </c>
      <c r="S21" s="4">
        <v>201000000</v>
      </c>
    </row>
    <row r="22" spans="1:19" ht="16" x14ac:dyDescent="0.2">
      <c r="A22" s="3" t="s">
        <v>33</v>
      </c>
      <c r="B22" s="4">
        <v>68000000</v>
      </c>
      <c r="C22" s="4">
        <v>57000000</v>
      </c>
      <c r="D22" s="4">
        <v>91000000</v>
      </c>
      <c r="E22" s="4">
        <v>97000000</v>
      </c>
      <c r="F22" s="4">
        <v>85000000</v>
      </c>
      <c r="G22" s="4">
        <v>59000000</v>
      </c>
      <c r="H22" s="4">
        <v>110000000</v>
      </c>
      <c r="I22" s="4">
        <v>244000000</v>
      </c>
      <c r="J22" s="4">
        <v>306000000</v>
      </c>
      <c r="K22" s="4">
        <v>200000000</v>
      </c>
      <c r="L22" s="4" t="s">
        <v>24</v>
      </c>
      <c r="M22" s="4" t="s">
        <v>24</v>
      </c>
      <c r="N22" s="4" t="s">
        <v>24</v>
      </c>
      <c r="O22" s="5" t="s">
        <v>24</v>
      </c>
      <c r="P22" s="4" t="s">
        <v>24</v>
      </c>
      <c r="Q22" s="4" t="s">
        <v>24</v>
      </c>
      <c r="R22" s="4" t="s">
        <v>24</v>
      </c>
      <c r="S22" s="4" t="s">
        <v>24</v>
      </c>
    </row>
    <row r="23" spans="1:19" ht="16" x14ac:dyDescent="0.2">
      <c r="A23" s="3" t="s">
        <v>34</v>
      </c>
      <c r="B23" s="4">
        <v>-735000000</v>
      </c>
      <c r="C23" s="4" t="s">
        <v>24</v>
      </c>
      <c r="D23" s="4" t="s">
        <v>24</v>
      </c>
      <c r="E23" s="4" t="s">
        <v>24</v>
      </c>
      <c r="F23" s="4" t="s">
        <v>24</v>
      </c>
      <c r="G23" s="4">
        <v>1359000000</v>
      </c>
      <c r="H23" s="4" t="s">
        <v>24</v>
      </c>
      <c r="I23" s="4" t="s">
        <v>24</v>
      </c>
      <c r="J23" s="4">
        <v>-298000000</v>
      </c>
      <c r="K23" s="4">
        <v>44000000</v>
      </c>
      <c r="L23" s="4">
        <v>-117000000</v>
      </c>
      <c r="M23" s="4">
        <v>-522000000</v>
      </c>
      <c r="N23" s="4">
        <v>-287000000</v>
      </c>
      <c r="O23" s="5">
        <v>1423000000</v>
      </c>
      <c r="P23" s="4">
        <v>1600000000</v>
      </c>
      <c r="Q23" s="4">
        <v>-61000000</v>
      </c>
      <c r="R23" s="4">
        <v>-60000000</v>
      </c>
      <c r="S23" s="4">
        <v>-56000000</v>
      </c>
    </row>
    <row r="24" spans="1:19" ht="16" x14ac:dyDescent="0.2">
      <c r="A24" s="3" t="s">
        <v>35</v>
      </c>
      <c r="B24" s="4">
        <v>8232000000</v>
      </c>
      <c r="C24" s="4">
        <v>8834000000</v>
      </c>
      <c r="D24" s="4">
        <v>8304000000</v>
      </c>
      <c r="E24" s="4">
        <v>8891000000</v>
      </c>
      <c r="F24" s="4">
        <v>8757000000</v>
      </c>
      <c r="G24" s="4">
        <v>7442000000</v>
      </c>
      <c r="H24" s="4">
        <v>8553000000</v>
      </c>
      <c r="I24" s="4">
        <v>9602000000</v>
      </c>
      <c r="J24" s="4">
        <v>9189000000</v>
      </c>
      <c r="K24" s="4">
        <v>9312000000</v>
      </c>
      <c r="L24" s="4">
        <v>9069000000</v>
      </c>
      <c r="M24" s="4">
        <v>9821000000</v>
      </c>
      <c r="N24" s="4">
        <v>10705000000</v>
      </c>
      <c r="O24" s="5">
        <v>10390000000</v>
      </c>
      <c r="P24" s="4">
        <v>506000000</v>
      </c>
      <c r="Q24" s="4">
        <v>2490000000</v>
      </c>
      <c r="R24" s="4">
        <v>3518000000</v>
      </c>
      <c r="S24" s="4">
        <v>3876000000</v>
      </c>
    </row>
    <row r="25" spans="1:19" ht="16" x14ac:dyDescent="0.2">
      <c r="A25" s="3" t="s">
        <v>36</v>
      </c>
      <c r="B25" s="4">
        <v>1894000000</v>
      </c>
      <c r="C25" s="4">
        <v>2372000000</v>
      </c>
      <c r="D25" s="4">
        <v>2090000000</v>
      </c>
      <c r="E25" s="4">
        <v>2104000000</v>
      </c>
      <c r="F25" s="4">
        <v>2199000000</v>
      </c>
      <c r="G25" s="4">
        <v>1941000000</v>
      </c>
      <c r="H25" s="4">
        <v>2174000000</v>
      </c>
      <c r="I25" s="4">
        <v>4694000000</v>
      </c>
      <c r="J25" s="4">
        <v>-3370000000</v>
      </c>
      <c r="K25" s="4">
        <v>1959000000</v>
      </c>
      <c r="L25" s="4">
        <v>1894000000</v>
      </c>
      <c r="M25" s="4">
        <v>2142000000</v>
      </c>
      <c r="N25" s="4">
        <v>1727000000</v>
      </c>
      <c r="O25" s="5">
        <v>2024000000</v>
      </c>
      <c r="P25" s="4">
        <v>-29000000</v>
      </c>
      <c r="Q25" s="4">
        <v>546000000</v>
      </c>
      <c r="R25" s="4">
        <v>747000000</v>
      </c>
      <c r="S25" s="4">
        <v>760000000</v>
      </c>
    </row>
    <row r="26" spans="1:19"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19" ht="16" x14ac:dyDescent="0.2">
      <c r="A27" s="3" t="s">
        <v>38</v>
      </c>
      <c r="B27" s="4">
        <v>6338000000</v>
      </c>
      <c r="C27" s="4">
        <v>6462000000</v>
      </c>
      <c r="D27" s="4">
        <v>6214000000</v>
      </c>
      <c r="E27" s="4">
        <v>6787000000</v>
      </c>
      <c r="F27" s="4">
        <v>6558000000</v>
      </c>
      <c r="G27" s="4">
        <v>5501000000</v>
      </c>
      <c r="H27" s="4">
        <v>6379000000</v>
      </c>
      <c r="I27" s="4">
        <v>4908000000</v>
      </c>
      <c r="J27" s="4">
        <v>12559000000</v>
      </c>
      <c r="K27" s="4">
        <v>7353000000</v>
      </c>
      <c r="L27" s="4">
        <v>7175000000</v>
      </c>
      <c r="M27" s="4">
        <v>7679000000</v>
      </c>
      <c r="N27" s="4">
        <v>8978000000</v>
      </c>
      <c r="O27" s="5">
        <v>8366000000</v>
      </c>
      <c r="P27" s="4">
        <v>535000000</v>
      </c>
      <c r="Q27" s="4">
        <v>1944000000</v>
      </c>
      <c r="R27" s="4">
        <v>2771000000</v>
      </c>
      <c r="S27" s="4">
        <v>3116000000</v>
      </c>
    </row>
    <row r="28" spans="1:19" ht="16" x14ac:dyDescent="0.2">
      <c r="A28" s="3" t="s">
        <v>39</v>
      </c>
      <c r="B28" s="4">
        <v>36000000</v>
      </c>
      <c r="C28" s="4">
        <v>38000000</v>
      </c>
      <c r="D28" s="4">
        <v>72000000</v>
      </c>
      <c r="E28" s="4">
        <v>94000000</v>
      </c>
      <c r="F28" s="4">
        <v>90000000</v>
      </c>
      <c r="G28" s="4">
        <v>98000000</v>
      </c>
      <c r="H28" s="4">
        <v>100000000</v>
      </c>
      <c r="I28" s="4">
        <v>102000000</v>
      </c>
      <c r="J28" s="4">
        <v>88000000</v>
      </c>
      <c r="K28" s="4">
        <v>78000000</v>
      </c>
      <c r="L28" s="4">
        <v>110000000</v>
      </c>
      <c r="M28" s="4">
        <v>122000000</v>
      </c>
      <c r="N28" s="4">
        <v>136000000</v>
      </c>
      <c r="O28" s="5">
        <v>152000000</v>
      </c>
      <c r="P28" s="4">
        <v>34000000</v>
      </c>
      <c r="Q28" s="4">
        <v>24000000</v>
      </c>
      <c r="R28" s="4">
        <v>46000000</v>
      </c>
      <c r="S28" s="4">
        <v>48000000</v>
      </c>
    </row>
    <row r="29" spans="1:19"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19" ht="16" x14ac:dyDescent="0.2">
      <c r="A30" s="3" t="s">
        <v>41</v>
      </c>
      <c r="B30" s="4">
        <v>36000000</v>
      </c>
      <c r="C30" s="4">
        <v>38000000</v>
      </c>
      <c r="D30" s="4">
        <v>72000000</v>
      </c>
      <c r="E30" s="4">
        <v>94000000</v>
      </c>
      <c r="F30" s="4">
        <v>90000000</v>
      </c>
      <c r="G30" s="4">
        <v>98000000</v>
      </c>
      <c r="H30" s="4">
        <v>100000000</v>
      </c>
      <c r="I30" s="4">
        <v>102000000</v>
      </c>
      <c r="J30" s="4">
        <v>88000000</v>
      </c>
      <c r="K30" s="4">
        <v>78000000</v>
      </c>
      <c r="L30" s="4">
        <v>110000000</v>
      </c>
      <c r="M30" s="4">
        <v>122000000</v>
      </c>
      <c r="N30" s="4">
        <v>136000000</v>
      </c>
      <c r="O30" s="5">
        <v>152000000</v>
      </c>
      <c r="P30" s="4">
        <v>34000000</v>
      </c>
      <c r="Q30" s="4">
        <v>24000000</v>
      </c>
      <c r="R30" s="4">
        <v>46000000</v>
      </c>
      <c r="S30" s="4">
        <v>48000000</v>
      </c>
    </row>
    <row r="31" spans="1:19" ht="16" x14ac:dyDescent="0.2">
      <c r="A31" s="3" t="s">
        <v>42</v>
      </c>
      <c r="B31" s="4">
        <v>6302000000</v>
      </c>
      <c r="C31" s="4">
        <v>6424000000</v>
      </c>
      <c r="D31" s="4">
        <v>6142000000</v>
      </c>
      <c r="E31" s="4">
        <v>6693000000</v>
      </c>
      <c r="F31" s="4">
        <v>6468000000</v>
      </c>
      <c r="G31" s="4">
        <v>5403000000</v>
      </c>
      <c r="H31" s="4">
        <v>6279000000</v>
      </c>
      <c r="I31" s="4">
        <v>4806000000</v>
      </c>
      <c r="J31" s="4">
        <v>12471000000</v>
      </c>
      <c r="K31" s="4">
        <v>7275000000</v>
      </c>
      <c r="L31" s="4">
        <v>7065000000</v>
      </c>
      <c r="M31" s="4">
        <v>7557000000</v>
      </c>
      <c r="N31" s="4">
        <v>8842000000</v>
      </c>
      <c r="O31" s="5">
        <v>8214000000</v>
      </c>
      <c r="P31" s="4">
        <v>501000000</v>
      </c>
      <c r="Q31" s="4">
        <v>1920000000</v>
      </c>
      <c r="R31" s="4">
        <v>2725000000</v>
      </c>
      <c r="S31" s="4">
        <v>3068000000</v>
      </c>
    </row>
    <row r="32" spans="1:19" ht="16" x14ac:dyDescent="0.2">
      <c r="A32" s="3" t="s">
        <v>43</v>
      </c>
      <c r="B32" s="4">
        <v>-18000000</v>
      </c>
      <c r="C32" s="4">
        <v>-19000000</v>
      </c>
      <c r="D32" s="4">
        <v>-36000000</v>
      </c>
      <c r="E32" s="4">
        <v>-47000000</v>
      </c>
      <c r="F32" s="4">
        <v>-45000000</v>
      </c>
      <c r="G32" s="4">
        <v>-49000000</v>
      </c>
      <c r="H32" s="4">
        <v>-50000000</v>
      </c>
      <c r="I32" s="4">
        <v>-51000000</v>
      </c>
      <c r="J32" s="4">
        <v>-44000000</v>
      </c>
      <c r="K32" s="4">
        <v>-39000000</v>
      </c>
      <c r="L32" s="4">
        <v>-55000000</v>
      </c>
      <c r="M32" s="4">
        <v>-61000000</v>
      </c>
      <c r="N32" s="4">
        <v>-68000000</v>
      </c>
      <c r="O32" s="5">
        <v>-76000000</v>
      </c>
      <c r="P32" s="4">
        <v>-17000000</v>
      </c>
      <c r="Q32" s="4">
        <v>-12000000</v>
      </c>
      <c r="R32" s="4">
        <v>-23000000</v>
      </c>
      <c r="S32" s="4">
        <v>-24000000</v>
      </c>
    </row>
    <row r="33" spans="1:19" ht="16" x14ac:dyDescent="0.2">
      <c r="A33" s="25" t="s">
        <v>44</v>
      </c>
      <c r="B33" s="23">
        <v>6320000000</v>
      </c>
      <c r="C33" s="23">
        <v>6443000000</v>
      </c>
      <c r="D33" s="23">
        <v>6178000000</v>
      </c>
      <c r="E33" s="23">
        <v>6740000000</v>
      </c>
      <c r="F33" s="23">
        <v>6513000000</v>
      </c>
      <c r="G33" s="23">
        <v>5452000000</v>
      </c>
      <c r="H33" s="23">
        <v>6329000000</v>
      </c>
      <c r="I33" s="23">
        <v>4857000000</v>
      </c>
      <c r="J33" s="23">
        <v>12515000000</v>
      </c>
      <c r="K33" s="23">
        <v>7314000000</v>
      </c>
      <c r="L33" s="23">
        <v>7120000000</v>
      </c>
      <c r="M33" s="23">
        <v>7618000000</v>
      </c>
      <c r="N33" s="23">
        <v>8910000000</v>
      </c>
      <c r="O33" s="24">
        <v>8290000000</v>
      </c>
      <c r="P33" s="23">
        <v>518000000</v>
      </c>
      <c r="Q33" s="23">
        <v>1932000000</v>
      </c>
      <c r="R33" s="23">
        <v>2748000000</v>
      </c>
      <c r="S33" s="23">
        <v>3092000000</v>
      </c>
    </row>
    <row r="34" spans="1:19" ht="16" x14ac:dyDescent="0.2">
      <c r="A34" s="20" t="s">
        <v>60</v>
      </c>
      <c r="B34" s="21">
        <v>10.93</v>
      </c>
      <c r="C34" s="21">
        <v>9.69</v>
      </c>
      <c r="D34" s="21">
        <v>9.43</v>
      </c>
      <c r="E34" s="21">
        <v>10.15</v>
      </c>
      <c r="F34" s="21">
        <v>9.77</v>
      </c>
      <c r="G34" s="21">
        <v>8.65</v>
      </c>
      <c r="H34" s="21">
        <v>10.08</v>
      </c>
      <c r="I34" s="21">
        <v>7.65</v>
      </c>
      <c r="J34" s="21">
        <v>19.350000000000001</v>
      </c>
      <c r="K34" s="21">
        <v>10.89</v>
      </c>
      <c r="L34" s="21">
        <v>10.119999999999999</v>
      </c>
      <c r="M34" s="21">
        <v>9.59</v>
      </c>
      <c r="N34" s="21">
        <v>10.31</v>
      </c>
      <c r="O34" s="22">
        <v>9.0500000000000007</v>
      </c>
      <c r="P34" s="21">
        <v>1.85</v>
      </c>
      <c r="Q34" s="21">
        <v>10.83</v>
      </c>
      <c r="R34" s="21">
        <v>12.31</v>
      </c>
      <c r="S34" s="21">
        <v>13.18</v>
      </c>
    </row>
    <row r="35" spans="1:19" ht="16" x14ac:dyDescent="0.2">
      <c r="A35" s="16" t="s">
        <v>195</v>
      </c>
      <c r="B35" s="17"/>
      <c r="C35" s="14">
        <f>(C33/B33)-1</f>
        <v>1.9462025316455689E-2</v>
      </c>
      <c r="D35" s="14">
        <f>(D33/C33)-1</f>
        <v>-4.1129908427750994E-2</v>
      </c>
      <c r="E35" s="14">
        <f>(E33/D33)-1</f>
        <v>9.0967950793136909E-2</v>
      </c>
      <c r="F35" s="14">
        <f t="shared" ref="F35:O35" si="6">(F33/E33)-1</f>
        <v>-3.3679525222551909E-2</v>
      </c>
      <c r="G35" s="14">
        <f t="shared" si="6"/>
        <v>-0.16290495931214499</v>
      </c>
      <c r="H35" s="14">
        <f t="shared" si="6"/>
        <v>0.16085840058694068</v>
      </c>
      <c r="I35" s="14">
        <f t="shared" si="6"/>
        <v>-0.23258018644335599</v>
      </c>
      <c r="J35" s="14">
        <f t="shared" si="6"/>
        <v>1.5766934321597694</v>
      </c>
      <c r="K35" s="14">
        <f t="shared" si="6"/>
        <v>-0.41558130243707547</v>
      </c>
      <c r="L35" s="14">
        <f t="shared" si="6"/>
        <v>-2.6524473612250521E-2</v>
      </c>
      <c r="M35" s="14">
        <f t="shared" si="6"/>
        <v>6.9943820224719122E-2</v>
      </c>
      <c r="N35" s="14">
        <f t="shared" si="6"/>
        <v>0.16959831976896833</v>
      </c>
      <c r="O35" s="14">
        <f t="shared" si="6"/>
        <v>-6.9584736251402934E-2</v>
      </c>
      <c r="P35" s="14"/>
      <c r="Q35" s="14">
        <f t="shared" ref="Q35:S35" si="7">(Q33/P33)-1</f>
        <v>2.7297297297297298</v>
      </c>
      <c r="R35" s="14">
        <f t="shared" si="7"/>
        <v>0.42236024844720488</v>
      </c>
      <c r="S35" s="14">
        <f t="shared" si="7"/>
        <v>0.12518195050946135</v>
      </c>
    </row>
    <row r="36" spans="1:19" ht="16" x14ac:dyDescent="0.2">
      <c r="A36" s="18" t="s">
        <v>196</v>
      </c>
      <c r="B36" s="19">
        <f t="shared" ref="B36:S36" si="8">(B16*(1-0.25))/(B126+B105+B96)</f>
        <v>0.13475513768787872</v>
      </c>
      <c r="C36" s="19">
        <f t="shared" si="8"/>
        <v>0.151551225037758</v>
      </c>
      <c r="D36" s="19">
        <f t="shared" si="8"/>
        <v>0.13463887466015209</v>
      </c>
      <c r="E36" s="19">
        <f t="shared" si="8"/>
        <v>0.13472181091286001</v>
      </c>
      <c r="F36" s="19">
        <f t="shared" si="8"/>
        <v>0.15471525460221769</v>
      </c>
      <c r="G36" s="19">
        <f t="shared" si="8"/>
        <v>0.16074502361301143</v>
      </c>
      <c r="H36" s="19">
        <f t="shared" si="8"/>
        <v>0.15243332502492524</v>
      </c>
      <c r="I36" s="19">
        <f t="shared" si="8"/>
        <v>0.15681329831681987</v>
      </c>
      <c r="J36" s="19">
        <f t="shared" si="8"/>
        <v>0.16159452720414297</v>
      </c>
      <c r="K36" s="19">
        <f t="shared" si="8"/>
        <v>0.16444200613601501</v>
      </c>
      <c r="L36" s="19">
        <f t="shared" si="8"/>
        <v>0.13101798897785172</v>
      </c>
      <c r="M36" s="19">
        <f t="shared" si="8"/>
        <v>0.14820748871381784</v>
      </c>
      <c r="N36" s="19">
        <f t="shared" si="8"/>
        <v>0.1511740380519665</v>
      </c>
      <c r="O36" s="19">
        <f t="shared" si="8"/>
        <v>0.14928463855421686</v>
      </c>
      <c r="P36" s="19">
        <f t="shared" si="8"/>
        <v>3.1667080789436322E-2</v>
      </c>
      <c r="Q36" s="19">
        <f t="shared" si="8"/>
        <v>3.3452376912897423E-2</v>
      </c>
      <c r="R36" s="19">
        <f t="shared" si="8"/>
        <v>4.4661165901767406E-2</v>
      </c>
      <c r="S36" s="19">
        <f t="shared" si="8"/>
        <v>4.7310335090361443E-2</v>
      </c>
    </row>
    <row r="37" spans="1:19" ht="16" x14ac:dyDescent="0.2">
      <c r="A37" s="3" t="s">
        <v>45</v>
      </c>
      <c r="B37" s="4">
        <v>1000000</v>
      </c>
      <c r="C37" s="4">
        <v>1000000</v>
      </c>
      <c r="D37" s="4">
        <v>1000000</v>
      </c>
      <c r="E37" s="4">
        <v>1000000</v>
      </c>
      <c r="F37" s="4">
        <v>1000000</v>
      </c>
      <c r="G37" s="4">
        <v>1000000</v>
      </c>
      <c r="H37" s="4">
        <v>1000000</v>
      </c>
      <c r="I37" s="4" t="s">
        <v>24</v>
      </c>
      <c r="J37" s="4" t="s">
        <v>24</v>
      </c>
      <c r="K37" s="4" t="s">
        <v>24</v>
      </c>
      <c r="L37" s="4" t="s">
        <v>24</v>
      </c>
      <c r="M37" s="4" t="s">
        <v>24</v>
      </c>
      <c r="N37" s="4" t="s">
        <v>24</v>
      </c>
      <c r="O37" s="5" t="s">
        <v>24</v>
      </c>
      <c r="P37" s="4" t="s">
        <v>24</v>
      </c>
      <c r="Q37" s="4" t="s">
        <v>24</v>
      </c>
      <c r="R37" s="4" t="s">
        <v>24</v>
      </c>
      <c r="S37" s="4" t="s">
        <v>24</v>
      </c>
    </row>
    <row r="38" spans="1:19"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19" ht="16" x14ac:dyDescent="0.2">
      <c r="A39" s="3" t="s">
        <v>47</v>
      </c>
      <c r="B39" s="4">
        <v>6319000000</v>
      </c>
      <c r="C39" s="4">
        <v>6442000000</v>
      </c>
      <c r="D39" s="4">
        <v>6177000000</v>
      </c>
      <c r="E39" s="4">
        <v>6739000000</v>
      </c>
      <c r="F39" s="4">
        <v>6512000000</v>
      </c>
      <c r="G39" s="4">
        <v>5451000000</v>
      </c>
      <c r="H39" s="4">
        <v>6328000000</v>
      </c>
      <c r="I39" s="4">
        <v>4857000000</v>
      </c>
      <c r="J39" s="4">
        <v>12515000000</v>
      </c>
      <c r="K39" s="4">
        <v>7314000000</v>
      </c>
      <c r="L39" s="4">
        <v>7120000000</v>
      </c>
      <c r="M39" s="4">
        <v>7618000000</v>
      </c>
      <c r="N39" s="4">
        <v>8910000000</v>
      </c>
      <c r="O39" s="5">
        <v>8290000000</v>
      </c>
      <c r="P39" s="4">
        <v>518000000</v>
      </c>
      <c r="Q39" s="4">
        <v>1932000000</v>
      </c>
      <c r="R39" s="4">
        <v>2748000000</v>
      </c>
      <c r="S39" s="4">
        <v>3092000000</v>
      </c>
    </row>
    <row r="40" spans="1:19" ht="16" x14ac:dyDescent="0.2">
      <c r="A40" s="3" t="s">
        <v>48</v>
      </c>
      <c r="B40" s="4">
        <v>1590000000</v>
      </c>
      <c r="C40" s="4">
        <v>1576000000</v>
      </c>
      <c r="D40" s="4">
        <v>1557000000</v>
      </c>
      <c r="E40" s="4">
        <v>1541000000</v>
      </c>
      <c r="F40" s="4">
        <v>1509000000</v>
      </c>
      <c r="G40" s="4">
        <v>1469000000</v>
      </c>
      <c r="H40" s="4">
        <v>1439000000</v>
      </c>
      <c r="I40" s="4">
        <v>1425000000</v>
      </c>
      <c r="J40" s="4">
        <v>1415000000</v>
      </c>
      <c r="K40" s="4">
        <v>1399000000</v>
      </c>
      <c r="L40" s="4">
        <v>1385000000</v>
      </c>
      <c r="M40" s="4">
        <v>1382000000</v>
      </c>
      <c r="N40" s="4">
        <v>1380000000</v>
      </c>
      <c r="O40" s="5">
        <v>1376500000</v>
      </c>
      <c r="P40" s="4">
        <v>1374000000</v>
      </c>
      <c r="Q40" s="4">
        <v>1378000000</v>
      </c>
      <c r="R40" s="4">
        <v>1378000000</v>
      </c>
      <c r="S40" s="4">
        <v>1376000000</v>
      </c>
    </row>
    <row r="41" spans="1:19" ht="16" x14ac:dyDescent="0.2">
      <c r="A41" s="3" t="s">
        <v>49</v>
      </c>
      <c r="B41" s="6">
        <v>3.97</v>
      </c>
      <c r="C41" s="6">
        <v>4.09</v>
      </c>
      <c r="D41" s="6">
        <v>3.97</v>
      </c>
      <c r="E41" s="6">
        <v>4.37</v>
      </c>
      <c r="F41" s="6">
        <v>4.32</v>
      </c>
      <c r="G41" s="6">
        <v>3.71</v>
      </c>
      <c r="H41" s="6">
        <v>4.4000000000000004</v>
      </c>
      <c r="I41" s="6">
        <v>3.41</v>
      </c>
      <c r="J41" s="6">
        <v>8.84</v>
      </c>
      <c r="K41" s="6">
        <v>5.23</v>
      </c>
      <c r="L41" s="6">
        <v>5.14</v>
      </c>
      <c r="M41" s="6">
        <v>5.51</v>
      </c>
      <c r="N41" s="6">
        <v>6.46</v>
      </c>
      <c r="O41" s="7">
        <v>6.02</v>
      </c>
      <c r="P41" s="6">
        <v>0.38</v>
      </c>
      <c r="Q41" s="6">
        <v>1.4</v>
      </c>
      <c r="R41" s="6">
        <v>1.99</v>
      </c>
      <c r="S41" s="6">
        <v>2.25</v>
      </c>
    </row>
    <row r="42" spans="1:19" ht="16" x14ac:dyDescent="0.2">
      <c r="A42" s="3" t="s">
        <v>50</v>
      </c>
      <c r="B42" s="6">
        <v>3.99</v>
      </c>
      <c r="C42" s="6">
        <v>4.0999999999999996</v>
      </c>
      <c r="D42" s="6">
        <v>3.99</v>
      </c>
      <c r="E42" s="6">
        <v>4.4000000000000004</v>
      </c>
      <c r="F42" s="6">
        <v>4.3499999999999996</v>
      </c>
      <c r="G42" s="6">
        <v>3.74</v>
      </c>
      <c r="H42" s="6">
        <v>4.43</v>
      </c>
      <c r="I42" s="6">
        <v>3.44</v>
      </c>
      <c r="J42" s="6">
        <v>8.8800000000000008</v>
      </c>
      <c r="K42" s="6">
        <v>5.26</v>
      </c>
      <c r="L42" s="6">
        <v>5.18</v>
      </c>
      <c r="M42" s="6">
        <v>5.56</v>
      </c>
      <c r="N42" s="6">
        <v>6.51</v>
      </c>
      <c r="O42" s="7">
        <v>6.08</v>
      </c>
      <c r="P42" s="6">
        <v>0.39</v>
      </c>
      <c r="Q42" s="6">
        <v>1.41</v>
      </c>
      <c r="R42" s="6">
        <v>2.0099999999999998</v>
      </c>
      <c r="S42" s="6">
        <v>2.2599999999999998</v>
      </c>
    </row>
    <row r="43" spans="1:19" ht="16" x14ac:dyDescent="0.2">
      <c r="A43" s="3" t="s">
        <v>51</v>
      </c>
      <c r="B43" s="4">
        <v>1614000000</v>
      </c>
      <c r="C43" s="4">
        <v>1597000000</v>
      </c>
      <c r="D43" s="4">
        <v>1575000000</v>
      </c>
      <c r="E43" s="4">
        <v>1560000000</v>
      </c>
      <c r="F43" s="4">
        <v>1527000000</v>
      </c>
      <c r="G43" s="4">
        <v>1485000000</v>
      </c>
      <c r="H43" s="4">
        <v>1452000000</v>
      </c>
      <c r="I43" s="4">
        <v>1438000000</v>
      </c>
      <c r="J43" s="4">
        <v>1425000000</v>
      </c>
      <c r="K43" s="4">
        <v>1407000000</v>
      </c>
      <c r="L43" s="4">
        <v>1392000000</v>
      </c>
      <c r="M43" s="4">
        <v>1389000000</v>
      </c>
      <c r="N43" s="4">
        <v>1387000000</v>
      </c>
      <c r="O43" s="5">
        <v>1383000000</v>
      </c>
      <c r="P43" s="4">
        <v>1381000000</v>
      </c>
      <c r="Q43" s="4">
        <v>1384000000</v>
      </c>
      <c r="R43" s="4">
        <v>1384000000</v>
      </c>
      <c r="S43" s="4">
        <v>1383000000</v>
      </c>
    </row>
    <row r="44" spans="1:19" ht="16" x14ac:dyDescent="0.2">
      <c r="A44" s="3" t="s">
        <v>52</v>
      </c>
      <c r="B44" s="6">
        <v>3.92</v>
      </c>
      <c r="C44" s="6">
        <v>4.03</v>
      </c>
      <c r="D44" s="6">
        <v>3.92</v>
      </c>
      <c r="E44" s="6">
        <v>4.32</v>
      </c>
      <c r="F44" s="6">
        <v>4.26</v>
      </c>
      <c r="G44" s="6">
        <v>3.67</v>
      </c>
      <c r="H44" s="6">
        <v>4.3600000000000003</v>
      </c>
      <c r="I44" s="6">
        <v>3.38</v>
      </c>
      <c r="J44" s="6">
        <v>8.7799999999999994</v>
      </c>
      <c r="K44" s="6">
        <v>5.2</v>
      </c>
      <c r="L44" s="6">
        <v>5.1100000000000003</v>
      </c>
      <c r="M44" s="6">
        <v>5.48</v>
      </c>
      <c r="N44" s="6">
        <v>6.42</v>
      </c>
      <c r="O44" s="7">
        <v>5.99</v>
      </c>
      <c r="P44" s="6">
        <v>0.38</v>
      </c>
      <c r="Q44" s="6">
        <v>1.4</v>
      </c>
      <c r="R44" s="6">
        <v>1.99</v>
      </c>
      <c r="S44" s="6">
        <v>2.2400000000000002</v>
      </c>
    </row>
    <row r="45" spans="1:19" ht="16" x14ac:dyDescent="0.2">
      <c r="A45" s="3" t="s">
        <v>53</v>
      </c>
      <c r="B45" s="6">
        <v>3.93</v>
      </c>
      <c r="C45" s="6">
        <v>4.05</v>
      </c>
      <c r="D45" s="6">
        <v>3.95</v>
      </c>
      <c r="E45" s="6">
        <v>4.3499999999999996</v>
      </c>
      <c r="F45" s="6">
        <v>4.29</v>
      </c>
      <c r="G45" s="6">
        <v>3.7</v>
      </c>
      <c r="H45" s="6">
        <v>4.3899999999999997</v>
      </c>
      <c r="I45" s="6">
        <v>3.41</v>
      </c>
      <c r="J45" s="6">
        <v>8.81</v>
      </c>
      <c r="K45" s="6">
        <v>5.23</v>
      </c>
      <c r="L45" s="6">
        <v>5.15</v>
      </c>
      <c r="M45" s="6">
        <v>5.53</v>
      </c>
      <c r="N45" s="6">
        <v>6.47</v>
      </c>
      <c r="O45" s="7">
        <v>6.05</v>
      </c>
      <c r="P45" s="6">
        <v>0.39</v>
      </c>
      <c r="Q45" s="6">
        <v>1.4</v>
      </c>
      <c r="R45" s="4">
        <v>2</v>
      </c>
      <c r="S45" s="6">
        <v>2.25</v>
      </c>
    </row>
    <row r="46" spans="1:19" ht="16" x14ac:dyDescent="0.2">
      <c r="A46" s="3" t="s">
        <v>54</v>
      </c>
      <c r="B46" s="4">
        <v>10659000000</v>
      </c>
      <c r="C46" s="4">
        <v>12370000000</v>
      </c>
      <c r="D46" s="4">
        <v>11801000000</v>
      </c>
      <c r="E46" s="4">
        <v>12368000000</v>
      </c>
      <c r="F46" s="4">
        <v>12206000000</v>
      </c>
      <c r="G46" s="4">
        <v>12128000000</v>
      </c>
      <c r="H46" s="4">
        <v>12153000000</v>
      </c>
      <c r="I46" s="4">
        <v>12878000000</v>
      </c>
      <c r="J46" s="4">
        <v>12509000000</v>
      </c>
      <c r="K46" s="4">
        <v>12723000000</v>
      </c>
      <c r="L46" s="4">
        <v>12628000000</v>
      </c>
      <c r="M46" s="4">
        <v>14377000000</v>
      </c>
      <c r="N46" s="4">
        <v>14637000000</v>
      </c>
      <c r="O46" s="5">
        <v>16125000000</v>
      </c>
      <c r="P46" s="4">
        <v>3459000000</v>
      </c>
      <c r="Q46" s="4">
        <v>3335000000</v>
      </c>
      <c r="R46" s="4">
        <v>4469000000</v>
      </c>
      <c r="S46" s="4">
        <v>4862000000</v>
      </c>
    </row>
    <row r="47" spans="1:19" ht="16" x14ac:dyDescent="0.2">
      <c r="A47" s="3" t="s">
        <v>55</v>
      </c>
      <c r="B47" s="6">
        <v>18.43</v>
      </c>
      <c r="C47" s="6">
        <v>18.600000000000001</v>
      </c>
      <c r="D47" s="6">
        <v>18.02</v>
      </c>
      <c r="E47" s="6">
        <v>18.62</v>
      </c>
      <c r="F47" s="6">
        <v>18.3</v>
      </c>
      <c r="G47" s="6">
        <v>19.23</v>
      </c>
      <c r="H47" s="6">
        <v>19.350000000000001</v>
      </c>
      <c r="I47" s="6">
        <v>20.27</v>
      </c>
      <c r="J47" s="6">
        <v>19.350000000000001</v>
      </c>
      <c r="K47" s="6">
        <v>18.940000000000001</v>
      </c>
      <c r="L47" s="6">
        <v>17.940000000000001</v>
      </c>
      <c r="M47" s="6">
        <v>18.09</v>
      </c>
      <c r="N47" s="6">
        <v>16.940000000000001</v>
      </c>
      <c r="O47" s="7">
        <v>17.600000000000001</v>
      </c>
      <c r="P47" s="6">
        <v>16.66</v>
      </c>
      <c r="Q47" s="6">
        <v>17.18</v>
      </c>
      <c r="R47" s="6">
        <v>17.100000000000001</v>
      </c>
      <c r="S47" s="6">
        <v>17.600000000000001</v>
      </c>
    </row>
    <row r="48" spans="1:19" ht="16" x14ac:dyDescent="0.2">
      <c r="A48" s="3" t="s">
        <v>56</v>
      </c>
      <c r="B48" s="4">
        <v>8332000000</v>
      </c>
      <c r="C48" s="4">
        <v>9633000000</v>
      </c>
      <c r="D48" s="4">
        <v>9112000000</v>
      </c>
      <c r="E48" s="4">
        <v>9705000000</v>
      </c>
      <c r="F48" s="4">
        <v>9581000000</v>
      </c>
      <c r="G48" s="4">
        <v>9712000000</v>
      </c>
      <c r="H48" s="4">
        <v>9785000000</v>
      </c>
      <c r="I48" s="4">
        <v>10509000000</v>
      </c>
      <c r="J48" s="4">
        <v>10110000000</v>
      </c>
      <c r="K48" s="4">
        <v>10291000000</v>
      </c>
      <c r="L48" s="4">
        <v>10080000000</v>
      </c>
      <c r="M48" s="4">
        <v>11162000000</v>
      </c>
      <c r="N48" s="4">
        <v>11357000000</v>
      </c>
      <c r="O48" s="5">
        <v>12688000000</v>
      </c>
      <c r="P48" s="4">
        <v>2379000000</v>
      </c>
      <c r="Q48" s="4">
        <v>2629000000</v>
      </c>
      <c r="R48" s="4">
        <v>3659000000</v>
      </c>
      <c r="S48" s="4">
        <v>4021000000</v>
      </c>
    </row>
    <row r="49" spans="1:19" ht="16" x14ac:dyDescent="0.2">
      <c r="A49" s="3" t="s">
        <v>57</v>
      </c>
      <c r="B49" s="4">
        <v>8332000000</v>
      </c>
      <c r="C49" s="4">
        <v>9633000000</v>
      </c>
      <c r="D49" s="4">
        <v>9112000000</v>
      </c>
      <c r="E49" s="4">
        <v>9705000000</v>
      </c>
      <c r="F49" s="4">
        <v>9581000000</v>
      </c>
      <c r="G49" s="4">
        <v>9712000000</v>
      </c>
      <c r="H49" s="4">
        <v>9785000000</v>
      </c>
      <c r="I49" s="4">
        <v>10509000000</v>
      </c>
      <c r="J49" s="4">
        <v>10110000000</v>
      </c>
      <c r="K49" s="4">
        <v>10291000000</v>
      </c>
      <c r="L49" s="4">
        <v>10080000000</v>
      </c>
      <c r="M49" s="4">
        <v>11162000000</v>
      </c>
      <c r="N49" s="4">
        <v>11357000000</v>
      </c>
      <c r="O49" s="5">
        <v>12688000000</v>
      </c>
      <c r="P49" s="4">
        <v>2379000000</v>
      </c>
      <c r="Q49" s="4">
        <v>2629000000</v>
      </c>
      <c r="R49" s="4">
        <v>3659000000</v>
      </c>
      <c r="S49" s="4">
        <v>4021000000</v>
      </c>
    </row>
    <row r="50" spans="1:19" ht="16" x14ac:dyDescent="0.2">
      <c r="A50" s="3" t="s">
        <v>61</v>
      </c>
      <c r="B50" s="4">
        <v>196728</v>
      </c>
      <c r="C50" s="4">
        <v>223919</v>
      </c>
      <c r="D50" s="4">
        <v>235583</v>
      </c>
      <c r="E50" s="4">
        <v>242391</v>
      </c>
      <c r="F50" s="4">
        <v>246063</v>
      </c>
      <c r="G50" s="4">
        <v>239757</v>
      </c>
      <c r="H50" s="4">
        <v>237875</v>
      </c>
      <c r="I50" s="4">
        <v>241540</v>
      </c>
      <c r="J50" s="4">
        <v>242176</v>
      </c>
      <c r="K50" s="4">
        <v>251539</v>
      </c>
      <c r="L50" s="4">
        <v>241828</v>
      </c>
      <c r="M50" s="4">
        <v>257197</v>
      </c>
      <c r="N50" s="4">
        <v>274260</v>
      </c>
      <c r="O50" s="5">
        <v>290848</v>
      </c>
      <c r="P50" s="4">
        <v>88876</v>
      </c>
      <c r="Q50" s="4">
        <v>56654</v>
      </c>
      <c r="R50" s="4">
        <v>70863</v>
      </c>
      <c r="S50" s="4">
        <v>74454</v>
      </c>
    </row>
    <row r="51" spans="1:19" ht="16" x14ac:dyDescent="0.2">
      <c r="A51" s="3" t="s">
        <v>62</v>
      </c>
      <c r="B51" s="6">
        <v>1.87</v>
      </c>
      <c r="C51" s="4">
        <v>2</v>
      </c>
      <c r="D51" s="6">
        <v>2.12</v>
      </c>
      <c r="E51" s="6">
        <v>2.23</v>
      </c>
      <c r="F51" s="6">
        <v>2.4700000000000002</v>
      </c>
      <c r="G51" s="6">
        <v>2.75</v>
      </c>
      <c r="H51" s="6">
        <v>2.94</v>
      </c>
      <c r="I51" s="6">
        <v>3.14</v>
      </c>
      <c r="J51" s="6">
        <v>3.48</v>
      </c>
      <c r="K51" s="6">
        <v>3.79</v>
      </c>
      <c r="L51" s="6">
        <v>3.98</v>
      </c>
      <c r="M51" s="6">
        <v>4.21</v>
      </c>
      <c r="N51" s="6">
        <v>4.47</v>
      </c>
      <c r="O51" s="7">
        <v>4.74</v>
      </c>
      <c r="P51" s="6">
        <v>1.1499999999999999</v>
      </c>
      <c r="Q51" s="6">
        <v>1.17</v>
      </c>
      <c r="R51" s="6">
        <v>1.1499999999999999</v>
      </c>
      <c r="S51" s="6">
        <v>1.27</v>
      </c>
    </row>
    <row r="52" spans="1:19" ht="16" x14ac:dyDescent="0.2">
      <c r="A52" s="3" t="s">
        <v>63</v>
      </c>
      <c r="B52" s="4">
        <v>2327000000</v>
      </c>
      <c r="C52" s="4">
        <v>2737000000</v>
      </c>
      <c r="D52" s="4">
        <v>2689000000</v>
      </c>
      <c r="E52" s="4">
        <v>2663000000</v>
      </c>
      <c r="F52" s="4">
        <v>2625000000</v>
      </c>
      <c r="G52" s="4">
        <v>2416000000</v>
      </c>
      <c r="H52" s="4">
        <v>2368000000</v>
      </c>
      <c r="I52" s="4">
        <v>2369000000</v>
      </c>
      <c r="J52" s="4">
        <v>2399000000</v>
      </c>
      <c r="K52" s="4">
        <v>2432000000</v>
      </c>
      <c r="L52" s="4">
        <v>2548000000</v>
      </c>
      <c r="M52" s="4">
        <v>3215000000</v>
      </c>
      <c r="N52" s="4">
        <v>3280000000</v>
      </c>
      <c r="O52" s="5">
        <v>3437000000</v>
      </c>
      <c r="P52" s="4">
        <v>1080000000</v>
      </c>
      <c r="Q52" s="4">
        <v>706000000</v>
      </c>
      <c r="R52" s="4">
        <v>810000000</v>
      </c>
      <c r="S52" s="4">
        <v>841000000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17569000000</v>
      </c>
      <c r="C55" s="4">
        <v>17441000000</v>
      </c>
      <c r="D55" s="4">
        <v>18720000000</v>
      </c>
      <c r="E55" s="4">
        <v>22203000000</v>
      </c>
      <c r="F55" s="4">
        <v>20663000000</v>
      </c>
      <c r="G55" s="4">
        <v>23031000000</v>
      </c>
      <c r="H55" s="4">
        <v>27089000000</v>
      </c>
      <c r="I55" s="4">
        <v>31027000000</v>
      </c>
      <c r="J55" s="4">
        <v>21893000000</v>
      </c>
      <c r="K55" s="4">
        <v>17645000000</v>
      </c>
      <c r="L55" s="4">
        <v>23001000000</v>
      </c>
      <c r="M55" s="4">
        <v>21783000000</v>
      </c>
      <c r="N55" s="4">
        <v>21539000000</v>
      </c>
      <c r="O55" s="5">
        <v>28649000000</v>
      </c>
      <c r="P55" s="4">
        <v>21539000000</v>
      </c>
      <c r="Q55" s="4">
        <v>22427000000</v>
      </c>
      <c r="R55" s="4">
        <v>24954000000</v>
      </c>
      <c r="S55" s="4">
        <v>28649000000</v>
      </c>
    </row>
    <row r="56" spans="1:19" ht="16" x14ac:dyDescent="0.2">
      <c r="A56" s="3" t="s">
        <v>65</v>
      </c>
      <c r="B56" s="4">
        <v>6369000000</v>
      </c>
      <c r="C56" s="4">
        <v>4425000000</v>
      </c>
      <c r="D56" s="4">
        <v>6619000000</v>
      </c>
      <c r="E56" s="4">
        <v>9678000000</v>
      </c>
      <c r="F56" s="4">
        <v>8726000000</v>
      </c>
      <c r="G56" s="4">
        <v>12009000000</v>
      </c>
      <c r="H56" s="4">
        <v>16125000000</v>
      </c>
      <c r="I56" s="4">
        <v>19510000000</v>
      </c>
      <c r="J56" s="4">
        <v>8993000000</v>
      </c>
      <c r="K56" s="4">
        <v>5738000000</v>
      </c>
      <c r="L56" s="4">
        <v>9551000000</v>
      </c>
      <c r="M56" s="4">
        <v>5988000000</v>
      </c>
      <c r="N56" s="4">
        <v>5348000000</v>
      </c>
      <c r="O56" s="5">
        <v>10283000000</v>
      </c>
      <c r="P56" s="4">
        <v>5348000000</v>
      </c>
      <c r="Q56" s="4">
        <v>5204000000</v>
      </c>
      <c r="R56" s="4">
        <v>6454000000</v>
      </c>
      <c r="S56" s="4">
        <v>10283000000</v>
      </c>
    </row>
    <row r="57" spans="1:19" ht="16" x14ac:dyDescent="0.2">
      <c r="A57" s="3" t="s">
        <v>66</v>
      </c>
      <c r="B57" s="4">
        <v>5943000000</v>
      </c>
      <c r="C57" s="4">
        <v>4067000000</v>
      </c>
      <c r="D57" s="4">
        <v>6297000000</v>
      </c>
      <c r="E57" s="4">
        <v>9375000000</v>
      </c>
      <c r="F57" s="4">
        <v>6134000000</v>
      </c>
      <c r="G57" s="4">
        <v>9096000000</v>
      </c>
      <c r="H57" s="4">
        <v>9158000000</v>
      </c>
      <c r="I57" s="4">
        <v>10610000000</v>
      </c>
      <c r="J57" s="4">
        <v>8721000000</v>
      </c>
      <c r="K57" s="4">
        <v>5509000000</v>
      </c>
      <c r="L57" s="4">
        <v>8185000000</v>
      </c>
      <c r="M57" s="4">
        <v>5596000000</v>
      </c>
      <c r="N57" s="4">
        <v>4954000000</v>
      </c>
      <c r="O57" s="5">
        <v>10017000000</v>
      </c>
      <c r="P57" s="4">
        <v>4954000000</v>
      </c>
      <c r="Q57" s="4">
        <v>4770000000</v>
      </c>
      <c r="R57" s="4">
        <v>6116000000</v>
      </c>
      <c r="S57" s="4">
        <v>10017000000</v>
      </c>
    </row>
    <row r="58" spans="1:19" ht="16" x14ac:dyDescent="0.2">
      <c r="A58" s="3" t="s">
        <v>67</v>
      </c>
      <c r="B58" s="4">
        <v>426000000</v>
      </c>
      <c r="C58" s="4">
        <v>358000000</v>
      </c>
      <c r="D58" s="4">
        <v>322000000</v>
      </c>
      <c r="E58" s="4">
        <v>303000000</v>
      </c>
      <c r="F58" s="4">
        <v>2592000000</v>
      </c>
      <c r="G58" s="4">
        <v>2913000000</v>
      </c>
      <c r="H58" s="4">
        <v>6967000000</v>
      </c>
      <c r="I58" s="4">
        <v>8900000000</v>
      </c>
      <c r="J58" s="4">
        <v>272000000</v>
      </c>
      <c r="K58" s="4">
        <v>229000000</v>
      </c>
      <c r="L58" s="4">
        <v>1366000000</v>
      </c>
      <c r="M58" s="4">
        <v>392000000</v>
      </c>
      <c r="N58" s="4">
        <v>394000000</v>
      </c>
      <c r="O58" s="5">
        <v>266000000</v>
      </c>
      <c r="P58" s="4">
        <v>394000000</v>
      </c>
      <c r="Q58" s="4">
        <v>434000000</v>
      </c>
      <c r="R58" s="4">
        <v>338000000</v>
      </c>
      <c r="S58" s="4">
        <v>266000000</v>
      </c>
    </row>
    <row r="59" spans="1:19" ht="16" x14ac:dyDescent="0.2">
      <c r="A59" s="3" t="s">
        <v>68</v>
      </c>
      <c r="B59" s="4">
        <v>6323000000</v>
      </c>
      <c r="C59" s="4">
        <v>6912000000</v>
      </c>
      <c r="D59" s="4">
        <v>7041000000</v>
      </c>
      <c r="E59" s="4">
        <v>6954000000</v>
      </c>
      <c r="F59" s="4">
        <v>6651000000</v>
      </c>
      <c r="G59" s="4">
        <v>6437000000</v>
      </c>
      <c r="H59" s="4">
        <v>6694000000</v>
      </c>
      <c r="I59" s="4">
        <v>7024000000</v>
      </c>
      <c r="J59" s="4">
        <v>7142000000</v>
      </c>
      <c r="K59" s="4">
        <v>7822000000</v>
      </c>
      <c r="L59" s="4">
        <v>8404000000</v>
      </c>
      <c r="M59" s="4">
        <v>8680000000</v>
      </c>
      <c r="N59" s="4">
        <v>10163000000</v>
      </c>
      <c r="O59" s="5">
        <v>11782000000</v>
      </c>
      <c r="P59" s="4">
        <v>10163000000</v>
      </c>
      <c r="Q59" s="4">
        <v>10469000000</v>
      </c>
      <c r="R59" s="4">
        <v>11456000000</v>
      </c>
      <c r="S59" s="4">
        <v>11782000000</v>
      </c>
    </row>
    <row r="60" spans="1:19" ht="16" x14ac:dyDescent="0.2">
      <c r="A60" s="3" t="s">
        <v>69</v>
      </c>
      <c r="B60" s="4">
        <v>6323000000</v>
      </c>
      <c r="C60" s="4">
        <v>6912000000</v>
      </c>
      <c r="D60" s="4">
        <v>7041000000</v>
      </c>
      <c r="E60" s="4">
        <v>6954000000</v>
      </c>
      <c r="F60" s="4">
        <v>6651000000</v>
      </c>
      <c r="G60" s="4">
        <v>6437000000</v>
      </c>
      <c r="H60" s="4">
        <v>6694000000</v>
      </c>
      <c r="I60" s="4">
        <v>7024000000</v>
      </c>
      <c r="J60" s="4">
        <v>7142000000</v>
      </c>
      <c r="K60" s="4">
        <v>7822000000</v>
      </c>
      <c r="L60" s="4">
        <v>8404000000</v>
      </c>
      <c r="M60" s="4">
        <v>8680000000</v>
      </c>
      <c r="N60" s="4">
        <v>10163000000</v>
      </c>
      <c r="O60" s="5">
        <v>11782000000</v>
      </c>
      <c r="P60" s="4">
        <v>10163000000</v>
      </c>
      <c r="Q60" s="4">
        <v>10469000000</v>
      </c>
      <c r="R60" s="4">
        <v>11456000000</v>
      </c>
      <c r="S60" s="4">
        <v>11782000000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3372000000</v>
      </c>
      <c r="C64" s="4">
        <v>3827000000</v>
      </c>
      <c r="D64" s="4">
        <v>3581000000</v>
      </c>
      <c r="E64" s="4">
        <v>3409000000</v>
      </c>
      <c r="F64" s="4">
        <v>3143000000</v>
      </c>
      <c r="G64" s="4">
        <v>2720000000</v>
      </c>
      <c r="H64" s="4">
        <v>2723000000</v>
      </c>
      <c r="I64" s="4">
        <v>2947000000</v>
      </c>
      <c r="J64" s="4">
        <v>3128000000</v>
      </c>
      <c r="K64" s="4">
        <v>3338000000</v>
      </c>
      <c r="L64" s="4">
        <v>4172000000</v>
      </c>
      <c r="M64" s="4">
        <v>4347000000</v>
      </c>
      <c r="N64" s="4">
        <v>5222000000</v>
      </c>
      <c r="O64" s="5">
        <v>5558000000</v>
      </c>
      <c r="P64" s="4">
        <v>5222000000</v>
      </c>
      <c r="Q64" s="4">
        <v>5697000000</v>
      </c>
      <c r="R64" s="4">
        <v>5969000000</v>
      </c>
      <c r="S64" s="4">
        <v>5558000000</v>
      </c>
    </row>
    <row r="65" spans="1:19" ht="16" x14ac:dyDescent="0.2">
      <c r="A65" s="3" t="s">
        <v>74</v>
      </c>
      <c r="B65" s="4">
        <v>1654000000</v>
      </c>
      <c r="C65" s="4">
        <v>1883000000</v>
      </c>
      <c r="D65" s="4">
        <v>1875000000</v>
      </c>
      <c r="E65" s="4">
        <v>1732000000</v>
      </c>
      <c r="F65" s="4">
        <v>1593000000</v>
      </c>
      <c r="G65" s="4">
        <v>1312000000</v>
      </c>
      <c r="H65" s="4">
        <v>1315000000</v>
      </c>
      <c r="I65" s="4">
        <v>1344000000</v>
      </c>
      <c r="J65" s="4">
        <v>1312000000</v>
      </c>
      <c r="K65" s="4">
        <v>1395000000</v>
      </c>
      <c r="L65" s="4">
        <v>1720000000</v>
      </c>
      <c r="M65" s="4">
        <v>1898000000</v>
      </c>
      <c r="N65" s="4">
        <v>2366000000</v>
      </c>
      <c r="O65" s="5">
        <v>2456000000</v>
      </c>
      <c r="P65" s="4">
        <v>2366000000</v>
      </c>
      <c r="Q65" s="4">
        <v>2435000000</v>
      </c>
      <c r="R65" s="4">
        <v>2638000000</v>
      </c>
      <c r="S65" s="4">
        <v>2456000000</v>
      </c>
    </row>
    <row r="66" spans="1:19" ht="16" x14ac:dyDescent="0.2">
      <c r="A66" s="3" t="s">
        <v>75</v>
      </c>
      <c r="B66" s="4">
        <v>128000000</v>
      </c>
      <c r="C66" s="4">
        <v>207000000</v>
      </c>
      <c r="D66" s="4">
        <v>173000000</v>
      </c>
      <c r="E66" s="4">
        <v>168000000</v>
      </c>
      <c r="F66" s="4">
        <v>173000000</v>
      </c>
      <c r="G66" s="4">
        <v>161000000</v>
      </c>
      <c r="H66" s="4">
        <v>150000000</v>
      </c>
      <c r="I66" s="4">
        <v>167000000</v>
      </c>
      <c r="J66" s="4">
        <v>178000000</v>
      </c>
      <c r="K66" s="4">
        <v>200000000</v>
      </c>
      <c r="L66" s="4">
        <v>205000000</v>
      </c>
      <c r="M66" s="4">
        <v>151000000</v>
      </c>
      <c r="N66" s="4">
        <v>114000000</v>
      </c>
      <c r="O66" s="5">
        <v>119000000</v>
      </c>
      <c r="P66" s="4">
        <v>114000000</v>
      </c>
      <c r="Q66" s="4">
        <v>115000000</v>
      </c>
      <c r="R66" s="4">
        <v>110000000</v>
      </c>
      <c r="S66" s="4">
        <v>119000000</v>
      </c>
    </row>
    <row r="67" spans="1:19" ht="16" x14ac:dyDescent="0.2">
      <c r="A67" s="3" t="s">
        <v>76</v>
      </c>
      <c r="B67" s="4">
        <v>1590000000</v>
      </c>
      <c r="C67" s="4">
        <v>1737000000</v>
      </c>
      <c r="D67" s="4">
        <v>1533000000</v>
      </c>
      <c r="E67" s="4">
        <v>1509000000</v>
      </c>
      <c r="F67" s="4">
        <v>1377000000</v>
      </c>
      <c r="G67" s="4">
        <v>1247000000</v>
      </c>
      <c r="H67" s="4">
        <v>1258000000</v>
      </c>
      <c r="I67" s="4">
        <v>1436000000</v>
      </c>
      <c r="J67" s="4">
        <v>1638000000</v>
      </c>
      <c r="K67" s="4">
        <v>1743000000</v>
      </c>
      <c r="L67" s="4">
        <v>2247000000</v>
      </c>
      <c r="M67" s="4">
        <v>2298000000</v>
      </c>
      <c r="N67" s="4">
        <v>2742000000</v>
      </c>
      <c r="O67" s="5">
        <v>2983000000</v>
      </c>
      <c r="P67" s="4">
        <v>2742000000</v>
      </c>
      <c r="Q67" s="4">
        <v>3147000000</v>
      </c>
      <c r="R67" s="4">
        <v>3221000000</v>
      </c>
      <c r="S67" s="4">
        <v>2983000000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1505000000</v>
      </c>
      <c r="C70" s="4">
        <v>2277000000</v>
      </c>
      <c r="D70" s="4">
        <v>1479000000</v>
      </c>
      <c r="E70" s="4">
        <v>2162000000</v>
      </c>
      <c r="F70" s="4">
        <v>2143000000</v>
      </c>
      <c r="G70" s="4">
        <v>1865000000</v>
      </c>
      <c r="H70" s="4">
        <v>1547000000</v>
      </c>
      <c r="I70" s="4">
        <v>1546000000</v>
      </c>
      <c r="J70" s="4">
        <v>2630000000</v>
      </c>
      <c r="K70" s="4">
        <v>747000000</v>
      </c>
      <c r="L70" s="4">
        <v>874000000</v>
      </c>
      <c r="M70" s="4">
        <v>2768000000</v>
      </c>
      <c r="N70" s="4">
        <v>806000000</v>
      </c>
      <c r="O70" s="5">
        <v>1026000000</v>
      </c>
      <c r="P70" s="4">
        <v>806000000</v>
      </c>
      <c r="Q70" s="4">
        <v>1057000000</v>
      </c>
      <c r="R70" s="4">
        <v>1075000000</v>
      </c>
      <c r="S70" s="4">
        <v>1026000000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50584000000</v>
      </c>
      <c r="C76" s="4">
        <v>55441000000</v>
      </c>
      <c r="D76" s="4">
        <v>55918000000</v>
      </c>
      <c r="E76" s="4">
        <v>55275000000</v>
      </c>
      <c r="F76" s="4">
        <v>49846000000</v>
      </c>
      <c r="G76" s="4">
        <v>46636000000</v>
      </c>
      <c r="H76" s="4">
        <v>47040000000</v>
      </c>
      <c r="I76" s="4">
        <v>48777000000</v>
      </c>
      <c r="J76" s="4">
        <v>55755000000</v>
      </c>
      <c r="K76" s="4">
        <v>60902000000</v>
      </c>
      <c r="L76" s="4">
        <v>69917000000</v>
      </c>
      <c r="M76" s="4">
        <v>70594000000</v>
      </c>
      <c r="N76" s="4">
        <v>70648000000</v>
      </c>
      <c r="O76" s="5">
        <v>71304000000</v>
      </c>
      <c r="P76" s="4">
        <v>70648000000</v>
      </c>
      <c r="Q76" s="4">
        <v>70615000000</v>
      </c>
      <c r="R76" s="4">
        <v>70952000000</v>
      </c>
      <c r="S76" s="4">
        <v>71304000000</v>
      </c>
    </row>
    <row r="77" spans="1:19" ht="16" x14ac:dyDescent="0.2">
      <c r="A77" s="3" t="s">
        <v>86</v>
      </c>
      <c r="B77" s="4">
        <v>19058000000</v>
      </c>
      <c r="C77" s="4">
        <v>19698000000</v>
      </c>
      <c r="D77" s="4">
        <v>19136000000</v>
      </c>
      <c r="E77" s="4">
        <v>18575000000</v>
      </c>
      <c r="F77" s="4">
        <v>17244000000</v>
      </c>
      <c r="G77" s="4">
        <v>16317000000</v>
      </c>
      <c r="H77" s="4">
        <v>16591000000</v>
      </c>
      <c r="I77" s="4">
        <v>17240000000</v>
      </c>
      <c r="J77" s="4">
        <v>17589000000</v>
      </c>
      <c r="K77" s="4">
        <v>20853000000</v>
      </c>
      <c r="L77" s="4">
        <v>23039000000</v>
      </c>
      <c r="M77" s="4">
        <v>24427000000</v>
      </c>
      <c r="N77" s="4">
        <v>26664000000</v>
      </c>
      <c r="O77" s="5">
        <v>24853000000</v>
      </c>
      <c r="P77" s="4">
        <v>26664000000</v>
      </c>
      <c r="Q77" s="4">
        <v>24228000000</v>
      </c>
      <c r="R77" s="4">
        <v>24500000000</v>
      </c>
      <c r="S77" s="4">
        <v>24853000000</v>
      </c>
    </row>
    <row r="78" spans="1:19" ht="16" x14ac:dyDescent="0.2">
      <c r="A78" s="3" t="s">
        <v>87</v>
      </c>
      <c r="B78" s="4">
        <v>33041000000</v>
      </c>
      <c r="C78" s="4">
        <v>35140000000</v>
      </c>
      <c r="D78" s="4">
        <v>36162000000</v>
      </c>
      <c r="E78" s="4">
        <v>36961000000</v>
      </c>
      <c r="F78" s="4">
        <v>36300000000</v>
      </c>
      <c r="G78" s="4">
        <v>35747000000</v>
      </c>
      <c r="H78" s="4">
        <v>36818000000</v>
      </c>
      <c r="I78" s="4">
        <v>39106000000</v>
      </c>
      <c r="J78" s="4">
        <v>40164000000</v>
      </c>
      <c r="K78" s="4">
        <v>44551000000</v>
      </c>
      <c r="L78" s="4">
        <v>48010000000</v>
      </c>
      <c r="M78" s="4">
        <v>48848000000</v>
      </c>
      <c r="N78" s="4">
        <v>52157000000</v>
      </c>
      <c r="O78" s="5">
        <v>51585000000</v>
      </c>
      <c r="P78" s="4">
        <v>52157000000</v>
      </c>
      <c r="Q78" s="4">
        <v>50022000000</v>
      </c>
      <c r="R78" s="4">
        <v>50804000000</v>
      </c>
      <c r="S78" s="4">
        <v>51585000000</v>
      </c>
    </row>
    <row r="79" spans="1:19" ht="16" x14ac:dyDescent="0.2">
      <c r="A79" s="3" t="s">
        <v>88</v>
      </c>
      <c r="B79" s="4">
        <v>13983000000</v>
      </c>
      <c r="C79" s="4">
        <v>15442000000</v>
      </c>
      <c r="D79" s="4">
        <v>17026000000</v>
      </c>
      <c r="E79" s="4">
        <v>18386000000</v>
      </c>
      <c r="F79" s="4">
        <v>19056000000</v>
      </c>
      <c r="G79" s="4">
        <v>19430000000</v>
      </c>
      <c r="H79" s="4">
        <v>20227000000</v>
      </c>
      <c r="I79" s="4">
        <v>21866000000</v>
      </c>
      <c r="J79" s="4">
        <v>22575000000</v>
      </c>
      <c r="K79" s="4">
        <v>23698000000</v>
      </c>
      <c r="L79" s="4">
        <v>24971000000</v>
      </c>
      <c r="M79" s="4">
        <v>24421000000</v>
      </c>
      <c r="N79" s="4">
        <v>25493000000</v>
      </c>
      <c r="O79" s="5">
        <v>26732000000</v>
      </c>
      <c r="P79" s="4">
        <v>25493000000</v>
      </c>
      <c r="Q79" s="4">
        <v>25794000000</v>
      </c>
      <c r="R79" s="4">
        <v>26304000000</v>
      </c>
      <c r="S79" s="4">
        <v>26732000000</v>
      </c>
    </row>
    <row r="80" spans="1:19" ht="16" x14ac:dyDescent="0.2">
      <c r="A80" s="3" t="s">
        <v>89</v>
      </c>
      <c r="B80" s="4">
        <v>1368000000</v>
      </c>
      <c r="C80" s="4">
        <v>1477000000</v>
      </c>
      <c r="D80" s="4">
        <v>1633000000</v>
      </c>
      <c r="E80" s="4">
        <v>1841000000</v>
      </c>
      <c r="F80" s="4">
        <v>2689000000</v>
      </c>
      <c r="G80" s="4">
        <v>2311000000</v>
      </c>
      <c r="H80" s="4">
        <v>1950000000</v>
      </c>
      <c r="I80" s="4">
        <v>2042000000</v>
      </c>
      <c r="J80" s="4">
        <v>2409000000</v>
      </c>
      <c r="K80" s="4">
        <v>2683000000</v>
      </c>
      <c r="L80" s="4">
        <v>2792000000</v>
      </c>
      <c r="M80" s="4">
        <v>2627000000</v>
      </c>
      <c r="N80" s="4">
        <v>3073000000</v>
      </c>
      <c r="O80" s="5">
        <v>2955000000</v>
      </c>
      <c r="P80" s="4">
        <v>3073000000</v>
      </c>
      <c r="Q80" s="4">
        <v>3123000000</v>
      </c>
      <c r="R80" s="4">
        <v>3038000000</v>
      </c>
      <c r="S80" s="4">
        <v>2955000000</v>
      </c>
    </row>
    <row r="81" spans="1:19" ht="16" x14ac:dyDescent="0.2">
      <c r="A81" s="3" t="s">
        <v>90</v>
      </c>
      <c r="B81" s="4">
        <v>1368000000</v>
      </c>
      <c r="C81" s="4">
        <v>1477000000</v>
      </c>
      <c r="D81" s="4">
        <v>1633000000</v>
      </c>
      <c r="E81" s="4">
        <v>1841000000</v>
      </c>
      <c r="F81" s="4">
        <v>2689000000</v>
      </c>
      <c r="G81" s="4">
        <v>2311000000</v>
      </c>
      <c r="H81" s="4">
        <v>1950000000</v>
      </c>
      <c r="I81" s="4">
        <v>2042000000</v>
      </c>
      <c r="J81" s="4">
        <v>2409000000</v>
      </c>
      <c r="K81" s="4">
        <v>2683000000</v>
      </c>
      <c r="L81" s="4">
        <v>2792000000</v>
      </c>
      <c r="M81" s="4">
        <v>2627000000</v>
      </c>
      <c r="N81" s="4">
        <v>3073000000</v>
      </c>
      <c r="O81" s="5">
        <v>2955000000</v>
      </c>
      <c r="P81" s="4">
        <v>3073000000</v>
      </c>
      <c r="Q81" s="4">
        <v>3123000000</v>
      </c>
      <c r="R81" s="4">
        <v>3038000000</v>
      </c>
      <c r="S81" s="4">
        <v>2955000000</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30158000000</v>
      </c>
      <c r="C83" s="4">
        <v>34266000000</v>
      </c>
      <c r="D83" s="4">
        <v>35149000000</v>
      </c>
      <c r="E83" s="4">
        <v>34859000000</v>
      </c>
      <c r="F83" s="4">
        <v>29913000000</v>
      </c>
      <c r="G83" s="4">
        <v>28008000000</v>
      </c>
      <c r="H83" s="4">
        <v>28499000000</v>
      </c>
      <c r="I83" s="4">
        <v>29495000000</v>
      </c>
      <c r="J83" s="4">
        <v>35757000000</v>
      </c>
      <c r="K83" s="4">
        <v>37366000000</v>
      </c>
      <c r="L83" s="4">
        <v>44086000000</v>
      </c>
      <c r="M83" s="4">
        <v>43540000000</v>
      </c>
      <c r="N83" s="4">
        <v>40911000000</v>
      </c>
      <c r="O83" s="5">
        <v>43496000000</v>
      </c>
      <c r="P83" s="4">
        <v>40911000000</v>
      </c>
      <c r="Q83" s="4">
        <v>43264000000</v>
      </c>
      <c r="R83" s="4">
        <v>43414000000</v>
      </c>
      <c r="S83" s="4">
        <v>43496000000</v>
      </c>
    </row>
    <row r="84" spans="1:19" ht="16" x14ac:dyDescent="0.2">
      <c r="A84" s="3" t="s">
        <v>93</v>
      </c>
      <c r="B84" s="4">
        <v>28469000000</v>
      </c>
      <c r="C84" s="4">
        <v>33245000000</v>
      </c>
      <c r="D84" s="4">
        <v>33496000000</v>
      </c>
      <c r="E84" s="4">
        <v>32652000000</v>
      </c>
      <c r="F84" s="4">
        <v>29053000000</v>
      </c>
      <c r="G84" s="4">
        <v>27258000000</v>
      </c>
      <c r="H84" s="4">
        <v>27863000000</v>
      </c>
      <c r="I84" s="4">
        <v>28582000000</v>
      </c>
      <c r="J84" s="4">
        <v>30633000000</v>
      </c>
      <c r="K84" s="4">
        <v>31544000000</v>
      </c>
      <c r="L84" s="4">
        <v>38072000000</v>
      </c>
      <c r="M84" s="4">
        <v>37046000000</v>
      </c>
      <c r="N84" s="4">
        <v>33788000000</v>
      </c>
      <c r="O84" s="5">
        <v>33393000000</v>
      </c>
      <c r="P84" s="4">
        <v>33788000000</v>
      </c>
      <c r="Q84" s="4">
        <v>33612000000</v>
      </c>
      <c r="R84" s="4">
        <v>33559000000</v>
      </c>
      <c r="S84" s="4">
        <v>33393000000</v>
      </c>
    </row>
    <row r="85" spans="1:19" ht="16" x14ac:dyDescent="0.2">
      <c r="A85" s="3" t="s">
        <v>94</v>
      </c>
      <c r="B85" s="4">
        <v>14661000000</v>
      </c>
      <c r="C85" s="4">
        <v>16800000000</v>
      </c>
      <c r="D85" s="4">
        <v>16971000000</v>
      </c>
      <c r="E85" s="4">
        <v>16613000000</v>
      </c>
      <c r="F85" s="4">
        <v>14965000000</v>
      </c>
      <c r="G85" s="4">
        <v>14177000000</v>
      </c>
      <c r="H85" s="4">
        <v>14430000000</v>
      </c>
      <c r="I85" s="4">
        <v>14744000000</v>
      </c>
      <c r="J85" s="4">
        <v>14808000000</v>
      </c>
      <c r="K85" s="4">
        <v>15501000000</v>
      </c>
      <c r="L85" s="4">
        <v>18757000000</v>
      </c>
      <c r="M85" s="4">
        <v>18381000000</v>
      </c>
      <c r="N85" s="4">
        <v>18202000000</v>
      </c>
      <c r="O85" s="5">
        <v>17892000000</v>
      </c>
      <c r="P85" s="4">
        <v>18202000000</v>
      </c>
      <c r="Q85" s="4">
        <v>18089000000</v>
      </c>
      <c r="R85" s="4">
        <v>17997000000</v>
      </c>
      <c r="S85" s="4">
        <v>17892000000</v>
      </c>
    </row>
    <row r="86" spans="1:19" ht="16" x14ac:dyDescent="0.2">
      <c r="A86" s="3" t="s">
        <v>95</v>
      </c>
      <c r="B86" s="4">
        <v>13808000000</v>
      </c>
      <c r="C86" s="4">
        <v>16445000000</v>
      </c>
      <c r="D86" s="4">
        <v>16525000000</v>
      </c>
      <c r="E86" s="4">
        <v>16039000000</v>
      </c>
      <c r="F86" s="4">
        <v>14088000000</v>
      </c>
      <c r="G86" s="4">
        <v>13081000000</v>
      </c>
      <c r="H86" s="4">
        <v>13433000000</v>
      </c>
      <c r="I86" s="4">
        <v>13838000000</v>
      </c>
      <c r="J86" s="4">
        <v>15825000000</v>
      </c>
      <c r="K86" s="4">
        <v>16043000000</v>
      </c>
      <c r="L86" s="4">
        <v>19315000000</v>
      </c>
      <c r="M86" s="4">
        <v>18665000000</v>
      </c>
      <c r="N86" s="4">
        <v>15586000000</v>
      </c>
      <c r="O86" s="5">
        <v>15501000000</v>
      </c>
      <c r="P86" s="4">
        <v>15586000000</v>
      </c>
      <c r="Q86" s="4">
        <v>15523000000</v>
      </c>
      <c r="R86" s="4">
        <v>15562000000</v>
      </c>
      <c r="S86" s="4">
        <v>15501000000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1689000000</v>
      </c>
      <c r="C89" s="4">
        <v>1021000000</v>
      </c>
      <c r="D89" s="4">
        <v>1653000000</v>
      </c>
      <c r="E89" s="4">
        <v>2207000000</v>
      </c>
      <c r="F89" s="4">
        <v>860000000</v>
      </c>
      <c r="G89" s="4">
        <v>750000000</v>
      </c>
      <c r="H89" s="4">
        <v>636000000</v>
      </c>
      <c r="I89" s="4">
        <v>913000000</v>
      </c>
      <c r="J89" s="4">
        <v>5124000000</v>
      </c>
      <c r="K89" s="4">
        <v>5822000000</v>
      </c>
      <c r="L89" s="4">
        <v>6014000000</v>
      </c>
      <c r="M89" s="4">
        <v>6494000000</v>
      </c>
      <c r="N89" s="4">
        <v>7123000000</v>
      </c>
      <c r="O89" s="5">
        <v>10103000000</v>
      </c>
      <c r="P89" s="4">
        <v>7123000000</v>
      </c>
      <c r="Q89" s="4">
        <v>9652000000</v>
      </c>
      <c r="R89" s="4">
        <v>9855000000</v>
      </c>
      <c r="S89" s="4">
        <v>10103000000</v>
      </c>
    </row>
    <row r="90" spans="1:19" ht="16" x14ac:dyDescent="0.2">
      <c r="A90" s="3" t="s">
        <v>99</v>
      </c>
      <c r="B90" s="4">
        <v>68153000000</v>
      </c>
      <c r="C90" s="4">
        <v>72882000000</v>
      </c>
      <c r="D90" s="4">
        <v>74638000000</v>
      </c>
      <c r="E90" s="4">
        <v>77478000000</v>
      </c>
      <c r="F90" s="4">
        <v>70509000000</v>
      </c>
      <c r="G90" s="4">
        <v>69667000000</v>
      </c>
      <c r="H90" s="4">
        <v>74129000000</v>
      </c>
      <c r="I90" s="4">
        <v>79804000000</v>
      </c>
      <c r="J90" s="4">
        <v>77648000000</v>
      </c>
      <c r="K90" s="4">
        <v>78547000000</v>
      </c>
      <c r="L90" s="4">
        <v>92918000000</v>
      </c>
      <c r="M90" s="4">
        <v>92377000000</v>
      </c>
      <c r="N90" s="4">
        <v>92187000000</v>
      </c>
      <c r="O90" s="5">
        <v>99953000000</v>
      </c>
      <c r="P90" s="4">
        <v>92187000000</v>
      </c>
      <c r="Q90" s="4">
        <v>93042000000</v>
      </c>
      <c r="R90" s="4">
        <v>95906000000</v>
      </c>
      <c r="S90" s="4">
        <v>99953000000</v>
      </c>
    </row>
    <row r="91" spans="1:19" ht="16" x14ac:dyDescent="0.2">
      <c r="A91" s="3" t="s">
        <v>100</v>
      </c>
      <c r="B91" s="4">
        <v>10994000000</v>
      </c>
      <c r="C91" s="4">
        <v>11949000000</v>
      </c>
      <c r="D91" s="4">
        <v>12274000000</v>
      </c>
      <c r="E91" s="4">
        <v>12533000000</v>
      </c>
      <c r="F91" s="4">
        <v>13016000000</v>
      </c>
      <c r="G91" s="4">
        <v>13507000000</v>
      </c>
      <c r="H91" s="4">
        <v>14243000000</v>
      </c>
      <c r="I91" s="4">
        <v>15017000000</v>
      </c>
      <c r="J91" s="4">
        <v>18112000000</v>
      </c>
      <c r="K91" s="4">
        <v>17541000000</v>
      </c>
      <c r="L91" s="4">
        <v>19592000000</v>
      </c>
      <c r="M91" s="4">
        <v>21159000000</v>
      </c>
      <c r="N91" s="4">
        <v>23371000000</v>
      </c>
      <c r="O91" s="5">
        <v>23723000000</v>
      </c>
      <c r="P91" s="4">
        <v>23371000000</v>
      </c>
      <c r="Q91" s="4">
        <v>21556000000</v>
      </c>
      <c r="R91" s="4">
        <v>22005000000</v>
      </c>
      <c r="S91" s="4">
        <v>23723000000</v>
      </c>
    </row>
    <row r="92" spans="1:19" ht="16" x14ac:dyDescent="0.2">
      <c r="A92" s="3" t="s">
        <v>101</v>
      </c>
      <c r="B92" s="4">
        <v>10923000000</v>
      </c>
      <c r="C92" s="4">
        <v>11757000000</v>
      </c>
      <c r="D92" s="4">
        <v>11903000000</v>
      </c>
      <c r="E92" s="4">
        <v>12533000000</v>
      </c>
      <c r="F92" s="4">
        <v>13016000000</v>
      </c>
      <c r="G92" s="4">
        <v>13507000000</v>
      </c>
      <c r="H92" s="4">
        <v>14243000000</v>
      </c>
      <c r="I92" s="4">
        <v>15017000000</v>
      </c>
      <c r="J92" s="4">
        <v>18112000000</v>
      </c>
      <c r="K92" s="4">
        <v>17541000000</v>
      </c>
      <c r="L92" s="4">
        <v>19592000000</v>
      </c>
      <c r="M92" s="4">
        <v>21159000000</v>
      </c>
      <c r="N92" s="4">
        <v>23371000000</v>
      </c>
      <c r="O92" s="5">
        <v>23723000000</v>
      </c>
      <c r="P92" s="4">
        <v>23371000000</v>
      </c>
      <c r="Q92" s="4">
        <v>21556000000</v>
      </c>
      <c r="R92" s="4">
        <v>22005000000</v>
      </c>
      <c r="S92" s="4">
        <v>23723000000</v>
      </c>
    </row>
    <row r="93" spans="1:19" ht="16" x14ac:dyDescent="0.2">
      <c r="A93" s="3" t="s">
        <v>102</v>
      </c>
      <c r="B93" s="4">
        <v>71000000</v>
      </c>
      <c r="C93" s="4">
        <v>192000000</v>
      </c>
      <c r="D93" s="4">
        <v>371000000</v>
      </c>
      <c r="E93" s="4" t="s">
        <v>24</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t="s">
        <v>24</v>
      </c>
      <c r="D95" s="4" t="s">
        <v>24</v>
      </c>
      <c r="E95" s="4" t="s">
        <v>24</v>
      </c>
      <c r="F95" s="4" t="s">
        <v>24</v>
      </c>
      <c r="G95" s="4" t="s">
        <v>24</v>
      </c>
      <c r="H95" s="4" t="s">
        <v>24</v>
      </c>
      <c r="I95" s="4" t="s">
        <v>24</v>
      </c>
      <c r="J95" s="4" t="s">
        <v>24</v>
      </c>
      <c r="K95" s="4" t="s">
        <v>24</v>
      </c>
      <c r="L95" s="4" t="s">
        <v>24</v>
      </c>
      <c r="M95" s="4" t="s">
        <v>24</v>
      </c>
      <c r="N95" s="4" t="s">
        <v>24</v>
      </c>
      <c r="O95" s="5" t="s">
        <v>24</v>
      </c>
      <c r="P95" s="4" t="s">
        <v>24</v>
      </c>
      <c r="Q95" s="4" t="s">
        <v>24</v>
      </c>
      <c r="R95" s="4" t="s">
        <v>24</v>
      </c>
      <c r="S95" s="4" t="s">
        <v>24</v>
      </c>
    </row>
    <row r="96" spans="1:19" ht="16" x14ac:dyDescent="0.2">
      <c r="A96" s="3" t="s">
        <v>105</v>
      </c>
      <c r="B96" s="4">
        <v>4898000000</v>
      </c>
      <c r="C96" s="4">
        <v>6205000000</v>
      </c>
      <c r="D96" s="4">
        <v>4815000000</v>
      </c>
      <c r="E96" s="4">
        <v>5306000000</v>
      </c>
      <c r="F96" s="4">
        <v>5076000000</v>
      </c>
      <c r="G96" s="4">
        <v>4071000000</v>
      </c>
      <c r="H96" s="4">
        <v>6892000000</v>
      </c>
      <c r="I96" s="4">
        <v>5485000000</v>
      </c>
      <c r="J96" s="4">
        <v>4026000000</v>
      </c>
      <c r="K96" s="4">
        <v>2920000000</v>
      </c>
      <c r="L96" s="4">
        <v>3780000000</v>
      </c>
      <c r="M96" s="4">
        <v>4308000000</v>
      </c>
      <c r="N96" s="4">
        <v>3414000000</v>
      </c>
      <c r="O96" s="5">
        <v>8937000000</v>
      </c>
      <c r="P96" s="4">
        <v>3414000000</v>
      </c>
      <c r="Q96" s="4">
        <v>4281000000</v>
      </c>
      <c r="R96" s="4">
        <v>7613000000</v>
      </c>
      <c r="S96" s="4">
        <v>8937000000</v>
      </c>
    </row>
    <row r="97" spans="1:19" ht="16" x14ac:dyDescent="0.2">
      <c r="A97" s="3" t="s">
        <v>106</v>
      </c>
      <c r="B97" s="4">
        <v>4898000000</v>
      </c>
      <c r="C97" s="4">
        <v>6205000000</v>
      </c>
      <c r="D97" s="4">
        <v>4815000000</v>
      </c>
      <c r="E97" s="4">
        <v>5306000000</v>
      </c>
      <c r="F97" s="4">
        <v>5076000000</v>
      </c>
      <c r="G97" s="4">
        <v>4071000000</v>
      </c>
      <c r="H97" s="4">
        <v>6892000000</v>
      </c>
      <c r="I97" s="4">
        <v>5485000000</v>
      </c>
      <c r="J97" s="4">
        <v>4026000000</v>
      </c>
      <c r="K97" s="4">
        <v>2920000000</v>
      </c>
      <c r="L97" s="4">
        <v>3780000000</v>
      </c>
      <c r="M97" s="4">
        <v>4308000000</v>
      </c>
      <c r="N97" s="4">
        <v>3414000000</v>
      </c>
      <c r="O97" s="5">
        <v>8937000000</v>
      </c>
      <c r="P97" s="4">
        <v>3414000000</v>
      </c>
      <c r="Q97" s="4">
        <v>4281000000</v>
      </c>
      <c r="R97" s="4">
        <v>7613000000</v>
      </c>
      <c r="S97" s="4">
        <v>8937000000</v>
      </c>
    </row>
    <row r="98" spans="1:19" ht="16" x14ac:dyDescent="0.2">
      <c r="A98" s="3" t="s">
        <v>107</v>
      </c>
      <c r="B98" s="4" t="s">
        <v>24</v>
      </c>
      <c r="C98" s="4" t="s">
        <v>24</v>
      </c>
      <c r="D98" s="4" t="s">
        <v>24</v>
      </c>
      <c r="E98" s="4" t="s">
        <v>24</v>
      </c>
      <c r="F98" s="4" t="s">
        <v>24</v>
      </c>
      <c r="G98" s="4" t="s">
        <v>24</v>
      </c>
      <c r="H98" s="4" t="s">
        <v>24</v>
      </c>
      <c r="I98" s="4" t="s">
        <v>24</v>
      </c>
      <c r="J98" s="4" t="s">
        <v>24</v>
      </c>
      <c r="K98" s="4">
        <v>442000000</v>
      </c>
      <c r="L98" s="4">
        <v>460000000</v>
      </c>
      <c r="M98" s="4">
        <v>446000000</v>
      </c>
      <c r="N98" s="4">
        <v>483000000</v>
      </c>
      <c r="O98" s="5" t="s">
        <v>24</v>
      </c>
      <c r="P98" s="4">
        <v>483000000</v>
      </c>
      <c r="Q98" s="4" t="s">
        <v>24</v>
      </c>
      <c r="R98" s="4" t="s">
        <v>24</v>
      </c>
      <c r="S98" s="4" t="s">
        <v>24</v>
      </c>
    </row>
    <row r="99" spans="1:19" ht="16" x14ac:dyDescent="0.2">
      <c r="A99" s="3" t="s">
        <v>108</v>
      </c>
      <c r="B99" s="4" t="s">
        <v>24</v>
      </c>
      <c r="C99" s="4" t="s">
        <v>24</v>
      </c>
      <c r="D99" s="4" t="s">
        <v>24</v>
      </c>
      <c r="E99" s="4" t="s">
        <v>24</v>
      </c>
      <c r="F99" s="4" t="s">
        <v>24</v>
      </c>
      <c r="G99" s="4" t="s">
        <v>24</v>
      </c>
      <c r="H99" s="4" t="s">
        <v>24</v>
      </c>
      <c r="I99" s="4" t="s">
        <v>24</v>
      </c>
      <c r="J99" s="4" t="s">
        <v>24</v>
      </c>
      <c r="K99" s="4" t="s">
        <v>24</v>
      </c>
      <c r="L99" s="4" t="s">
        <v>24</v>
      </c>
      <c r="M99" s="4">
        <v>753000000</v>
      </c>
      <c r="N99" s="4" t="s">
        <v>24</v>
      </c>
      <c r="O99" s="5" t="s">
        <v>24</v>
      </c>
      <c r="P99" s="4" t="s">
        <v>24</v>
      </c>
      <c r="Q99" s="4" t="s">
        <v>24</v>
      </c>
      <c r="R99" s="4" t="s">
        <v>24</v>
      </c>
      <c r="S99" s="4" t="s">
        <v>24</v>
      </c>
    </row>
    <row r="100" spans="1:19" ht="16" x14ac:dyDescent="0.2">
      <c r="A100" s="3" t="s">
        <v>109</v>
      </c>
      <c r="B100" s="4" t="s">
        <v>24</v>
      </c>
      <c r="C100" s="4" t="s">
        <v>24</v>
      </c>
      <c r="D100" s="4" t="s">
        <v>24</v>
      </c>
      <c r="E100" s="4" t="s">
        <v>24</v>
      </c>
      <c r="F100" s="4" t="s">
        <v>24</v>
      </c>
      <c r="G100" s="4" t="s">
        <v>24</v>
      </c>
      <c r="H100" s="4" t="s">
        <v>24</v>
      </c>
      <c r="I100" s="4" t="s">
        <v>24</v>
      </c>
      <c r="J100" s="4" t="s">
        <v>24</v>
      </c>
      <c r="K100" s="4" t="s">
        <v>24</v>
      </c>
      <c r="L100" s="4" t="s">
        <v>24</v>
      </c>
      <c r="M100" s="4" t="s">
        <v>24</v>
      </c>
      <c r="N100" s="4" t="s">
        <v>24</v>
      </c>
      <c r="O100" s="5" t="s">
        <v>24</v>
      </c>
      <c r="P100" s="4" t="s">
        <v>24</v>
      </c>
      <c r="Q100" s="4" t="s">
        <v>24</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t="s">
        <v>24</v>
      </c>
      <c r="F103" s="4" t="s">
        <v>24</v>
      </c>
      <c r="G103" s="4" t="s">
        <v>24</v>
      </c>
      <c r="H103" s="4" t="s">
        <v>24</v>
      </c>
      <c r="I103" s="4" t="s">
        <v>24</v>
      </c>
      <c r="J103" s="4" t="s">
        <v>24</v>
      </c>
      <c r="K103" s="4" t="s">
        <v>24</v>
      </c>
      <c r="L103" s="4" t="s">
        <v>24</v>
      </c>
      <c r="M103" s="4">
        <v>753000000</v>
      </c>
      <c r="N103" s="4" t="s">
        <v>24</v>
      </c>
      <c r="O103" s="5" t="s">
        <v>24</v>
      </c>
      <c r="P103" s="4" t="s">
        <v>24</v>
      </c>
      <c r="Q103" s="4" t="s">
        <v>24</v>
      </c>
      <c r="R103" s="4" t="s">
        <v>24</v>
      </c>
      <c r="S103" s="4" t="s">
        <v>24</v>
      </c>
    </row>
    <row r="104" spans="1:19" ht="16" x14ac:dyDescent="0.2">
      <c r="A104" s="3" t="s">
        <v>113</v>
      </c>
      <c r="B104" s="4">
        <v>15892000000</v>
      </c>
      <c r="C104" s="4">
        <v>18154000000</v>
      </c>
      <c r="D104" s="4">
        <v>17089000000</v>
      </c>
      <c r="E104" s="4">
        <v>17839000000</v>
      </c>
      <c r="F104" s="4">
        <v>18092000000</v>
      </c>
      <c r="G104" s="4">
        <v>17578000000</v>
      </c>
      <c r="H104" s="4">
        <v>21135000000</v>
      </c>
      <c r="I104" s="4">
        <v>20502000000</v>
      </c>
      <c r="J104" s="4">
        <v>22138000000</v>
      </c>
      <c r="K104" s="4">
        <v>20461000000</v>
      </c>
      <c r="L104" s="4">
        <v>23372000000</v>
      </c>
      <c r="M104" s="4">
        <v>26220000000</v>
      </c>
      <c r="N104" s="4">
        <v>26785000000</v>
      </c>
      <c r="O104" s="5">
        <v>32660000000</v>
      </c>
      <c r="P104" s="4">
        <v>26785000000</v>
      </c>
      <c r="Q104" s="4">
        <v>25837000000</v>
      </c>
      <c r="R104" s="4">
        <v>29618000000</v>
      </c>
      <c r="S104" s="4">
        <v>32660000000</v>
      </c>
    </row>
    <row r="105" spans="1:19" ht="16" x14ac:dyDescent="0.2">
      <c r="A105" s="3" t="s">
        <v>114</v>
      </c>
      <c r="B105" s="4">
        <v>19999000000</v>
      </c>
      <c r="C105" s="4">
        <v>20568000000</v>
      </c>
      <c r="D105" s="4">
        <v>23544000000</v>
      </c>
      <c r="E105" s="4">
        <v>24333000000</v>
      </c>
      <c r="F105" s="4">
        <v>23821000000</v>
      </c>
      <c r="G105" s="4">
        <v>29213000000</v>
      </c>
      <c r="H105" s="4">
        <v>30053000000</v>
      </c>
      <c r="I105" s="4">
        <v>33796000000</v>
      </c>
      <c r="J105" s="4">
        <v>28295000000</v>
      </c>
      <c r="K105" s="4">
        <v>29148000000</v>
      </c>
      <c r="L105" s="4">
        <v>40370000000</v>
      </c>
      <c r="M105" s="4">
        <v>36026000000</v>
      </c>
      <c r="N105" s="4">
        <v>35657000000</v>
      </c>
      <c r="O105" s="5">
        <v>35837000000</v>
      </c>
      <c r="P105" s="4">
        <v>35657000000</v>
      </c>
      <c r="Q105" s="4">
        <v>37486000000</v>
      </c>
      <c r="R105" s="4">
        <v>36008000000</v>
      </c>
      <c r="S105" s="4">
        <v>35837000000</v>
      </c>
    </row>
    <row r="106" spans="1:19" ht="16" x14ac:dyDescent="0.2">
      <c r="A106" s="3" t="s">
        <v>115</v>
      </c>
      <c r="B106" s="4">
        <v>19999000000</v>
      </c>
      <c r="C106" s="4">
        <v>20568000000</v>
      </c>
      <c r="D106" s="4">
        <v>23544000000</v>
      </c>
      <c r="E106" s="4">
        <v>24333000000</v>
      </c>
      <c r="F106" s="4">
        <v>23821000000</v>
      </c>
      <c r="G106" s="4">
        <v>29213000000</v>
      </c>
      <c r="H106" s="4">
        <v>30053000000</v>
      </c>
      <c r="I106" s="4">
        <v>33796000000</v>
      </c>
      <c r="J106" s="4">
        <v>28295000000</v>
      </c>
      <c r="K106" s="4">
        <v>29148000000</v>
      </c>
      <c r="L106" s="4">
        <v>40370000000</v>
      </c>
      <c r="M106" s="4">
        <v>36026000000</v>
      </c>
      <c r="N106" s="4">
        <v>35657000000</v>
      </c>
      <c r="O106" s="5">
        <v>35837000000</v>
      </c>
      <c r="P106" s="4">
        <v>35657000000</v>
      </c>
      <c r="Q106" s="4">
        <v>37486000000</v>
      </c>
      <c r="R106" s="4">
        <v>36008000000</v>
      </c>
      <c r="S106" s="4">
        <v>35837000000</v>
      </c>
    </row>
    <row r="107" spans="1:19" ht="16" x14ac:dyDescent="0.2">
      <c r="A107" s="3" t="s">
        <v>116</v>
      </c>
      <c r="B107" s="4" t="s">
        <v>24</v>
      </c>
      <c r="C107" s="4" t="s">
        <v>24</v>
      </c>
      <c r="D107" s="4" t="s">
        <v>24</v>
      </c>
      <c r="E107" s="4" t="s">
        <v>24</v>
      </c>
      <c r="F107" s="4" t="s">
        <v>24</v>
      </c>
      <c r="G107" s="4" t="s">
        <v>24</v>
      </c>
      <c r="H107" s="4" t="s">
        <v>24</v>
      </c>
      <c r="I107" s="4" t="s">
        <v>24</v>
      </c>
      <c r="J107" s="4" t="s">
        <v>24</v>
      </c>
      <c r="K107" s="4" t="s">
        <v>24</v>
      </c>
      <c r="L107" s="4" t="s">
        <v>24</v>
      </c>
      <c r="M107" s="4" t="s">
        <v>24</v>
      </c>
      <c r="N107" s="4" t="s">
        <v>24</v>
      </c>
      <c r="O107" s="5" t="s">
        <v>24</v>
      </c>
      <c r="P107" s="4" t="s">
        <v>24</v>
      </c>
      <c r="Q107" s="4" t="s">
        <v>24</v>
      </c>
      <c r="R107" s="4" t="s">
        <v>24</v>
      </c>
      <c r="S107" s="4" t="s">
        <v>24</v>
      </c>
    </row>
    <row r="108" spans="1:19" ht="16" x14ac:dyDescent="0.2">
      <c r="A108" s="3" t="s">
        <v>117</v>
      </c>
      <c r="B108" s="4">
        <v>10786000000</v>
      </c>
      <c r="C108" s="4">
        <v>13261000000</v>
      </c>
      <c r="D108" s="4">
        <v>11606000000</v>
      </c>
      <c r="E108" s="4">
        <v>10917000000</v>
      </c>
      <c r="F108" s="4">
        <v>11048000000</v>
      </c>
      <c r="G108" s="4">
        <v>10846000000</v>
      </c>
      <c r="H108" s="4">
        <v>11742000000</v>
      </c>
      <c r="I108" s="4">
        <v>14525000000</v>
      </c>
      <c r="J108" s="4">
        <v>12613000000</v>
      </c>
      <c r="K108" s="4">
        <v>14070000000</v>
      </c>
      <c r="L108" s="4">
        <v>15624000000</v>
      </c>
      <c r="M108" s="4">
        <v>13980000000</v>
      </c>
      <c r="N108" s="4">
        <v>12472000000</v>
      </c>
      <c r="O108" s="5">
        <v>12486000000</v>
      </c>
      <c r="P108" s="4">
        <v>12472000000</v>
      </c>
      <c r="Q108" s="4">
        <v>12544000000</v>
      </c>
      <c r="R108" s="4">
        <v>12455000000</v>
      </c>
      <c r="S108" s="4">
        <v>12486000000</v>
      </c>
    </row>
    <row r="109" spans="1:19" ht="16" x14ac:dyDescent="0.2">
      <c r="A109" s="3" t="s">
        <v>118</v>
      </c>
      <c r="B109" s="4">
        <v>4057000000</v>
      </c>
      <c r="C109" s="4">
        <v>4995000000</v>
      </c>
      <c r="D109" s="4">
        <v>5063000000</v>
      </c>
      <c r="E109" s="4">
        <v>5986000000</v>
      </c>
      <c r="F109" s="4">
        <v>5304000000</v>
      </c>
      <c r="G109" s="4">
        <v>4959000000</v>
      </c>
      <c r="H109" s="4">
        <v>5073000000</v>
      </c>
      <c r="I109" s="4">
        <v>3242000000</v>
      </c>
      <c r="J109" s="4">
        <v>3499000000</v>
      </c>
      <c r="K109" s="4">
        <v>4091000000</v>
      </c>
      <c r="L109" s="4">
        <v>4284000000</v>
      </c>
      <c r="M109" s="4">
        <v>4826000000</v>
      </c>
      <c r="N109" s="4">
        <v>4133000000</v>
      </c>
      <c r="O109" s="5">
        <v>4047000000</v>
      </c>
      <c r="P109" s="4">
        <v>4133000000</v>
      </c>
      <c r="Q109" s="4">
        <v>4039000000</v>
      </c>
      <c r="R109" s="4">
        <v>4113000000</v>
      </c>
      <c r="S109" s="4">
        <v>4047000000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6729000000</v>
      </c>
      <c r="C114" s="4">
        <v>8266000000</v>
      </c>
      <c r="D114" s="4">
        <v>6543000000</v>
      </c>
      <c r="E114" s="4">
        <v>4931000000</v>
      </c>
      <c r="F114" s="4">
        <v>5744000000</v>
      </c>
      <c r="G114" s="4">
        <v>5887000000</v>
      </c>
      <c r="H114" s="4">
        <v>6669000000</v>
      </c>
      <c r="I114" s="4">
        <v>11283000000</v>
      </c>
      <c r="J114" s="4">
        <v>9114000000</v>
      </c>
      <c r="K114" s="4">
        <v>9979000000</v>
      </c>
      <c r="L114" s="4">
        <v>11340000000</v>
      </c>
      <c r="M114" s="4">
        <v>9154000000</v>
      </c>
      <c r="N114" s="4">
        <v>8339000000</v>
      </c>
      <c r="O114" s="5">
        <v>8439000000</v>
      </c>
      <c r="P114" s="4">
        <v>8339000000</v>
      </c>
      <c r="Q114" s="4">
        <v>8505000000</v>
      </c>
      <c r="R114" s="4">
        <v>8342000000</v>
      </c>
      <c r="S114" s="4">
        <v>8439000000</v>
      </c>
    </row>
    <row r="115" spans="1:19" ht="16" x14ac:dyDescent="0.2">
      <c r="A115" s="3" t="s">
        <v>121</v>
      </c>
      <c r="B115" s="4">
        <v>30785000000</v>
      </c>
      <c r="C115" s="4">
        <v>33829000000</v>
      </c>
      <c r="D115" s="4">
        <v>35150000000</v>
      </c>
      <c r="E115" s="4">
        <v>35250000000</v>
      </c>
      <c r="F115" s="4">
        <v>34869000000</v>
      </c>
      <c r="G115" s="4">
        <v>40059000000</v>
      </c>
      <c r="H115" s="4">
        <v>41795000000</v>
      </c>
      <c r="I115" s="4">
        <v>48321000000</v>
      </c>
      <c r="J115" s="4">
        <v>40908000000</v>
      </c>
      <c r="K115" s="4">
        <v>43218000000</v>
      </c>
      <c r="L115" s="4">
        <v>55994000000</v>
      </c>
      <c r="M115" s="4">
        <v>50006000000</v>
      </c>
      <c r="N115" s="4">
        <v>48129000000</v>
      </c>
      <c r="O115" s="5">
        <v>48323000000</v>
      </c>
      <c r="P115" s="4">
        <v>48129000000</v>
      </c>
      <c r="Q115" s="4">
        <v>50030000000</v>
      </c>
      <c r="R115" s="4">
        <v>48463000000</v>
      </c>
      <c r="S115" s="4">
        <v>48323000000</v>
      </c>
    </row>
    <row r="116" spans="1:19" ht="16" x14ac:dyDescent="0.2">
      <c r="A116" s="3" t="s">
        <v>122</v>
      </c>
      <c r="B116" s="4">
        <v>46677000000</v>
      </c>
      <c r="C116" s="4">
        <v>51983000000</v>
      </c>
      <c r="D116" s="4">
        <v>52239000000</v>
      </c>
      <c r="E116" s="4">
        <v>53089000000</v>
      </c>
      <c r="F116" s="4">
        <v>52961000000</v>
      </c>
      <c r="G116" s="4">
        <v>57637000000</v>
      </c>
      <c r="H116" s="4">
        <v>62930000000</v>
      </c>
      <c r="I116" s="4">
        <v>68823000000</v>
      </c>
      <c r="J116" s="4">
        <v>63046000000</v>
      </c>
      <c r="K116" s="4">
        <v>63679000000</v>
      </c>
      <c r="L116" s="4">
        <v>79366000000</v>
      </c>
      <c r="M116" s="4">
        <v>76226000000</v>
      </c>
      <c r="N116" s="4">
        <v>74914000000</v>
      </c>
      <c r="O116" s="5">
        <v>80983000000</v>
      </c>
      <c r="P116" s="4">
        <v>74914000000</v>
      </c>
      <c r="Q116" s="4">
        <v>75867000000</v>
      </c>
      <c r="R116" s="4">
        <v>78081000000</v>
      </c>
      <c r="S116" s="4">
        <v>80983000000</v>
      </c>
    </row>
    <row r="117" spans="1:19" ht="16" x14ac:dyDescent="0.2">
      <c r="A117" s="3" t="s">
        <v>123</v>
      </c>
      <c r="B117" s="4">
        <v>41000000</v>
      </c>
      <c r="C117" s="4">
        <v>41000000</v>
      </c>
      <c r="D117" s="4">
        <v>41000000</v>
      </c>
      <c r="E117" s="4">
        <v>41000000</v>
      </c>
      <c r="F117" s="4">
        <v>41000000</v>
      </c>
      <c r="G117" s="4">
        <v>41000000</v>
      </c>
      <c r="H117" s="4">
        <v>41000000</v>
      </c>
      <c r="I117" s="4">
        <v>41000000</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4558000000</v>
      </c>
      <c r="C118" s="4">
        <v>4492000000</v>
      </c>
      <c r="D118" s="4">
        <v>4040000000</v>
      </c>
      <c r="E118" s="4">
        <v>3949000000</v>
      </c>
      <c r="F118" s="4">
        <v>3959000000</v>
      </c>
      <c r="G118" s="4">
        <v>3914000000</v>
      </c>
      <c r="H118" s="4">
        <v>3923000000</v>
      </c>
      <c r="I118" s="4">
        <v>3823000000</v>
      </c>
      <c r="J118" s="4">
        <v>3976000000</v>
      </c>
      <c r="K118" s="4">
        <v>3909000000</v>
      </c>
      <c r="L118" s="4">
        <v>3933000000</v>
      </c>
      <c r="M118" s="4">
        <v>4024000000</v>
      </c>
      <c r="N118" s="4">
        <v>4157000000</v>
      </c>
      <c r="O118" s="5">
        <v>4177000000</v>
      </c>
      <c r="P118" s="4">
        <v>4157000000</v>
      </c>
      <c r="Q118" s="4">
        <v>4019000000</v>
      </c>
      <c r="R118" s="4">
        <v>4105000000</v>
      </c>
      <c r="S118" s="4">
        <v>4177000000</v>
      </c>
    </row>
    <row r="119" spans="1:19" ht="16" x14ac:dyDescent="0.2">
      <c r="A119" s="3" t="s">
        <v>125</v>
      </c>
      <c r="B119" s="4">
        <v>31000000</v>
      </c>
      <c r="C119" s="4">
        <v>31000000</v>
      </c>
      <c r="D119" s="4">
        <v>26000000</v>
      </c>
      <c r="E119" s="4">
        <v>25000000</v>
      </c>
      <c r="F119" s="4">
        <v>25000000</v>
      </c>
      <c r="G119" s="4">
        <v>24000000</v>
      </c>
      <c r="H119" s="4">
        <v>24000000</v>
      </c>
      <c r="I119" s="4">
        <v>24000000</v>
      </c>
      <c r="J119" s="4">
        <v>23000000</v>
      </c>
      <c r="K119" s="4">
        <v>23000000</v>
      </c>
      <c r="L119" s="4">
        <v>23000000</v>
      </c>
      <c r="M119" s="4">
        <v>23000000</v>
      </c>
      <c r="N119" s="4">
        <v>23000000</v>
      </c>
      <c r="O119" s="5">
        <v>23000000</v>
      </c>
      <c r="P119" s="4">
        <v>23000000</v>
      </c>
      <c r="Q119" s="4">
        <v>23000000</v>
      </c>
      <c r="R119" s="4">
        <v>23000000</v>
      </c>
      <c r="S119" s="4">
        <v>23000000</v>
      </c>
    </row>
    <row r="120" spans="1:19" ht="16" x14ac:dyDescent="0.2">
      <c r="A120" s="3" t="s">
        <v>126</v>
      </c>
      <c r="B120" s="4">
        <v>4527000000</v>
      </c>
      <c r="C120" s="4">
        <v>4461000000</v>
      </c>
      <c r="D120" s="4">
        <v>4014000000</v>
      </c>
      <c r="E120" s="4">
        <v>3924000000</v>
      </c>
      <c r="F120" s="4">
        <v>3934000000</v>
      </c>
      <c r="G120" s="4">
        <v>3890000000</v>
      </c>
      <c r="H120" s="4">
        <v>3899000000</v>
      </c>
      <c r="I120" s="4">
        <v>3799000000</v>
      </c>
      <c r="J120" s="4">
        <v>3953000000</v>
      </c>
      <c r="K120" s="4">
        <v>3886000000</v>
      </c>
      <c r="L120" s="4">
        <v>3910000000</v>
      </c>
      <c r="M120" s="4">
        <v>4001000000</v>
      </c>
      <c r="N120" s="4">
        <v>4134000000</v>
      </c>
      <c r="O120" s="5">
        <v>4154000000</v>
      </c>
      <c r="P120" s="4">
        <v>4134000000</v>
      </c>
      <c r="Q120" s="4">
        <v>3996000000</v>
      </c>
      <c r="R120" s="4">
        <v>4082000000</v>
      </c>
      <c r="S120" s="4">
        <v>4154000000</v>
      </c>
    </row>
    <row r="121" spans="1:19" ht="16" x14ac:dyDescent="0.2">
      <c r="A121" s="3" t="s">
        <v>127</v>
      </c>
      <c r="B121" s="4">
        <v>16895000000</v>
      </c>
      <c r="C121" s="4">
        <v>18032000000</v>
      </c>
      <c r="D121" s="4">
        <v>19458000000</v>
      </c>
      <c r="E121" s="4">
        <v>21004000000</v>
      </c>
      <c r="F121" s="4">
        <v>24985000000</v>
      </c>
      <c r="G121" s="4">
        <v>29185000000</v>
      </c>
      <c r="H121" s="4">
        <v>31468000000</v>
      </c>
      <c r="I121" s="4">
        <v>32757000000</v>
      </c>
      <c r="J121" s="4">
        <v>34286000000</v>
      </c>
      <c r="K121" s="4">
        <v>36769000000</v>
      </c>
      <c r="L121" s="4">
        <v>38446000000</v>
      </c>
      <c r="M121" s="4">
        <v>38248000000</v>
      </c>
      <c r="N121" s="4">
        <v>39506000000</v>
      </c>
      <c r="O121" s="5">
        <v>40056000000</v>
      </c>
      <c r="P121" s="4">
        <v>39506000000</v>
      </c>
      <c r="Q121" s="4">
        <v>39518000000</v>
      </c>
      <c r="R121" s="4">
        <v>39775000000</v>
      </c>
      <c r="S121" s="4">
        <v>40056000000</v>
      </c>
    </row>
    <row r="122" spans="1:19" ht="16" x14ac:dyDescent="0.2">
      <c r="A122" s="3" t="s">
        <v>128</v>
      </c>
      <c r="B122" s="4">
        <v>37090000000</v>
      </c>
      <c r="C122" s="4">
        <v>40316000000</v>
      </c>
      <c r="D122" s="4">
        <v>43158000000</v>
      </c>
      <c r="E122" s="4">
        <v>46420000000</v>
      </c>
      <c r="F122" s="4">
        <v>49092000000</v>
      </c>
      <c r="G122" s="4">
        <v>50472000000</v>
      </c>
      <c r="H122" s="4">
        <v>52518000000</v>
      </c>
      <c r="I122" s="4">
        <v>52839000000</v>
      </c>
      <c r="J122" s="4">
        <v>59947000000</v>
      </c>
      <c r="K122" s="4">
        <v>61946000000</v>
      </c>
      <c r="L122" s="4">
        <v>63443000000</v>
      </c>
      <c r="M122" s="4">
        <v>65165000000</v>
      </c>
      <c r="N122" s="4">
        <v>67800000000</v>
      </c>
      <c r="O122" s="5">
        <v>70479000000</v>
      </c>
      <c r="P122" s="4">
        <v>67800000000</v>
      </c>
      <c r="Q122" s="4">
        <v>68142000000</v>
      </c>
      <c r="R122" s="4">
        <v>69135000000</v>
      </c>
      <c r="S122" s="4">
        <v>70479000000</v>
      </c>
    </row>
    <row r="123" spans="1:19" ht="16" x14ac:dyDescent="0.2">
      <c r="A123" s="3" t="s">
        <v>129</v>
      </c>
      <c r="B123" s="4">
        <v>-3630000000</v>
      </c>
      <c r="C123" s="4">
        <v>-6229000000</v>
      </c>
      <c r="D123" s="4">
        <v>-5487000000</v>
      </c>
      <c r="E123" s="4">
        <v>-5127000000</v>
      </c>
      <c r="F123" s="4">
        <v>-10669000000</v>
      </c>
      <c r="G123" s="4">
        <v>-13319000000</v>
      </c>
      <c r="H123" s="4">
        <v>-13919000000</v>
      </c>
      <c r="I123" s="4">
        <v>-13057000000</v>
      </c>
      <c r="J123" s="4">
        <v>-15119000000</v>
      </c>
      <c r="K123" s="4">
        <v>-14300000000</v>
      </c>
      <c r="L123" s="4">
        <v>-15476000000</v>
      </c>
      <c r="M123" s="4">
        <v>-14898000000</v>
      </c>
      <c r="N123" s="4">
        <v>-15302000000</v>
      </c>
      <c r="O123" s="5">
        <v>-15794000000</v>
      </c>
      <c r="P123" s="4">
        <v>-15302000000</v>
      </c>
      <c r="Q123" s="4">
        <v>-15601000000</v>
      </c>
      <c r="R123" s="4">
        <v>-15780000000</v>
      </c>
      <c r="S123" s="4">
        <v>-15794000000</v>
      </c>
    </row>
    <row r="124" spans="1:19" ht="16" x14ac:dyDescent="0.2">
      <c r="A124" s="3" t="s">
        <v>130</v>
      </c>
      <c r="B124" s="4">
        <v>21164000000</v>
      </c>
      <c r="C124" s="4">
        <v>20588000000</v>
      </c>
      <c r="D124" s="4">
        <v>22294000000</v>
      </c>
      <c r="E124" s="4">
        <v>24279000000</v>
      </c>
      <c r="F124" s="4">
        <v>17438000000</v>
      </c>
      <c r="G124" s="4">
        <v>11923000000</v>
      </c>
      <c r="H124" s="4">
        <v>11095000000</v>
      </c>
      <c r="I124" s="4">
        <v>10889000000</v>
      </c>
      <c r="J124" s="4">
        <v>14518000000</v>
      </c>
      <c r="K124" s="4">
        <v>14786000000</v>
      </c>
      <c r="L124" s="4">
        <v>13454000000</v>
      </c>
      <c r="M124" s="4">
        <v>16043000000</v>
      </c>
      <c r="N124" s="4">
        <v>17149000000</v>
      </c>
      <c r="O124" s="5">
        <v>18806000000</v>
      </c>
      <c r="P124" s="4">
        <v>17149000000</v>
      </c>
      <c r="Q124" s="4">
        <v>17042000000</v>
      </c>
      <c r="R124" s="4">
        <v>17685000000</v>
      </c>
      <c r="S124" s="4">
        <v>18806000000</v>
      </c>
    </row>
    <row r="125" spans="1:19" ht="16" x14ac:dyDescent="0.2">
      <c r="A125" s="3" t="s">
        <v>131</v>
      </c>
      <c r="B125" s="4">
        <v>312000000</v>
      </c>
      <c r="C125" s="4">
        <v>311000000</v>
      </c>
      <c r="D125" s="4">
        <v>105000000</v>
      </c>
      <c r="E125" s="4">
        <v>110000000</v>
      </c>
      <c r="F125" s="4">
        <v>110000000</v>
      </c>
      <c r="G125" s="4">
        <v>107000000</v>
      </c>
      <c r="H125" s="4">
        <v>104000000</v>
      </c>
      <c r="I125" s="4">
        <v>92000000</v>
      </c>
      <c r="J125" s="4">
        <v>84000000</v>
      </c>
      <c r="K125" s="4">
        <v>82000000</v>
      </c>
      <c r="L125" s="4">
        <v>98000000</v>
      </c>
      <c r="M125" s="4">
        <v>108000000</v>
      </c>
      <c r="N125" s="4">
        <v>124000000</v>
      </c>
      <c r="O125" s="5">
        <v>164000000</v>
      </c>
      <c r="P125" s="4">
        <v>124000000</v>
      </c>
      <c r="Q125" s="4">
        <v>133000000</v>
      </c>
      <c r="R125" s="4">
        <v>140000000</v>
      </c>
      <c r="S125" s="4">
        <v>164000000</v>
      </c>
    </row>
    <row r="126" spans="1:19" ht="16" x14ac:dyDescent="0.2">
      <c r="A126" s="3" t="s">
        <v>132</v>
      </c>
      <c r="B126" s="4">
        <v>21476000000</v>
      </c>
      <c r="C126" s="4">
        <v>20899000000</v>
      </c>
      <c r="D126" s="4">
        <v>22399000000</v>
      </c>
      <c r="E126" s="4">
        <v>24389000000</v>
      </c>
      <c r="F126" s="4">
        <v>17548000000</v>
      </c>
      <c r="G126" s="4">
        <v>12030000000</v>
      </c>
      <c r="H126" s="4">
        <v>11199000000</v>
      </c>
      <c r="I126" s="4">
        <v>10981000000</v>
      </c>
      <c r="J126" s="4">
        <v>14602000000</v>
      </c>
      <c r="K126" s="4">
        <v>14868000000</v>
      </c>
      <c r="L126" s="4">
        <v>13552000000</v>
      </c>
      <c r="M126" s="4">
        <v>16151000000</v>
      </c>
      <c r="N126" s="4">
        <v>17273000000</v>
      </c>
      <c r="O126" s="5">
        <v>18970000000</v>
      </c>
      <c r="P126" s="4">
        <v>17273000000</v>
      </c>
      <c r="Q126" s="4">
        <v>17175000000</v>
      </c>
      <c r="R126" s="4">
        <v>17825000000</v>
      </c>
      <c r="S126" s="4">
        <v>18970000000</v>
      </c>
    </row>
    <row r="127" spans="1:19" ht="16" x14ac:dyDescent="0.2">
      <c r="A127" s="3" t="s">
        <v>133</v>
      </c>
      <c r="B127" s="4">
        <v>68153000000</v>
      </c>
      <c r="C127" s="4">
        <v>72882000000</v>
      </c>
      <c r="D127" s="4">
        <v>74638000000</v>
      </c>
      <c r="E127" s="4">
        <v>77478000000</v>
      </c>
      <c r="F127" s="4">
        <v>70509000000</v>
      </c>
      <c r="G127" s="4">
        <v>69667000000</v>
      </c>
      <c r="H127" s="4">
        <v>74129000000</v>
      </c>
      <c r="I127" s="4">
        <v>79804000000</v>
      </c>
      <c r="J127" s="4">
        <v>77648000000</v>
      </c>
      <c r="K127" s="4">
        <v>78547000000</v>
      </c>
      <c r="L127" s="4">
        <v>92918000000</v>
      </c>
      <c r="M127" s="4">
        <v>92377000000</v>
      </c>
      <c r="N127" s="4">
        <v>92187000000</v>
      </c>
      <c r="O127" s="5">
        <v>99953000000</v>
      </c>
      <c r="P127" s="4">
        <v>92187000000</v>
      </c>
      <c r="Q127" s="4">
        <v>93042000000</v>
      </c>
      <c r="R127" s="4">
        <v>95906000000</v>
      </c>
      <c r="S127" s="4">
        <v>99953000000</v>
      </c>
    </row>
    <row r="128" spans="1:19" ht="16" x14ac:dyDescent="0.2">
      <c r="A128" s="29" t="s">
        <v>134</v>
      </c>
      <c r="B128" s="27">
        <v>1581000000</v>
      </c>
      <c r="C128" s="27">
        <v>1564000000</v>
      </c>
      <c r="D128" s="27">
        <v>1544000000</v>
      </c>
      <c r="E128" s="27">
        <v>1529000000</v>
      </c>
      <c r="F128" s="27">
        <v>1488000000</v>
      </c>
      <c r="G128" s="27">
        <v>1448000000</v>
      </c>
      <c r="H128" s="27">
        <v>1428000000</v>
      </c>
      <c r="I128" s="27">
        <v>1420000000</v>
      </c>
      <c r="J128" s="27">
        <v>1409000000</v>
      </c>
      <c r="K128" s="27">
        <v>1391000000</v>
      </c>
      <c r="L128" s="27">
        <v>1380000000</v>
      </c>
      <c r="M128" s="27">
        <v>1383000000</v>
      </c>
      <c r="N128" s="27">
        <v>1377000000</v>
      </c>
      <c r="O128" s="28">
        <v>1374864000</v>
      </c>
      <c r="P128" s="27">
        <v>1377000000</v>
      </c>
      <c r="Q128" s="27">
        <v>1378000000</v>
      </c>
      <c r="R128" s="27">
        <v>1376581000</v>
      </c>
      <c r="S128" s="27">
        <v>1374864000</v>
      </c>
    </row>
    <row r="129" spans="1:19" ht="16" x14ac:dyDescent="0.2">
      <c r="A129" s="15" t="s">
        <v>197</v>
      </c>
      <c r="B129" s="10"/>
      <c r="C129" s="26">
        <f>(C128/B128)-1</f>
        <v>-1.0752688172043001E-2</v>
      </c>
      <c r="D129" s="26">
        <f>(D128/C128)-1</f>
        <v>-1.2787723785166238E-2</v>
      </c>
      <c r="E129" s="26">
        <f>(E128/D128)-1</f>
        <v>-9.7150259067357858E-3</v>
      </c>
      <c r="F129" s="26">
        <f t="shared" ref="F129:S129" si="9">(F128/E128)-1</f>
        <v>-2.6814911706998013E-2</v>
      </c>
      <c r="G129" s="26">
        <f t="shared" si="9"/>
        <v>-2.6881720430107503E-2</v>
      </c>
      <c r="H129" s="26">
        <f t="shared" si="9"/>
        <v>-1.3812154696132617E-2</v>
      </c>
      <c r="I129" s="26">
        <f t="shared" si="9"/>
        <v>-5.6022408963585235E-3</v>
      </c>
      <c r="J129" s="26">
        <f t="shared" si="9"/>
        <v>-7.7464788732394263E-3</v>
      </c>
      <c r="K129" s="26">
        <f t="shared" si="9"/>
        <v>-1.2775017743080208E-2</v>
      </c>
      <c r="L129" s="26">
        <f t="shared" si="9"/>
        <v>-7.9079798705966597E-3</v>
      </c>
      <c r="M129" s="26">
        <f t="shared" si="9"/>
        <v>2.1739130434783593E-3</v>
      </c>
      <c r="N129" s="26">
        <f t="shared" si="9"/>
        <v>-4.3383947939262812E-3</v>
      </c>
      <c r="O129" s="26">
        <f t="shared" si="9"/>
        <v>-1.5511982570806104E-3</v>
      </c>
      <c r="P129" s="26">
        <f t="shared" si="9"/>
        <v>1.5536082114304683E-3</v>
      </c>
      <c r="Q129" s="26">
        <f t="shared" si="9"/>
        <v>7.2621641249082103E-4</v>
      </c>
      <c r="R129" s="26">
        <f t="shared" si="9"/>
        <v>-1.0297532656022845E-3</v>
      </c>
      <c r="S129" s="26">
        <f t="shared" si="9"/>
        <v>-1.2472931124285491E-3</v>
      </c>
    </row>
    <row r="130" spans="1:19" ht="16" x14ac:dyDescent="0.2">
      <c r="A130" s="3" t="s">
        <v>135</v>
      </c>
      <c r="B130" s="4" t="s">
        <v>24</v>
      </c>
      <c r="C130" s="4" t="s">
        <v>24</v>
      </c>
      <c r="D130" s="4" t="s">
        <v>24</v>
      </c>
      <c r="E130" s="4" t="s">
        <v>24</v>
      </c>
      <c r="F130" s="4" t="s">
        <v>24</v>
      </c>
      <c r="G130" s="4" t="s">
        <v>24</v>
      </c>
      <c r="H130" s="4" t="s">
        <v>24</v>
      </c>
      <c r="I130" s="4" t="s">
        <v>24</v>
      </c>
      <c r="J130" s="4" t="s">
        <v>24</v>
      </c>
      <c r="K130" s="4">
        <v>442000000</v>
      </c>
      <c r="L130" s="4">
        <v>460000000</v>
      </c>
      <c r="M130" s="4">
        <v>446000000</v>
      </c>
      <c r="N130" s="4">
        <v>483000000</v>
      </c>
      <c r="O130" s="5" t="s">
        <v>24</v>
      </c>
      <c r="P130" s="4">
        <v>483000000</v>
      </c>
      <c r="Q130" s="4" t="s">
        <v>24</v>
      </c>
      <c r="R130" s="4" t="s">
        <v>24</v>
      </c>
      <c r="S130" s="4" t="s">
        <v>24</v>
      </c>
    </row>
    <row r="131" spans="1:19" ht="16" x14ac:dyDescent="0.2">
      <c r="A131" s="3" t="s">
        <v>136</v>
      </c>
      <c r="B131" s="4">
        <v>18954000000</v>
      </c>
      <c r="C131" s="4">
        <v>22706000000</v>
      </c>
      <c r="D131" s="4">
        <v>22062000000</v>
      </c>
      <c r="E131" s="4">
        <v>20264000000</v>
      </c>
      <c r="F131" s="4">
        <v>22763000000</v>
      </c>
      <c r="G131" s="4">
        <v>24188000000</v>
      </c>
      <c r="H131" s="4">
        <v>27787000000</v>
      </c>
      <c r="I131" s="4">
        <v>28671000000</v>
      </c>
      <c r="J131" s="4">
        <v>23600000000</v>
      </c>
      <c r="K131" s="4">
        <v>26559000000</v>
      </c>
      <c r="L131" s="4">
        <v>35965000000</v>
      </c>
      <c r="M131" s="4">
        <v>34738000000</v>
      </c>
      <c r="N131" s="4">
        <v>34117000000</v>
      </c>
      <c r="O131" s="5">
        <v>34757000000</v>
      </c>
      <c r="P131" s="4">
        <v>34117000000</v>
      </c>
      <c r="Q131" s="4">
        <v>36997000000</v>
      </c>
      <c r="R131" s="4">
        <v>37505000000</v>
      </c>
      <c r="S131" s="4">
        <v>34757000000</v>
      </c>
    </row>
    <row r="132" spans="1:19" ht="16" x14ac:dyDescent="0.2">
      <c r="A132" s="3" t="s">
        <v>137</v>
      </c>
      <c r="B132" s="6">
        <v>88.26</v>
      </c>
      <c r="C132" s="6">
        <v>108.65</v>
      </c>
      <c r="D132" s="6">
        <v>98.5</v>
      </c>
      <c r="E132" s="6">
        <v>83.09</v>
      </c>
      <c r="F132" s="6">
        <v>129.72</v>
      </c>
      <c r="G132" s="6">
        <v>201.06</v>
      </c>
      <c r="H132" s="6">
        <v>248.12</v>
      </c>
      <c r="I132" s="6">
        <v>261.10000000000002</v>
      </c>
      <c r="J132" s="6">
        <v>161.62</v>
      </c>
      <c r="K132" s="6">
        <v>178.63</v>
      </c>
      <c r="L132" s="6">
        <v>265.39</v>
      </c>
      <c r="M132" s="6">
        <v>215.08</v>
      </c>
      <c r="N132" s="6">
        <v>197.52</v>
      </c>
      <c r="O132" s="7">
        <v>183.22</v>
      </c>
      <c r="P132" s="6">
        <v>197.52</v>
      </c>
      <c r="Q132" s="6">
        <v>215.41</v>
      </c>
      <c r="R132" s="6">
        <v>210.41</v>
      </c>
      <c r="S132" s="6">
        <v>183.22</v>
      </c>
    </row>
    <row r="133" spans="1:19" ht="16" x14ac:dyDescent="0.2">
      <c r="A133" s="3" t="s">
        <v>138</v>
      </c>
      <c r="B133" s="6">
        <v>-17.73</v>
      </c>
      <c r="C133" s="6">
        <v>-31.25</v>
      </c>
      <c r="D133" s="6">
        <v>-27.07</v>
      </c>
      <c r="E133" s="6">
        <v>-18.52</v>
      </c>
      <c r="F133" s="6">
        <v>-27.85</v>
      </c>
      <c r="G133" s="4">
        <v>-36</v>
      </c>
      <c r="H133" s="6">
        <v>-36.11</v>
      </c>
      <c r="I133" s="6">
        <v>-34.44</v>
      </c>
      <c r="J133" s="6">
        <v>-34.1</v>
      </c>
      <c r="K133" s="6">
        <v>-35.479999999999997</v>
      </c>
      <c r="L133" s="6">
        <v>-44.71</v>
      </c>
      <c r="M133" s="6">
        <v>-37.76</v>
      </c>
      <c r="N133" s="6">
        <v>-28.28</v>
      </c>
      <c r="O133" s="7">
        <v>-21.67</v>
      </c>
      <c r="P133" s="6">
        <v>-28.28</v>
      </c>
      <c r="Q133" s="6">
        <v>-27.66</v>
      </c>
      <c r="R133" s="6">
        <v>-25.24</v>
      </c>
      <c r="S133" s="6">
        <v>-21.67</v>
      </c>
    </row>
    <row r="134" spans="1:19" ht="16" x14ac:dyDescent="0.2">
      <c r="A134" s="3" t="s">
        <v>139</v>
      </c>
      <c r="B134" s="6">
        <v>1.1100000000000001</v>
      </c>
      <c r="C134" s="6">
        <v>0.96</v>
      </c>
      <c r="D134" s="6">
        <v>1.1000000000000001</v>
      </c>
      <c r="E134" s="6">
        <v>1.24</v>
      </c>
      <c r="F134" s="6">
        <v>1.1399999999999999</v>
      </c>
      <c r="G134" s="6">
        <v>1.31</v>
      </c>
      <c r="H134" s="6">
        <v>1.28</v>
      </c>
      <c r="I134" s="6">
        <v>1.51</v>
      </c>
      <c r="J134" s="6">
        <v>0.99</v>
      </c>
      <c r="K134" s="6">
        <v>0.86</v>
      </c>
      <c r="L134" s="6">
        <v>0.98</v>
      </c>
      <c r="M134" s="6">
        <v>0.83</v>
      </c>
      <c r="N134" s="6">
        <v>0.8</v>
      </c>
      <c r="O134" s="7">
        <v>0.88</v>
      </c>
      <c r="P134" s="6">
        <v>0.8</v>
      </c>
      <c r="Q134" s="6">
        <v>0.87</v>
      </c>
      <c r="R134" s="6">
        <v>0.84</v>
      </c>
      <c r="S134" s="6">
        <v>0.88</v>
      </c>
    </row>
    <row r="135" spans="1:19" ht="16" x14ac:dyDescent="0.2">
      <c r="A135" s="3" t="s">
        <v>140</v>
      </c>
      <c r="B135" s="6">
        <v>-51.54</v>
      </c>
      <c r="C135" s="6">
        <v>-51.25</v>
      </c>
      <c r="D135" s="4">
        <v>-57</v>
      </c>
      <c r="E135" s="6">
        <v>-64.239999999999995</v>
      </c>
      <c r="F135" s="6">
        <v>-76.33</v>
      </c>
      <c r="G135" s="6">
        <v>-97.54</v>
      </c>
      <c r="H135" s="6">
        <v>-106.14</v>
      </c>
      <c r="I135" s="6">
        <v>-108.72</v>
      </c>
      <c r="J135" s="6">
        <v>-126.8</v>
      </c>
      <c r="K135" s="6">
        <v>-134.62</v>
      </c>
      <c r="L135" s="6">
        <v>-122.5</v>
      </c>
      <c r="M135" s="6">
        <v>-118.49</v>
      </c>
      <c r="N135" s="6">
        <v>-113.21</v>
      </c>
      <c r="O135" s="7">
        <v>-106.95</v>
      </c>
      <c r="P135" s="6">
        <v>-113.21</v>
      </c>
      <c r="Q135" s="6">
        <v>-94.23</v>
      </c>
      <c r="R135" s="6">
        <v>-91.85</v>
      </c>
      <c r="S135" s="6">
        <v>-106.95</v>
      </c>
    </row>
    <row r="136" spans="1:19" ht="16" x14ac:dyDescent="0.2">
      <c r="A136" s="3" t="s">
        <v>141</v>
      </c>
      <c r="B136" s="4">
        <v>294000</v>
      </c>
      <c r="C136" s="4">
        <v>297000</v>
      </c>
      <c r="D136" s="4">
        <v>278000</v>
      </c>
      <c r="E136" s="4">
        <v>274000</v>
      </c>
      <c r="F136" s="4">
        <v>271000</v>
      </c>
      <c r="G136" s="4">
        <v>263000</v>
      </c>
      <c r="H136" s="4">
        <v>264000</v>
      </c>
      <c r="I136" s="4">
        <v>263000</v>
      </c>
      <c r="J136" s="4">
        <v>267000</v>
      </c>
      <c r="K136" s="4">
        <v>267000</v>
      </c>
      <c r="L136" s="4">
        <v>291000</v>
      </c>
      <c r="M136" s="4">
        <v>309000</v>
      </c>
      <c r="N136" s="4">
        <v>315000</v>
      </c>
      <c r="O136" s="5">
        <v>315000</v>
      </c>
      <c r="P136" s="4">
        <v>315000</v>
      </c>
      <c r="Q136" s="4">
        <v>315000</v>
      </c>
      <c r="R136" s="4">
        <v>315000</v>
      </c>
      <c r="S136" s="4">
        <v>315000</v>
      </c>
    </row>
    <row r="138" spans="1:19"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19" ht="16" x14ac:dyDescent="0.2">
      <c r="A139" s="3" t="s">
        <v>142</v>
      </c>
      <c r="B139" s="4">
        <v>6338000000</v>
      </c>
      <c r="C139" s="4">
        <v>6462000000</v>
      </c>
      <c r="D139" s="4">
        <v>6214000000</v>
      </c>
      <c r="E139" s="4">
        <v>6787000000</v>
      </c>
      <c r="F139" s="4">
        <v>6558000000</v>
      </c>
      <c r="G139" s="4">
        <v>5501000000</v>
      </c>
      <c r="H139" s="4">
        <v>6379000000</v>
      </c>
      <c r="I139" s="4">
        <v>4908000000</v>
      </c>
      <c r="J139" s="4">
        <v>12559000000</v>
      </c>
      <c r="K139" s="4">
        <v>7353000000</v>
      </c>
      <c r="L139" s="4">
        <v>7175000000</v>
      </c>
      <c r="M139" s="4">
        <v>7679000000</v>
      </c>
      <c r="N139" s="4">
        <v>8978000000</v>
      </c>
      <c r="O139" s="5">
        <v>8366000000</v>
      </c>
      <c r="P139" s="4">
        <v>535000000</v>
      </c>
      <c r="Q139" s="4">
        <v>1944000000</v>
      </c>
      <c r="R139" s="4">
        <v>2771000000</v>
      </c>
      <c r="S139" s="4">
        <v>3116000000</v>
      </c>
    </row>
    <row r="140" spans="1:19" ht="16" x14ac:dyDescent="0.2">
      <c r="A140" s="3" t="s">
        <v>143</v>
      </c>
      <c r="B140" s="4">
        <v>2327000000</v>
      </c>
      <c r="C140" s="4">
        <v>2737000000</v>
      </c>
      <c r="D140" s="4">
        <v>2689000000</v>
      </c>
      <c r="E140" s="4">
        <v>2663000000</v>
      </c>
      <c r="F140" s="4">
        <v>2625000000</v>
      </c>
      <c r="G140" s="4">
        <v>2416000000</v>
      </c>
      <c r="H140" s="4">
        <v>2368000000</v>
      </c>
      <c r="I140" s="4">
        <v>2369000000</v>
      </c>
      <c r="J140" s="4">
        <v>2399000000</v>
      </c>
      <c r="K140" s="4">
        <v>2432000000</v>
      </c>
      <c r="L140" s="4">
        <v>2548000000</v>
      </c>
      <c r="M140" s="4">
        <v>3215000000</v>
      </c>
      <c r="N140" s="4">
        <v>3280000000</v>
      </c>
      <c r="O140" s="5">
        <v>3437000000</v>
      </c>
      <c r="P140" s="4">
        <v>1080000000</v>
      </c>
      <c r="Q140" s="4">
        <v>706000000</v>
      </c>
      <c r="R140" s="4">
        <v>810000000</v>
      </c>
      <c r="S140" s="4">
        <v>841000000</v>
      </c>
    </row>
    <row r="141" spans="1:19" ht="16" x14ac:dyDescent="0.2">
      <c r="A141" s="3" t="s">
        <v>144</v>
      </c>
      <c r="B141" s="4">
        <v>-980000000</v>
      </c>
      <c r="C141" s="4">
        <v>589000000</v>
      </c>
      <c r="D141" s="4">
        <v>-858000000</v>
      </c>
      <c r="E141" s="4">
        <v>-720000000</v>
      </c>
      <c r="F141" s="4">
        <v>164000000</v>
      </c>
      <c r="G141" s="4">
        <v>1671000000</v>
      </c>
      <c r="H141" s="4">
        <v>745000000</v>
      </c>
      <c r="I141" s="4">
        <v>3204000000</v>
      </c>
      <c r="J141" s="4">
        <v>-6340000000</v>
      </c>
      <c r="K141" s="4">
        <v>343000000</v>
      </c>
      <c r="L141" s="4">
        <v>1193000000</v>
      </c>
      <c r="M141" s="4">
        <v>4000000</v>
      </c>
      <c r="N141" s="4">
        <v>-559000000</v>
      </c>
      <c r="O141" s="5">
        <v>1906000000</v>
      </c>
      <c r="P141" s="4">
        <v>1703000000</v>
      </c>
      <c r="Q141" s="4">
        <v>105000000</v>
      </c>
      <c r="R141" s="4">
        <v>-5000000</v>
      </c>
      <c r="S141" s="4">
        <v>103000000</v>
      </c>
    </row>
    <row r="142" spans="1:19" ht="16" x14ac:dyDescent="0.2">
      <c r="A142" s="29" t="s">
        <v>145</v>
      </c>
      <c r="B142" s="27">
        <v>299000000</v>
      </c>
      <c r="C142" s="27">
        <v>326000000</v>
      </c>
      <c r="D142" s="27">
        <v>278000000</v>
      </c>
      <c r="E142" s="27">
        <v>303000000</v>
      </c>
      <c r="F142" s="27">
        <v>297000000</v>
      </c>
      <c r="G142" s="27">
        <v>295000000</v>
      </c>
      <c r="H142" s="27">
        <v>284000000</v>
      </c>
      <c r="I142" s="27">
        <v>292000000</v>
      </c>
      <c r="J142" s="27">
        <v>256000000</v>
      </c>
      <c r="K142" s="27">
        <v>237000000</v>
      </c>
      <c r="L142" s="27">
        <v>264000000</v>
      </c>
      <c r="M142" s="27">
        <v>301000000</v>
      </c>
      <c r="N142" s="27">
        <v>343000000</v>
      </c>
      <c r="O142" s="28">
        <v>377000000</v>
      </c>
      <c r="P142" s="27">
        <v>110000000</v>
      </c>
      <c r="Q142" s="27">
        <v>93000000</v>
      </c>
      <c r="R142" s="27">
        <v>86000000</v>
      </c>
      <c r="S142" s="27">
        <v>88000000</v>
      </c>
    </row>
    <row r="143" spans="1:19" ht="16" x14ac:dyDescent="0.2">
      <c r="A143" s="12" t="s">
        <v>198</v>
      </c>
      <c r="B143" s="26">
        <f t="shared" ref="B143:S143" si="10">B142/B2</f>
        <v>5.169611673985961E-3</v>
      </c>
      <c r="C143" s="26">
        <f t="shared" si="10"/>
        <v>4.9019607843137254E-3</v>
      </c>
      <c r="D143" s="26">
        <f t="shared" si="10"/>
        <v>4.2447932571917178E-3</v>
      </c>
      <c r="E143" s="26">
        <f t="shared" si="10"/>
        <v>4.5622223895204397E-3</v>
      </c>
      <c r="F143" s="26">
        <f t="shared" si="10"/>
        <v>4.453908792345875E-3</v>
      </c>
      <c r="G143" s="26">
        <f t="shared" si="10"/>
        <v>4.6783811215427556E-3</v>
      </c>
      <c r="H143" s="26">
        <f t="shared" si="10"/>
        <v>4.5223650058121949E-3</v>
      </c>
      <c r="I143" s="26">
        <f t="shared" si="10"/>
        <v>4.5966155057064152E-3</v>
      </c>
      <c r="J143" s="26">
        <f t="shared" si="10"/>
        <v>3.9591098189016563E-3</v>
      </c>
      <c r="K143" s="26">
        <f t="shared" si="10"/>
        <v>3.5288336981283779E-3</v>
      </c>
      <c r="L143" s="26">
        <f t="shared" si="10"/>
        <v>3.7514920707099413E-3</v>
      </c>
      <c r="M143" s="26">
        <f t="shared" si="10"/>
        <v>3.7874021692629036E-3</v>
      </c>
      <c r="N143" s="26">
        <f t="shared" si="10"/>
        <v>3.9702750254653205E-3</v>
      </c>
      <c r="O143" s="26">
        <f t="shared" si="10"/>
        <v>4.1149568311557895E-3</v>
      </c>
      <c r="P143" s="26">
        <f t="shared" si="10"/>
        <v>3.9291327332476068E-3</v>
      </c>
      <c r="Q143" s="26">
        <f t="shared" si="10"/>
        <v>5.211251821136389E-3</v>
      </c>
      <c r="R143" s="26">
        <f t="shared" si="10"/>
        <v>3.8527013708449065E-3</v>
      </c>
      <c r="S143" s="26">
        <f t="shared" si="10"/>
        <v>3.7521852215068436E-3</v>
      </c>
    </row>
    <row r="144" spans="1:19" ht="16" x14ac:dyDescent="0.2">
      <c r="A144" s="3" t="s">
        <v>146</v>
      </c>
      <c r="B144" s="4">
        <v>500000000</v>
      </c>
      <c r="C144" s="4">
        <v>495000000</v>
      </c>
      <c r="D144" s="4">
        <v>321000000</v>
      </c>
      <c r="E144" s="4">
        <v>-1058000000</v>
      </c>
      <c r="F144" s="4">
        <v>-19000000</v>
      </c>
      <c r="G144" s="4">
        <v>78000000</v>
      </c>
      <c r="H144" s="4">
        <v>452000000</v>
      </c>
      <c r="I144" s="4">
        <v>3070000000</v>
      </c>
      <c r="J144" s="4">
        <v>-559000000</v>
      </c>
      <c r="K144" s="4">
        <v>445000000</v>
      </c>
      <c r="L144" s="4">
        <v>361000000</v>
      </c>
      <c r="M144" s="4">
        <v>488000000</v>
      </c>
      <c r="N144" s="4">
        <v>-787000000</v>
      </c>
      <c r="O144" s="5">
        <v>-208000000</v>
      </c>
      <c r="P144" s="4">
        <v>-551000000</v>
      </c>
      <c r="Q144" s="4">
        <v>78000000</v>
      </c>
      <c r="R144" s="4">
        <v>192000000</v>
      </c>
      <c r="S144" s="4">
        <v>73000000</v>
      </c>
    </row>
    <row r="145" spans="1:19" ht="16" x14ac:dyDescent="0.2">
      <c r="A145" s="3" t="s">
        <v>147</v>
      </c>
      <c r="B145" s="4">
        <v>145000000</v>
      </c>
      <c r="C145" s="4">
        <v>352000000</v>
      </c>
      <c r="D145" s="4" t="s">
        <v>24</v>
      </c>
      <c r="E145" s="4" t="s">
        <v>24</v>
      </c>
      <c r="F145" s="4" t="s">
        <v>24</v>
      </c>
      <c r="G145" s="4">
        <v>1359000000</v>
      </c>
      <c r="H145" s="4" t="s">
        <v>24</v>
      </c>
      <c r="I145" s="4" t="s">
        <v>24</v>
      </c>
      <c r="J145" s="4" t="s">
        <v>24</v>
      </c>
      <c r="K145" s="4" t="s">
        <v>24</v>
      </c>
      <c r="L145" s="4" t="s">
        <v>24</v>
      </c>
      <c r="M145" s="4" t="s">
        <v>24</v>
      </c>
      <c r="N145" s="4">
        <v>3618000000</v>
      </c>
      <c r="O145" s="5">
        <v>3238000000</v>
      </c>
      <c r="P145" s="4">
        <v>3136000000</v>
      </c>
      <c r="Q145" s="4">
        <v>-13000000</v>
      </c>
      <c r="R145" s="4">
        <v>110000000</v>
      </c>
      <c r="S145" s="4">
        <v>5000000</v>
      </c>
    </row>
    <row r="146" spans="1:19" ht="16" x14ac:dyDescent="0.2">
      <c r="A146" s="3" t="s">
        <v>148</v>
      </c>
      <c r="B146" s="4">
        <v>-1924000000</v>
      </c>
      <c r="C146" s="4">
        <v>-584000000</v>
      </c>
      <c r="D146" s="4">
        <v>-1457000000</v>
      </c>
      <c r="E146" s="4">
        <v>35000000</v>
      </c>
      <c r="F146" s="4">
        <v>-114000000</v>
      </c>
      <c r="G146" s="4">
        <v>-61000000</v>
      </c>
      <c r="H146" s="4">
        <v>9000000</v>
      </c>
      <c r="I146" s="4">
        <v>-158000000</v>
      </c>
      <c r="J146" s="4">
        <v>-6037000000</v>
      </c>
      <c r="K146" s="4">
        <v>-339000000</v>
      </c>
      <c r="L146" s="4">
        <v>568000000</v>
      </c>
      <c r="M146" s="4">
        <v>-785000000</v>
      </c>
      <c r="N146" s="4">
        <v>-3733000000</v>
      </c>
      <c r="O146" s="5">
        <v>-1501000000</v>
      </c>
      <c r="P146" s="4">
        <v>-992000000</v>
      </c>
      <c r="Q146" s="4">
        <v>-53000000</v>
      </c>
      <c r="R146" s="4">
        <v>-393000000</v>
      </c>
      <c r="S146" s="4">
        <v>-63000000</v>
      </c>
    </row>
    <row r="147" spans="1:19" ht="16" x14ac:dyDescent="0.2">
      <c r="A147" s="3" t="s">
        <v>149</v>
      </c>
      <c r="B147" s="4">
        <v>763000000</v>
      </c>
      <c r="C147" s="4">
        <v>-844000000</v>
      </c>
      <c r="D147" s="4">
        <v>434000000</v>
      </c>
      <c r="E147" s="4">
        <v>958000000</v>
      </c>
      <c r="F147" s="4">
        <v>1159000000</v>
      </c>
      <c r="G147" s="4">
        <v>992000000</v>
      </c>
      <c r="H147" s="4">
        <v>912000000</v>
      </c>
      <c r="I147" s="4">
        <v>-487000000</v>
      </c>
      <c r="J147" s="4">
        <v>797000000</v>
      </c>
      <c r="K147" s="4">
        <v>-479000000</v>
      </c>
      <c r="L147" s="4">
        <v>-303000000</v>
      </c>
      <c r="M147" s="4">
        <v>718000000</v>
      </c>
      <c r="N147" s="4">
        <v>-888000000</v>
      </c>
      <c r="O147" s="5">
        <v>-1574000000</v>
      </c>
      <c r="P147" s="4">
        <v>1187000000</v>
      </c>
      <c r="Q147" s="4">
        <v>-3147000000</v>
      </c>
      <c r="R147" s="4">
        <v>-1165000000</v>
      </c>
      <c r="S147" s="4">
        <v>1551000000</v>
      </c>
    </row>
    <row r="148" spans="1:19" ht="16" x14ac:dyDescent="0.2">
      <c r="A148" s="3" t="s">
        <v>150</v>
      </c>
      <c r="B148" s="4">
        <v>-268000000</v>
      </c>
      <c r="C148" s="4">
        <v>-666000000</v>
      </c>
      <c r="D148" s="4">
        <v>-250000000</v>
      </c>
      <c r="E148" s="4">
        <v>-88000000</v>
      </c>
      <c r="F148" s="4">
        <v>-343000000</v>
      </c>
      <c r="G148" s="4">
        <v>-461000000</v>
      </c>
      <c r="H148" s="4">
        <v>-349000000</v>
      </c>
      <c r="I148" s="4">
        <v>-202000000</v>
      </c>
      <c r="J148" s="4">
        <v>-253000000</v>
      </c>
      <c r="K148" s="4">
        <v>-650000000</v>
      </c>
      <c r="L148" s="4">
        <v>-420000000</v>
      </c>
      <c r="M148" s="4">
        <v>-651000000</v>
      </c>
      <c r="N148" s="4">
        <v>-1763000000</v>
      </c>
      <c r="O148" s="5">
        <v>-1204000000</v>
      </c>
      <c r="P148" s="4">
        <v>495000000</v>
      </c>
      <c r="Q148" s="4">
        <v>-348000000</v>
      </c>
      <c r="R148" s="4">
        <v>-982000000</v>
      </c>
      <c r="S148" s="4">
        <v>-369000000</v>
      </c>
    </row>
    <row r="149" spans="1:19" ht="16" x14ac:dyDescent="0.2">
      <c r="A149" s="3" t="s">
        <v>151</v>
      </c>
      <c r="B149" s="4">
        <v>276000000</v>
      </c>
      <c r="C149" s="4">
        <v>-331000000</v>
      </c>
      <c r="D149" s="4">
        <v>144000000</v>
      </c>
      <c r="E149" s="4">
        <v>4000000</v>
      </c>
      <c r="F149" s="4">
        <v>-111000000</v>
      </c>
      <c r="G149" s="4">
        <v>-244000000</v>
      </c>
      <c r="H149" s="4">
        <v>-75000000</v>
      </c>
      <c r="I149" s="4">
        <v>-168000000</v>
      </c>
      <c r="J149" s="4">
        <v>-174000000</v>
      </c>
      <c r="K149" s="4">
        <v>-190000000</v>
      </c>
      <c r="L149" s="4">
        <v>-516000000</v>
      </c>
      <c r="M149" s="4">
        <v>-582000000</v>
      </c>
      <c r="N149" s="4">
        <v>-1142000000</v>
      </c>
      <c r="O149" s="5">
        <v>-778000000</v>
      </c>
      <c r="P149" s="4">
        <v>-305000000</v>
      </c>
      <c r="Q149" s="4">
        <v>-542000000</v>
      </c>
      <c r="R149" s="4">
        <v>-309000000</v>
      </c>
      <c r="S149" s="4">
        <v>378000000</v>
      </c>
    </row>
    <row r="150" spans="1:19" ht="16" x14ac:dyDescent="0.2">
      <c r="A150" s="3" t="s">
        <v>152</v>
      </c>
      <c r="B150" s="4">
        <v>144000000</v>
      </c>
      <c r="C150" s="4">
        <v>-27000000</v>
      </c>
      <c r="D150" s="4">
        <v>89000000</v>
      </c>
      <c r="E150" s="4">
        <v>-51000000</v>
      </c>
      <c r="F150" s="4">
        <v>80000000</v>
      </c>
      <c r="G150" s="4">
        <v>-50000000</v>
      </c>
      <c r="H150" s="4">
        <v>10000000</v>
      </c>
      <c r="I150" s="4">
        <v>20000000</v>
      </c>
      <c r="J150" s="4">
        <v>9000000</v>
      </c>
      <c r="K150" s="4">
        <v>-87000000</v>
      </c>
      <c r="L150" s="4">
        <v>26000000</v>
      </c>
      <c r="M150" s="4">
        <v>159000000</v>
      </c>
      <c r="N150" s="4">
        <v>118000000</v>
      </c>
      <c r="O150" s="5" t="s">
        <v>24</v>
      </c>
      <c r="P150" s="4">
        <v>242000000</v>
      </c>
      <c r="Q150" s="4">
        <v>-288000000</v>
      </c>
      <c r="R150" s="4">
        <v>17000000</v>
      </c>
      <c r="S150" s="4">
        <v>29000000</v>
      </c>
    </row>
    <row r="151" spans="1:19" ht="16" x14ac:dyDescent="0.2">
      <c r="A151" s="3" t="s">
        <v>153</v>
      </c>
      <c r="B151" s="4">
        <v>611000000</v>
      </c>
      <c r="C151" s="4">
        <v>180000000</v>
      </c>
      <c r="D151" s="4">
        <v>451000000</v>
      </c>
      <c r="E151" s="4">
        <v>1093000000</v>
      </c>
      <c r="F151" s="4">
        <v>1533000000</v>
      </c>
      <c r="G151" s="4">
        <v>1747000000</v>
      </c>
      <c r="H151" s="4">
        <v>1326000000</v>
      </c>
      <c r="I151" s="4">
        <v>-137000000</v>
      </c>
      <c r="J151" s="4">
        <v>1215000000</v>
      </c>
      <c r="K151" s="4">
        <v>448000000</v>
      </c>
      <c r="L151" s="4">
        <v>607000000</v>
      </c>
      <c r="M151" s="4">
        <v>1792000000</v>
      </c>
      <c r="N151" s="4">
        <v>1899000000</v>
      </c>
      <c r="O151" s="5">
        <v>408000000</v>
      </c>
      <c r="P151" s="4">
        <v>755000000</v>
      </c>
      <c r="Q151" s="4">
        <v>-1969000000</v>
      </c>
      <c r="R151" s="4">
        <v>109000000</v>
      </c>
      <c r="S151" s="4">
        <v>1513000000</v>
      </c>
    </row>
    <row r="152" spans="1:19" ht="16" x14ac:dyDescent="0.2">
      <c r="A152" s="3" t="s">
        <v>154</v>
      </c>
      <c r="B152" s="4" t="s">
        <v>24</v>
      </c>
      <c r="C152" s="4" t="s">
        <v>24</v>
      </c>
      <c r="D152" s="4" t="s">
        <v>24</v>
      </c>
      <c r="E152" s="4" t="s">
        <v>24</v>
      </c>
      <c r="F152" s="4" t="s">
        <v>24</v>
      </c>
      <c r="G152" s="4" t="s">
        <v>24</v>
      </c>
      <c r="H152" s="4" t="s">
        <v>24</v>
      </c>
      <c r="I152" s="4" t="s">
        <v>24</v>
      </c>
      <c r="J152" s="4" t="s">
        <v>24</v>
      </c>
      <c r="K152" s="4" t="s">
        <v>24</v>
      </c>
      <c r="L152" s="4" t="s">
        <v>24</v>
      </c>
      <c r="M152" s="4" t="s">
        <v>24</v>
      </c>
      <c r="N152" s="4" t="s">
        <v>24</v>
      </c>
      <c r="O152" s="5" t="s">
        <v>24</v>
      </c>
      <c r="P152" s="4" t="s">
        <v>24</v>
      </c>
      <c r="Q152" s="4" t="s">
        <v>24</v>
      </c>
      <c r="R152" s="4" t="s">
        <v>24</v>
      </c>
      <c r="S152" s="4" t="s">
        <v>24</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8448000000</v>
      </c>
      <c r="C154" s="4">
        <v>8944000000</v>
      </c>
      <c r="D154" s="4">
        <v>8479000000</v>
      </c>
      <c r="E154" s="4">
        <v>9688000000</v>
      </c>
      <c r="F154" s="4">
        <v>10506000000</v>
      </c>
      <c r="G154" s="4">
        <v>10580000000</v>
      </c>
      <c r="H154" s="4">
        <v>10404000000</v>
      </c>
      <c r="I154" s="4">
        <v>9994000000</v>
      </c>
      <c r="J154" s="4">
        <v>9415000000</v>
      </c>
      <c r="K154" s="4">
        <v>9649000000</v>
      </c>
      <c r="L154" s="4">
        <v>10613000000</v>
      </c>
      <c r="M154" s="4">
        <v>11616000000</v>
      </c>
      <c r="N154" s="4">
        <v>10811000000</v>
      </c>
      <c r="O154" s="5">
        <v>12135000000</v>
      </c>
      <c r="P154" s="4">
        <v>4505000000</v>
      </c>
      <c r="Q154" s="4">
        <v>-392000000</v>
      </c>
      <c r="R154" s="4">
        <v>2411000000</v>
      </c>
      <c r="S154" s="4">
        <v>5611000000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81000000</v>
      </c>
      <c r="C156" s="4">
        <v>84000000</v>
      </c>
      <c r="D156" s="4">
        <v>95000000</v>
      </c>
      <c r="E156" s="4">
        <v>109000000</v>
      </c>
      <c r="F156" s="4">
        <v>115000000</v>
      </c>
      <c r="G156" s="4">
        <v>86000000</v>
      </c>
      <c r="H156" s="4">
        <v>99000000</v>
      </c>
      <c r="I156" s="4">
        <v>180000000</v>
      </c>
      <c r="J156" s="4">
        <v>134000000</v>
      </c>
      <c r="K156" s="4">
        <v>170000000</v>
      </c>
      <c r="L156" s="4">
        <v>55000000</v>
      </c>
      <c r="M156" s="4">
        <v>166000000</v>
      </c>
      <c r="N156" s="4">
        <v>251000000</v>
      </c>
      <c r="O156" s="5">
        <v>154000000</v>
      </c>
      <c r="P156" s="4">
        <v>23000000</v>
      </c>
      <c r="Q156" s="4">
        <v>19000000</v>
      </c>
      <c r="R156" s="4">
        <v>103000000</v>
      </c>
      <c r="S156" s="4">
        <v>9000000</v>
      </c>
    </row>
    <row r="157" spans="1:19" ht="16" x14ac:dyDescent="0.2">
      <c r="A157" s="3" t="s">
        <v>159</v>
      </c>
      <c r="B157" s="4">
        <v>81000000</v>
      </c>
      <c r="C157" s="4">
        <v>84000000</v>
      </c>
      <c r="D157" s="4">
        <v>95000000</v>
      </c>
      <c r="E157" s="4">
        <v>109000000</v>
      </c>
      <c r="F157" s="4">
        <v>115000000</v>
      </c>
      <c r="G157" s="4">
        <v>86000000</v>
      </c>
      <c r="H157" s="4">
        <v>99000000</v>
      </c>
      <c r="I157" s="4">
        <v>180000000</v>
      </c>
      <c r="J157" s="4">
        <v>134000000</v>
      </c>
      <c r="K157" s="4">
        <v>170000000</v>
      </c>
      <c r="L157" s="4">
        <v>55000000</v>
      </c>
      <c r="M157" s="4">
        <v>166000000</v>
      </c>
      <c r="N157" s="4">
        <v>251000000</v>
      </c>
      <c r="O157" s="5">
        <v>154000000</v>
      </c>
      <c r="P157" s="4">
        <v>23000000</v>
      </c>
      <c r="Q157" s="4">
        <v>19000000</v>
      </c>
      <c r="R157" s="4">
        <v>103000000</v>
      </c>
      <c r="S157" s="4">
        <v>9000000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-3253000000</v>
      </c>
      <c r="C159" s="4">
        <v>-3339000000</v>
      </c>
      <c r="D159" s="4">
        <v>-2714000000</v>
      </c>
      <c r="E159" s="4">
        <v>-2795000000</v>
      </c>
      <c r="F159" s="4">
        <v>-2859000000</v>
      </c>
      <c r="G159" s="4">
        <v>-2758000000</v>
      </c>
      <c r="H159" s="4">
        <v>-3040000000</v>
      </c>
      <c r="I159" s="4">
        <v>-2969000000</v>
      </c>
      <c r="J159" s="4">
        <v>-3282000000</v>
      </c>
      <c r="K159" s="4">
        <v>-4232000000</v>
      </c>
      <c r="L159" s="4">
        <v>-4240000000</v>
      </c>
      <c r="M159" s="4">
        <v>-4625000000</v>
      </c>
      <c r="N159" s="4">
        <v>-5207000000</v>
      </c>
      <c r="O159" s="5">
        <v>-5188000000</v>
      </c>
      <c r="P159" s="4">
        <v>-2651000000</v>
      </c>
      <c r="Q159" s="4">
        <v>-581000000</v>
      </c>
      <c r="R159" s="4">
        <v>-932000000</v>
      </c>
      <c r="S159" s="4">
        <v>-1024000000</v>
      </c>
    </row>
    <row r="160" spans="1:19" ht="16" x14ac:dyDescent="0.2">
      <c r="A160" s="3" t="s">
        <v>162</v>
      </c>
      <c r="B160" s="4">
        <v>-3253000000</v>
      </c>
      <c r="C160" s="4">
        <v>-3339000000</v>
      </c>
      <c r="D160" s="4">
        <v>-2714000000</v>
      </c>
      <c r="E160" s="4">
        <v>-2795000000</v>
      </c>
      <c r="F160" s="4">
        <v>-2859000000</v>
      </c>
      <c r="G160" s="4">
        <v>-2758000000</v>
      </c>
      <c r="H160" s="4">
        <v>-3040000000</v>
      </c>
      <c r="I160" s="4">
        <v>-2969000000</v>
      </c>
      <c r="J160" s="4">
        <v>-3282000000</v>
      </c>
      <c r="K160" s="4">
        <v>-4232000000</v>
      </c>
      <c r="L160" s="4">
        <v>-4240000000</v>
      </c>
      <c r="M160" s="4">
        <v>-4625000000</v>
      </c>
      <c r="N160" s="4">
        <v>-5207000000</v>
      </c>
      <c r="O160" s="5">
        <v>-5188000000</v>
      </c>
      <c r="P160" s="4">
        <v>-2651000000</v>
      </c>
      <c r="Q160" s="4">
        <v>-581000000</v>
      </c>
      <c r="R160" s="4">
        <v>-932000000</v>
      </c>
      <c r="S160" s="4">
        <v>-1024000000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-675000000</v>
      </c>
      <c r="C162" s="4">
        <v>-98000000</v>
      </c>
      <c r="D162" s="4">
        <v>61000000</v>
      </c>
      <c r="E162" s="4">
        <v>61000000</v>
      </c>
      <c r="F162" s="4">
        <v>1709000000</v>
      </c>
      <c r="G162" s="4">
        <v>3800000000</v>
      </c>
      <c r="H162" s="4">
        <v>-4089000000</v>
      </c>
      <c r="I162" s="4">
        <v>-1849000000</v>
      </c>
      <c r="J162" s="4">
        <v>8701000000</v>
      </c>
      <c r="K162" s="4">
        <v>97000000</v>
      </c>
      <c r="L162" s="4">
        <v>-1108000000</v>
      </c>
      <c r="M162" s="4">
        <v>1077000000</v>
      </c>
      <c r="N162" s="4">
        <v>-117000000</v>
      </c>
      <c r="O162" s="5">
        <v>-45000000</v>
      </c>
      <c r="P162" s="4">
        <v>-80000000</v>
      </c>
      <c r="Q162" s="4">
        <v>-39000000</v>
      </c>
      <c r="R162" s="4">
        <v>-17000000</v>
      </c>
      <c r="S162" s="4">
        <v>91000000</v>
      </c>
    </row>
    <row r="163" spans="1:19" ht="16" x14ac:dyDescent="0.2">
      <c r="A163" s="3" t="s">
        <v>165</v>
      </c>
      <c r="B163" s="4">
        <v>29000000</v>
      </c>
      <c r="C163" s="4">
        <v>66000000</v>
      </c>
      <c r="D163" s="4">
        <v>61000000</v>
      </c>
      <c r="E163" s="4">
        <v>61000000</v>
      </c>
      <c r="F163" s="4">
        <v>4007000000</v>
      </c>
      <c r="G163" s="4">
        <v>4114000000</v>
      </c>
      <c r="H163" s="4">
        <v>8415000000</v>
      </c>
      <c r="I163" s="4">
        <v>16536000000</v>
      </c>
      <c r="J163" s="4">
        <v>14338000000</v>
      </c>
      <c r="K163" s="4">
        <v>97000000</v>
      </c>
      <c r="L163" s="4">
        <v>27000000</v>
      </c>
      <c r="M163" s="4">
        <v>1135000000</v>
      </c>
      <c r="N163" s="4">
        <v>174000000</v>
      </c>
      <c r="O163" s="5">
        <v>755000000</v>
      </c>
      <c r="P163" s="4">
        <v>165000000</v>
      </c>
      <c r="Q163" s="4">
        <v>119000000</v>
      </c>
      <c r="R163" s="4">
        <v>260000000</v>
      </c>
      <c r="S163" s="4">
        <v>211000000</v>
      </c>
    </row>
    <row r="164" spans="1:19" ht="16" x14ac:dyDescent="0.2">
      <c r="A164" s="3" t="s">
        <v>166</v>
      </c>
      <c r="B164" s="4">
        <v>-704000000</v>
      </c>
      <c r="C164" s="4">
        <v>-164000000</v>
      </c>
      <c r="D164" s="4" t="s">
        <v>24</v>
      </c>
      <c r="E164" s="4" t="s">
        <v>24</v>
      </c>
      <c r="F164" s="4">
        <v>-2298000000</v>
      </c>
      <c r="G164" s="4">
        <v>-314000000</v>
      </c>
      <c r="H164" s="4">
        <v>-12504000000</v>
      </c>
      <c r="I164" s="4">
        <v>-18385000000</v>
      </c>
      <c r="J164" s="4">
        <v>-5637000000</v>
      </c>
      <c r="K164" s="4" t="s">
        <v>24</v>
      </c>
      <c r="L164" s="4">
        <v>-1135000000</v>
      </c>
      <c r="M164" s="4">
        <v>-58000000</v>
      </c>
      <c r="N164" s="4">
        <v>-291000000</v>
      </c>
      <c r="O164" s="5">
        <v>-800000000</v>
      </c>
      <c r="P164" s="4">
        <v>-245000000</v>
      </c>
      <c r="Q164" s="4">
        <v>-158000000</v>
      </c>
      <c r="R164" s="4">
        <v>-277000000</v>
      </c>
      <c r="S164" s="4">
        <v>-120000000</v>
      </c>
    </row>
    <row r="165" spans="1:19" ht="16" x14ac:dyDescent="0.2">
      <c r="A165" s="3" t="s">
        <v>167</v>
      </c>
      <c r="B165" s="4">
        <v>-3804000000</v>
      </c>
      <c r="C165" s="4">
        <v>-2249000000</v>
      </c>
      <c r="D165" s="4">
        <v>-491000000</v>
      </c>
      <c r="E165" s="4">
        <v>21000000</v>
      </c>
      <c r="F165" s="4">
        <v>115000000</v>
      </c>
      <c r="G165" s="4">
        <v>-578000000</v>
      </c>
      <c r="H165" s="4">
        <v>-127000000</v>
      </c>
      <c r="I165" s="4">
        <v>206000000</v>
      </c>
      <c r="J165" s="4">
        <v>-991000000</v>
      </c>
      <c r="K165" s="4">
        <v>-2464000000</v>
      </c>
      <c r="L165" s="4">
        <v>-6368000000</v>
      </c>
      <c r="M165" s="4">
        <v>108000000</v>
      </c>
      <c r="N165" s="4">
        <v>2632000000</v>
      </c>
      <c r="O165" s="5">
        <v>-92000000</v>
      </c>
      <c r="P165" s="4">
        <v>-35000000</v>
      </c>
      <c r="Q165" s="4">
        <v>69000000</v>
      </c>
      <c r="R165" s="4">
        <v>-77000000</v>
      </c>
      <c r="S165" s="4">
        <v>-49000000</v>
      </c>
    </row>
    <row r="166" spans="1:19" ht="16" x14ac:dyDescent="0.2">
      <c r="A166" s="3" t="s">
        <v>168</v>
      </c>
      <c r="B166" s="4">
        <v>12000000</v>
      </c>
      <c r="C166" s="4">
        <v>780000000</v>
      </c>
      <c r="D166" s="4">
        <v>-32000000</v>
      </c>
      <c r="E166" s="4">
        <v>133000000</v>
      </c>
      <c r="F166" s="4">
        <v>203000000</v>
      </c>
      <c r="G166" s="4">
        <v>76000000</v>
      </c>
      <c r="H166" s="4">
        <v>85000000</v>
      </c>
      <c r="I166" s="4">
        <v>267000000</v>
      </c>
      <c r="J166" s="4">
        <v>505000000</v>
      </c>
      <c r="K166" s="4">
        <v>253000000</v>
      </c>
      <c r="L166" s="4">
        <v>4000000</v>
      </c>
      <c r="M166" s="4">
        <v>169000000</v>
      </c>
      <c r="N166" s="4">
        <v>3505000000</v>
      </c>
      <c r="O166" s="5">
        <v>109000000</v>
      </c>
      <c r="P166" s="4">
        <v>34000000</v>
      </c>
      <c r="Q166" s="4">
        <v>85000000</v>
      </c>
      <c r="R166" s="4">
        <v>-10000000</v>
      </c>
      <c r="S166" s="4" t="s">
        <v>24</v>
      </c>
    </row>
    <row r="167" spans="1:19" ht="16" x14ac:dyDescent="0.2">
      <c r="A167" s="3" t="s">
        <v>169</v>
      </c>
      <c r="B167" s="4">
        <v>-3816000000</v>
      </c>
      <c r="C167" s="4">
        <v>-3029000000</v>
      </c>
      <c r="D167" s="4">
        <v>-459000000</v>
      </c>
      <c r="E167" s="4">
        <v>-112000000</v>
      </c>
      <c r="F167" s="4">
        <v>-88000000</v>
      </c>
      <c r="G167" s="4">
        <v>-654000000</v>
      </c>
      <c r="H167" s="4">
        <v>-212000000</v>
      </c>
      <c r="I167" s="4">
        <v>-61000000</v>
      </c>
      <c r="J167" s="4">
        <v>-1496000000</v>
      </c>
      <c r="K167" s="4">
        <v>-2717000000</v>
      </c>
      <c r="L167" s="4">
        <v>-6372000000</v>
      </c>
      <c r="M167" s="4">
        <v>-61000000</v>
      </c>
      <c r="N167" s="4">
        <v>-873000000</v>
      </c>
      <c r="O167" s="5">
        <v>-201000000</v>
      </c>
      <c r="P167" s="4">
        <v>-69000000</v>
      </c>
      <c r="Q167" s="4">
        <v>-16000000</v>
      </c>
      <c r="R167" s="4">
        <v>-67000000</v>
      </c>
      <c r="S167" s="4">
        <v>-49000000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-17000000</v>
      </c>
      <c r="C169" s="4">
        <v>-16000000</v>
      </c>
      <c r="D169" s="4">
        <v>44000000</v>
      </c>
      <c r="E169" s="4">
        <v>-21000000</v>
      </c>
      <c r="F169" s="4">
        <v>-4017000000</v>
      </c>
      <c r="G169" s="4">
        <v>-4119000000</v>
      </c>
      <c r="H169" s="4">
        <v>9000000</v>
      </c>
      <c r="I169" s="4">
        <v>29000000</v>
      </c>
      <c r="J169" s="4">
        <v>2000000</v>
      </c>
      <c r="K169" s="4">
        <v>-8000000</v>
      </c>
      <c r="L169" s="4">
        <v>42000000</v>
      </c>
      <c r="M169" s="4">
        <v>5000000</v>
      </c>
      <c r="N169" s="4">
        <v>11000000</v>
      </c>
      <c r="O169" s="5">
        <v>53000000</v>
      </c>
      <c r="P169" s="4">
        <v>4000000</v>
      </c>
      <c r="Q169" s="4" t="s">
        <v>24</v>
      </c>
      <c r="R169" s="4">
        <v>32000000</v>
      </c>
      <c r="S169" s="4">
        <v>17000000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-7668000000</v>
      </c>
      <c r="C171" s="4">
        <v>-5618000000</v>
      </c>
      <c r="D171" s="4">
        <v>-3005000000</v>
      </c>
      <c r="E171" s="4">
        <v>-2625000000</v>
      </c>
      <c r="F171" s="4">
        <v>-4937000000</v>
      </c>
      <c r="G171" s="4">
        <v>-3569000000</v>
      </c>
      <c r="H171" s="4">
        <v>-7148000000</v>
      </c>
      <c r="I171" s="4">
        <v>-4403000000</v>
      </c>
      <c r="J171" s="4">
        <v>4564000000</v>
      </c>
      <c r="K171" s="4">
        <v>-6437000000</v>
      </c>
      <c r="L171" s="4">
        <v>-11619000000</v>
      </c>
      <c r="M171" s="4">
        <v>-3269000000</v>
      </c>
      <c r="N171" s="4">
        <v>-2430000000</v>
      </c>
      <c r="O171" s="5">
        <v>-5118000000</v>
      </c>
      <c r="P171" s="4">
        <v>-2739000000</v>
      </c>
      <c r="Q171" s="4">
        <v>-532000000</v>
      </c>
      <c r="R171" s="4">
        <v>-891000000</v>
      </c>
      <c r="S171" s="4">
        <v>-956000000</v>
      </c>
    </row>
    <row r="172" spans="1:19" ht="16" x14ac:dyDescent="0.2">
      <c r="A172" s="3" t="s">
        <v>173</v>
      </c>
      <c r="B172" s="4">
        <v>-2978000000</v>
      </c>
      <c r="C172" s="4">
        <v>-3157000000</v>
      </c>
      <c r="D172" s="4">
        <v>-3305000000</v>
      </c>
      <c r="E172" s="4">
        <v>-3434000000</v>
      </c>
      <c r="F172" s="4">
        <v>-3730000000</v>
      </c>
      <c r="G172" s="4">
        <v>-4040000000</v>
      </c>
      <c r="H172" s="4">
        <v>-4227000000</v>
      </c>
      <c r="I172" s="4">
        <v>-4472000000</v>
      </c>
      <c r="J172" s="4">
        <v>-4930000000</v>
      </c>
      <c r="K172" s="4">
        <v>-5304000000</v>
      </c>
      <c r="L172" s="4">
        <v>-5509000000</v>
      </c>
      <c r="M172" s="4">
        <v>-5815000000</v>
      </c>
      <c r="N172" s="4">
        <v>-6172000000</v>
      </c>
      <c r="O172" s="5">
        <v>-6527000000</v>
      </c>
      <c r="P172" s="4">
        <v>-1586000000</v>
      </c>
      <c r="Q172" s="4">
        <v>-1608000000</v>
      </c>
      <c r="R172" s="4">
        <v>-1591000000</v>
      </c>
      <c r="S172" s="4">
        <v>-1742000000</v>
      </c>
    </row>
    <row r="173" spans="1:19" ht="16" x14ac:dyDescent="0.2">
      <c r="A173" s="3" t="s">
        <v>174</v>
      </c>
      <c r="B173" s="4">
        <v>8374000000</v>
      </c>
      <c r="C173" s="4">
        <v>936000000</v>
      </c>
      <c r="D173" s="4">
        <v>2089000000</v>
      </c>
      <c r="E173" s="4">
        <v>1466000000</v>
      </c>
      <c r="F173" s="4">
        <v>-331000000</v>
      </c>
      <c r="G173" s="4">
        <v>4632000000</v>
      </c>
      <c r="H173" s="4">
        <v>3746000000</v>
      </c>
      <c r="I173" s="4">
        <v>2050000000</v>
      </c>
      <c r="J173" s="4">
        <v>-6962000000</v>
      </c>
      <c r="K173" s="4">
        <v>-355000000</v>
      </c>
      <c r="L173" s="4">
        <v>11293000000</v>
      </c>
      <c r="M173" s="4">
        <v>-4132000000</v>
      </c>
      <c r="N173" s="4">
        <v>-810000000</v>
      </c>
      <c r="O173" s="5">
        <v>4825000000</v>
      </c>
      <c r="P173" s="4">
        <v>-954000000</v>
      </c>
      <c r="Q173" s="4">
        <v>2618000000</v>
      </c>
      <c r="R173" s="4">
        <v>1773000000</v>
      </c>
      <c r="S173" s="4">
        <v>1388000000</v>
      </c>
    </row>
    <row r="174" spans="1:19" ht="16" x14ac:dyDescent="0.2">
      <c r="A174" s="3" t="s">
        <v>175</v>
      </c>
      <c r="B174" s="4">
        <v>9029000000</v>
      </c>
      <c r="C174" s="4">
        <v>3862000000</v>
      </c>
      <c r="D174" s="4">
        <v>5999000000</v>
      </c>
      <c r="E174" s="4">
        <v>5360000000</v>
      </c>
      <c r="F174" s="4">
        <v>3855000000</v>
      </c>
      <c r="G174" s="4">
        <v>8727000000</v>
      </c>
      <c r="H174" s="4">
        <v>9382000000</v>
      </c>
      <c r="I174" s="4">
        <v>7600000000</v>
      </c>
      <c r="J174" s="4">
        <v>3000000</v>
      </c>
      <c r="K174" s="4">
        <v>4627000000</v>
      </c>
      <c r="L174" s="4">
        <v>17886000000</v>
      </c>
      <c r="M174" s="4">
        <v>4564000000</v>
      </c>
      <c r="N174" s="4">
        <v>5346000000</v>
      </c>
      <c r="O174" s="5">
        <v>9091000000</v>
      </c>
      <c r="P174" s="4">
        <v>22000000</v>
      </c>
      <c r="Q174" s="4">
        <v>3870000000</v>
      </c>
      <c r="R174" s="4">
        <v>2799000000</v>
      </c>
      <c r="S174" s="4">
        <v>2400000000</v>
      </c>
    </row>
    <row r="175" spans="1:19" ht="16" x14ac:dyDescent="0.2">
      <c r="A175" s="3" t="s">
        <v>176</v>
      </c>
      <c r="B175" s="4">
        <v>-655000000</v>
      </c>
      <c r="C175" s="4">
        <v>-2926000000</v>
      </c>
      <c r="D175" s="4">
        <v>-3910000000</v>
      </c>
      <c r="E175" s="4">
        <v>-3894000000</v>
      </c>
      <c r="F175" s="4">
        <v>-4186000000</v>
      </c>
      <c r="G175" s="4">
        <v>-4095000000</v>
      </c>
      <c r="H175" s="4">
        <v>-5636000000</v>
      </c>
      <c r="I175" s="4">
        <v>-5550000000</v>
      </c>
      <c r="J175" s="4">
        <v>-6965000000</v>
      </c>
      <c r="K175" s="4">
        <v>-4982000000</v>
      </c>
      <c r="L175" s="4">
        <v>-6593000000</v>
      </c>
      <c r="M175" s="4">
        <v>-8696000000</v>
      </c>
      <c r="N175" s="4">
        <v>-6156000000</v>
      </c>
      <c r="O175" s="5">
        <v>-4266000000</v>
      </c>
      <c r="P175" s="4">
        <v>-976000000</v>
      </c>
      <c r="Q175" s="4">
        <v>-1252000000</v>
      </c>
      <c r="R175" s="4">
        <v>-1026000000</v>
      </c>
      <c r="S175" s="4">
        <v>-1012000000</v>
      </c>
    </row>
    <row r="176" spans="1:19" ht="16" x14ac:dyDescent="0.2">
      <c r="A176" s="3" t="s">
        <v>177</v>
      </c>
      <c r="B176" s="4">
        <v>-4978000000</v>
      </c>
      <c r="C176" s="4">
        <v>-2489000000</v>
      </c>
      <c r="D176" s="4">
        <v>-3219000000</v>
      </c>
      <c r="E176" s="4">
        <v>-3001000000</v>
      </c>
      <c r="F176" s="4">
        <v>-5012000000</v>
      </c>
      <c r="G176" s="4">
        <v>-5000000000</v>
      </c>
      <c r="H176" s="4">
        <v>-3000000000</v>
      </c>
      <c r="I176" s="4">
        <v>-2000000000</v>
      </c>
      <c r="J176" s="4">
        <v>-2000000000</v>
      </c>
      <c r="K176" s="4">
        <v>-3000000000</v>
      </c>
      <c r="L176" s="4">
        <v>-2000000000</v>
      </c>
      <c r="M176" s="4">
        <v>-106000000</v>
      </c>
      <c r="N176" s="4">
        <v>-1500000000</v>
      </c>
      <c r="O176" s="5">
        <v>-1095000000</v>
      </c>
      <c r="P176" s="4">
        <v>-344000000</v>
      </c>
      <c r="Q176" s="4">
        <v>-160000000</v>
      </c>
      <c r="R176" s="4">
        <v>-293000000</v>
      </c>
      <c r="S176" s="4">
        <v>-298000000</v>
      </c>
    </row>
    <row r="177" spans="1:1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9" ht="16" x14ac:dyDescent="0.2">
      <c r="A178" s="3" t="s">
        <v>179</v>
      </c>
      <c r="B178" s="4">
        <v>-4978000000</v>
      </c>
      <c r="C178" s="4">
        <v>-2489000000</v>
      </c>
      <c r="D178" s="4">
        <v>-3219000000</v>
      </c>
      <c r="E178" s="4">
        <v>-3001000000</v>
      </c>
      <c r="F178" s="4">
        <v>-5012000000</v>
      </c>
      <c r="G178" s="4">
        <v>-5000000000</v>
      </c>
      <c r="H178" s="4">
        <v>-3000000000</v>
      </c>
      <c r="I178" s="4">
        <v>-2000000000</v>
      </c>
      <c r="J178" s="4">
        <v>-2000000000</v>
      </c>
      <c r="K178" s="4">
        <v>-3000000000</v>
      </c>
      <c r="L178" s="4">
        <v>-2000000000</v>
      </c>
      <c r="M178" s="4">
        <v>-106000000</v>
      </c>
      <c r="N178" s="4">
        <v>-1500000000</v>
      </c>
      <c r="O178" s="5">
        <v>-1095000000</v>
      </c>
      <c r="P178" s="4">
        <v>-344000000</v>
      </c>
      <c r="Q178" s="4">
        <v>-160000000</v>
      </c>
      <c r="R178" s="4">
        <v>-293000000</v>
      </c>
      <c r="S178" s="4">
        <v>-298000000</v>
      </c>
    </row>
    <row r="179" spans="1:19" ht="16" x14ac:dyDescent="0.2">
      <c r="A179" s="3" t="s">
        <v>180</v>
      </c>
      <c r="B179" s="4">
        <v>968000000</v>
      </c>
      <c r="C179" s="4">
        <v>-425000000</v>
      </c>
      <c r="D179" s="4">
        <v>1129000000</v>
      </c>
      <c r="E179" s="4">
        <v>1180000000</v>
      </c>
      <c r="F179" s="4">
        <v>809000000</v>
      </c>
      <c r="G179" s="4">
        <v>580000000</v>
      </c>
      <c r="H179" s="4">
        <v>539000000</v>
      </c>
      <c r="I179" s="4">
        <v>236000000</v>
      </c>
      <c r="J179" s="4">
        <v>123000000</v>
      </c>
      <c r="K179" s="4">
        <v>170000000</v>
      </c>
      <c r="L179" s="4">
        <v>35000000</v>
      </c>
      <c r="M179" s="4">
        <v>-727000000</v>
      </c>
      <c r="N179" s="4">
        <v>-41000000</v>
      </c>
      <c r="O179" s="5">
        <v>-85000000</v>
      </c>
      <c r="P179" s="4">
        <v>-32000000</v>
      </c>
      <c r="Q179" s="4">
        <v>-73000000</v>
      </c>
      <c r="R179" s="4">
        <v>24000000</v>
      </c>
      <c r="S179" s="4">
        <v>-4000000</v>
      </c>
    </row>
    <row r="180" spans="1:1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9" ht="16" x14ac:dyDescent="0.2">
      <c r="A181" s="3" t="s">
        <v>181</v>
      </c>
      <c r="B181" s="4">
        <v>1386000000</v>
      </c>
      <c r="C181" s="4">
        <v>-5135000000</v>
      </c>
      <c r="D181" s="4">
        <v>-3306000000</v>
      </c>
      <c r="E181" s="4">
        <v>-3789000000</v>
      </c>
      <c r="F181" s="4">
        <v>-8264000000</v>
      </c>
      <c r="G181" s="4">
        <v>-3828000000</v>
      </c>
      <c r="H181" s="4">
        <v>-2942000000</v>
      </c>
      <c r="I181" s="4">
        <v>-4186000000</v>
      </c>
      <c r="J181" s="4">
        <v>-13769000000</v>
      </c>
      <c r="K181" s="4">
        <v>-8489000000</v>
      </c>
      <c r="L181" s="4">
        <v>3819000000</v>
      </c>
      <c r="M181" s="4">
        <v>-10780000000</v>
      </c>
      <c r="N181" s="4">
        <v>-8523000000</v>
      </c>
      <c r="O181" s="5">
        <v>-2882000000</v>
      </c>
      <c r="P181" s="4">
        <v>-2916000000</v>
      </c>
      <c r="Q181" s="4">
        <v>777000000</v>
      </c>
      <c r="R181" s="4">
        <v>-87000000</v>
      </c>
      <c r="S181" s="4">
        <v>-656000000</v>
      </c>
    </row>
    <row r="182" spans="1:19" ht="16" x14ac:dyDescent="0.2">
      <c r="A182" s="3" t="s">
        <v>182</v>
      </c>
      <c r="B182" s="4">
        <v>-166000000</v>
      </c>
      <c r="C182" s="4">
        <v>-67000000</v>
      </c>
      <c r="D182" s="4">
        <v>62000000</v>
      </c>
      <c r="E182" s="4">
        <v>-196000000</v>
      </c>
      <c r="F182" s="4">
        <v>-546000000</v>
      </c>
      <c r="G182" s="4">
        <v>-221000000</v>
      </c>
      <c r="H182" s="4">
        <v>-252000000</v>
      </c>
      <c r="I182" s="4">
        <v>47000000</v>
      </c>
      <c r="J182" s="4">
        <v>-98000000</v>
      </c>
      <c r="K182" s="4">
        <v>78000000</v>
      </c>
      <c r="L182" s="4">
        <v>-129000000</v>
      </c>
      <c r="M182" s="4">
        <v>-114000000</v>
      </c>
      <c r="N182" s="4">
        <v>-465000000</v>
      </c>
      <c r="O182" s="5">
        <v>-522000000</v>
      </c>
      <c r="P182" s="4">
        <v>-268000000</v>
      </c>
      <c r="Q182" s="4">
        <v>-116000000</v>
      </c>
      <c r="R182" s="4">
        <v>-28000000</v>
      </c>
      <c r="S182" s="4">
        <v>-110000000</v>
      </c>
    </row>
    <row r="183" spans="1:19" ht="16" x14ac:dyDescent="0.2">
      <c r="A183" s="3" t="s">
        <v>183</v>
      </c>
      <c r="B183" s="4">
        <v>2166000000</v>
      </c>
      <c r="C183" s="4">
        <v>-1809000000</v>
      </c>
      <c r="D183" s="4">
        <v>2168000000</v>
      </c>
      <c r="E183" s="4">
        <v>3274000000</v>
      </c>
      <c r="F183" s="4">
        <v>-2695000000</v>
      </c>
      <c r="G183" s="4">
        <v>3183000000</v>
      </c>
      <c r="H183" s="4">
        <v>314000000</v>
      </c>
      <c r="I183" s="4">
        <v>1405000000</v>
      </c>
      <c r="J183" s="4">
        <v>210000000</v>
      </c>
      <c r="K183" s="4">
        <v>-5277000000</v>
      </c>
      <c r="L183" s="4">
        <v>2813000000</v>
      </c>
      <c r="M183" s="4">
        <v>-2433000000</v>
      </c>
      <c r="N183" s="4">
        <v>-142000000</v>
      </c>
      <c r="O183" s="5">
        <v>4135000000</v>
      </c>
      <c r="P183" s="4">
        <v>-1150000000</v>
      </c>
      <c r="Q183" s="4">
        <v>-147000000</v>
      </c>
      <c r="R183" s="4">
        <v>1433000000</v>
      </c>
      <c r="S183" s="4">
        <v>3999000000</v>
      </c>
    </row>
    <row r="184" spans="1:19" ht="16" x14ac:dyDescent="0.2">
      <c r="A184" s="3" t="s">
        <v>54</v>
      </c>
      <c r="B184" s="4">
        <v>10659000000</v>
      </c>
      <c r="C184" s="4">
        <v>12370000000</v>
      </c>
      <c r="D184" s="4">
        <v>11801000000</v>
      </c>
      <c r="E184" s="4">
        <v>12368000000</v>
      </c>
      <c r="F184" s="4">
        <v>12206000000</v>
      </c>
      <c r="G184" s="4">
        <v>12128000000</v>
      </c>
      <c r="H184" s="4">
        <v>12153000000</v>
      </c>
      <c r="I184" s="4">
        <v>12878000000</v>
      </c>
      <c r="J184" s="4">
        <v>12509000000</v>
      </c>
      <c r="K184" s="4">
        <v>12723000000</v>
      </c>
      <c r="L184" s="4">
        <v>12628000000</v>
      </c>
      <c r="M184" s="4">
        <v>14377000000</v>
      </c>
      <c r="N184" s="4">
        <v>14637000000</v>
      </c>
      <c r="O184" s="5">
        <v>16125000000</v>
      </c>
      <c r="P184" s="4">
        <v>3459000000</v>
      </c>
      <c r="Q184" s="4">
        <v>3335000000</v>
      </c>
      <c r="R184" s="4">
        <v>4469000000</v>
      </c>
      <c r="S184" s="4">
        <v>4862000000</v>
      </c>
    </row>
    <row r="185" spans="1:19" ht="16" x14ac:dyDescent="0.2">
      <c r="A185" s="3" t="s">
        <v>55</v>
      </c>
      <c r="B185" s="6">
        <v>18.43</v>
      </c>
      <c r="C185" s="6">
        <v>18.600000000000001</v>
      </c>
      <c r="D185" s="6">
        <v>18.02</v>
      </c>
      <c r="E185" s="6">
        <v>18.62</v>
      </c>
      <c r="F185" s="6">
        <v>18.3</v>
      </c>
      <c r="G185" s="6">
        <v>19.23</v>
      </c>
      <c r="H185" s="6">
        <v>19.350000000000001</v>
      </c>
      <c r="I185" s="6">
        <v>20.27</v>
      </c>
      <c r="J185" s="6">
        <v>19.350000000000001</v>
      </c>
      <c r="K185" s="6">
        <v>18.940000000000001</v>
      </c>
      <c r="L185" s="6">
        <v>17.940000000000001</v>
      </c>
      <c r="M185" s="6">
        <v>18.09</v>
      </c>
      <c r="N185" s="6">
        <v>16.940000000000001</v>
      </c>
      <c r="O185" s="7">
        <v>17.600000000000001</v>
      </c>
      <c r="P185" s="6">
        <v>16.66</v>
      </c>
      <c r="Q185" s="6">
        <v>17.18</v>
      </c>
      <c r="R185" s="6">
        <v>17.100000000000001</v>
      </c>
      <c r="S185" s="6">
        <v>17.600000000000001</v>
      </c>
    </row>
    <row r="186" spans="1:19" ht="16" x14ac:dyDescent="0.2">
      <c r="A186" s="3" t="s">
        <v>184</v>
      </c>
      <c r="B186" s="4">
        <v>3804000000</v>
      </c>
      <c r="C186" s="4">
        <v>2249000000</v>
      </c>
      <c r="D186" s="4">
        <v>491000000</v>
      </c>
      <c r="E186" s="4">
        <v>-21000000</v>
      </c>
      <c r="F186" s="4">
        <v>-115000000</v>
      </c>
      <c r="G186" s="4">
        <v>578000000</v>
      </c>
      <c r="H186" s="4">
        <v>127000000</v>
      </c>
      <c r="I186" s="4">
        <v>-206000000</v>
      </c>
      <c r="J186" s="4">
        <v>991000000</v>
      </c>
      <c r="K186" s="4">
        <v>2464000000</v>
      </c>
      <c r="L186" s="4">
        <v>6368000000</v>
      </c>
      <c r="M186" s="4">
        <v>-108000000</v>
      </c>
      <c r="N186" s="4">
        <v>-2632000000</v>
      </c>
      <c r="O186" s="5">
        <v>92000000</v>
      </c>
      <c r="P186" s="4">
        <v>35000000</v>
      </c>
      <c r="Q186" s="4">
        <v>-69000000</v>
      </c>
      <c r="R186" s="4">
        <v>77000000</v>
      </c>
      <c r="S186" s="4">
        <v>49000000</v>
      </c>
    </row>
    <row r="187" spans="1:19" ht="16" x14ac:dyDescent="0.2">
      <c r="A187" s="3" t="s">
        <v>185</v>
      </c>
      <c r="B187" s="4">
        <v>5195000000</v>
      </c>
      <c r="C187" s="4">
        <v>5605000000</v>
      </c>
      <c r="D187" s="4">
        <v>5765000000</v>
      </c>
      <c r="E187" s="4">
        <v>6893000000</v>
      </c>
      <c r="F187" s="4">
        <v>7647000000</v>
      </c>
      <c r="G187" s="4">
        <v>7822000000</v>
      </c>
      <c r="H187" s="4">
        <v>7364000000</v>
      </c>
      <c r="I187" s="4">
        <v>7025000000</v>
      </c>
      <c r="J187" s="4">
        <v>6133000000</v>
      </c>
      <c r="K187" s="4">
        <v>5417000000</v>
      </c>
      <c r="L187" s="4">
        <v>6373000000</v>
      </c>
      <c r="M187" s="4">
        <v>6991000000</v>
      </c>
      <c r="N187" s="4">
        <v>5604000000</v>
      </c>
      <c r="O187" s="5">
        <v>6947000000</v>
      </c>
      <c r="P187" s="4">
        <v>1854000000</v>
      </c>
      <c r="Q187" s="4">
        <v>-973000000</v>
      </c>
      <c r="R187" s="4">
        <v>1479000000</v>
      </c>
      <c r="S187" s="4">
        <v>4587000000</v>
      </c>
    </row>
    <row r="188" spans="1:19" ht="16" x14ac:dyDescent="0.2">
      <c r="A188" s="29" t="s">
        <v>186</v>
      </c>
      <c r="B188" s="27">
        <v>5890239796</v>
      </c>
      <c r="C188" s="27">
        <v>6231157120</v>
      </c>
      <c r="D188" s="27">
        <v>6437734345</v>
      </c>
      <c r="E188" s="27">
        <v>7588417501</v>
      </c>
      <c r="F188" s="27">
        <v>8327737924</v>
      </c>
      <c r="G188" s="27">
        <v>8539007525</v>
      </c>
      <c r="H188" s="27">
        <v>8364890682</v>
      </c>
      <c r="I188" s="27">
        <v>7613326182</v>
      </c>
      <c r="J188" s="4">
        <v>6133000000</v>
      </c>
      <c r="K188" s="27">
        <v>6313225838</v>
      </c>
      <c r="L188" s="27">
        <v>7265424744</v>
      </c>
      <c r="M188" s="27">
        <v>8447672131</v>
      </c>
      <c r="N188" s="27">
        <v>6391514433</v>
      </c>
      <c r="O188" s="28">
        <v>7651547642</v>
      </c>
      <c r="P188" s="27">
        <v>1854000000</v>
      </c>
      <c r="Q188" s="27">
        <v>-816855422</v>
      </c>
      <c r="R188" s="27">
        <v>1637320352</v>
      </c>
      <c r="S188" s="27">
        <v>4748588235</v>
      </c>
    </row>
    <row r="189" spans="1:19" ht="16" x14ac:dyDescent="0.2">
      <c r="A189" s="30" t="s">
        <v>199</v>
      </c>
      <c r="B189" s="31"/>
      <c r="C189" s="32">
        <f>(C188/B188)-1</f>
        <v>5.787834380384882E-2</v>
      </c>
      <c r="D189" s="32">
        <f>(D188/C188)-1</f>
        <v>3.3152305586542585E-2</v>
      </c>
      <c r="E189" s="32">
        <f>(E188/D188)-1</f>
        <v>0.17874039131386366</v>
      </c>
      <c r="F189" s="32">
        <f t="shared" ref="F189:O189" si="11">(F188/E188)-1</f>
        <v>9.7427483780718749E-2</v>
      </c>
      <c r="G189" s="32">
        <f t="shared" si="11"/>
        <v>2.5369386372154468E-2</v>
      </c>
      <c r="H189" s="32">
        <f t="shared" si="11"/>
        <v>-2.0390758819480048E-2</v>
      </c>
      <c r="I189" s="32">
        <f t="shared" si="11"/>
        <v>-8.9847498140920745E-2</v>
      </c>
      <c r="J189" s="32">
        <f t="shared" si="11"/>
        <v>-0.1944388230074654</v>
      </c>
      <c r="K189" s="32">
        <f t="shared" si="11"/>
        <v>2.9386244578509801E-2</v>
      </c>
      <c r="L189" s="32">
        <f t="shared" si="11"/>
        <v>0.1508260484313122</v>
      </c>
      <c r="M189" s="32">
        <f t="shared" si="11"/>
        <v>0.16272240490500356</v>
      </c>
      <c r="N189" s="32">
        <f t="shared" si="11"/>
        <v>-0.24339932541352083</v>
      </c>
      <c r="O189" s="32">
        <f t="shared" si="11"/>
        <v>0.1971415729728041</v>
      </c>
      <c r="P189" s="32"/>
      <c r="Q189" s="32">
        <f t="shared" ref="Q189:S189" si="12">(Q188/P188)-1</f>
        <v>-1.4405908425026968</v>
      </c>
      <c r="R189" s="32">
        <f t="shared" si="12"/>
        <v>-3.0044187844051553</v>
      </c>
      <c r="S189" s="32">
        <f t="shared" si="12"/>
        <v>1.9002193915195407</v>
      </c>
    </row>
    <row r="190" spans="1:19" ht="16" x14ac:dyDescent="0.2">
      <c r="A190" s="33" t="s">
        <v>200</v>
      </c>
      <c r="B190" s="34">
        <f t="shared" ref="B190:S190" si="13">B188/B2</f>
        <v>0.10184030907016149</v>
      </c>
      <c r="C190" s="34">
        <f t="shared" si="13"/>
        <v>9.3695974978948632E-2</v>
      </c>
      <c r="D190" s="34">
        <f t="shared" si="13"/>
        <v>9.8298026400171018E-2</v>
      </c>
      <c r="E190" s="34">
        <f t="shared" si="13"/>
        <v>0.11425758489798991</v>
      </c>
      <c r="F190" s="34">
        <f t="shared" si="13"/>
        <v>0.12488547191937975</v>
      </c>
      <c r="G190" s="34">
        <f t="shared" si="13"/>
        <v>0.13541942915820857</v>
      </c>
      <c r="H190" s="34">
        <f t="shared" si="13"/>
        <v>0.13320101724549754</v>
      </c>
      <c r="I190" s="34">
        <f t="shared" si="13"/>
        <v>0.11984771636363636</v>
      </c>
      <c r="J190" s="34">
        <f t="shared" si="13"/>
        <v>9.4848517653608827E-2</v>
      </c>
      <c r="K190" s="34">
        <f t="shared" si="13"/>
        <v>9.4001367430502816E-2</v>
      </c>
      <c r="L190" s="34">
        <f t="shared" si="13"/>
        <v>0.10324311862672654</v>
      </c>
      <c r="M190" s="34">
        <f t="shared" si="13"/>
        <v>0.10629478988096736</v>
      </c>
      <c r="N190" s="34">
        <f t="shared" si="13"/>
        <v>7.3982711744142976E-2</v>
      </c>
      <c r="O190" s="34">
        <f t="shared" si="13"/>
        <v>8.3516679677352462E-2</v>
      </c>
      <c r="P190" s="34">
        <f t="shared" si="13"/>
        <v>6.6223746249464213E-2</v>
      </c>
      <c r="Q190" s="34">
        <f t="shared" si="13"/>
        <v>-4.5772465650565954E-2</v>
      </c>
      <c r="R190" s="34">
        <f t="shared" si="13"/>
        <v>7.3350074007705407E-2</v>
      </c>
      <c r="S190" s="34">
        <f t="shared" si="13"/>
        <v>0.20247252952713937</v>
      </c>
    </row>
    <row r="191" spans="1:19" ht="16" x14ac:dyDescent="0.2">
      <c r="A191" s="3" t="s">
        <v>187</v>
      </c>
      <c r="B191" s="4">
        <v>13649000000</v>
      </c>
      <c r="C191" s="4">
        <v>6624000000</v>
      </c>
      <c r="D191" s="4">
        <v>7948000000</v>
      </c>
      <c r="E191" s="4">
        <v>8467000000</v>
      </c>
      <c r="F191" s="4">
        <v>7430000000</v>
      </c>
      <c r="G191" s="4">
        <v>12539000000</v>
      </c>
      <c r="H191" s="4">
        <v>11208000000</v>
      </c>
      <c r="I191" s="4">
        <v>9255000000</v>
      </c>
      <c r="J191" s="4">
        <v>-736000000</v>
      </c>
      <c r="K191" s="4">
        <v>5232000000</v>
      </c>
      <c r="L191" s="4">
        <v>17721000000</v>
      </c>
      <c r="M191" s="4">
        <v>3025000000</v>
      </c>
      <c r="N191" s="4">
        <v>5045000000</v>
      </c>
      <c r="O191" s="5">
        <v>11926000000</v>
      </c>
      <c r="P191" s="4">
        <v>923000000</v>
      </c>
      <c r="Q191" s="4">
        <v>1664000000</v>
      </c>
      <c r="R191" s="4">
        <v>3355000000</v>
      </c>
      <c r="S191" s="4">
        <v>5984000000</v>
      </c>
    </row>
    <row r="192" spans="1:19" ht="16" x14ac:dyDescent="0.2">
      <c r="A192" s="3" t="s">
        <v>188</v>
      </c>
      <c r="B192" s="6">
        <v>3.27</v>
      </c>
      <c r="C192" s="6">
        <v>3.56</v>
      </c>
      <c r="D192" s="6">
        <v>3.7</v>
      </c>
      <c r="E192" s="6">
        <v>4.47</v>
      </c>
      <c r="F192" s="6">
        <v>5.07</v>
      </c>
      <c r="G192" s="6">
        <v>5.32</v>
      </c>
      <c r="H192" s="6">
        <v>5.12</v>
      </c>
      <c r="I192" s="6">
        <v>4.93</v>
      </c>
      <c r="J192" s="6">
        <v>4.33</v>
      </c>
      <c r="K192" s="6">
        <v>3.87</v>
      </c>
      <c r="L192" s="6">
        <v>4.5999999999999996</v>
      </c>
      <c r="M192" s="6">
        <v>5.0599999999999996</v>
      </c>
      <c r="N192" s="6">
        <v>4.0599999999999996</v>
      </c>
      <c r="O192" s="7">
        <v>5.05</v>
      </c>
      <c r="P192" s="6">
        <v>1.35</v>
      </c>
      <c r="Q192" s="6">
        <v>-0.71</v>
      </c>
      <c r="R192" s="6">
        <v>1.07</v>
      </c>
      <c r="S192" s="6">
        <v>3.33</v>
      </c>
    </row>
    <row r="193" spans="1:19" ht="16" x14ac:dyDescent="0.2">
      <c r="A193" s="3" t="s">
        <v>189</v>
      </c>
      <c r="B193" s="6">
        <v>9.01</v>
      </c>
      <c r="C193" s="6">
        <v>8.6300000000000008</v>
      </c>
      <c r="D193" s="6">
        <v>9.6300000000000008</v>
      </c>
      <c r="E193" s="6">
        <v>10.37</v>
      </c>
      <c r="F193" s="6">
        <v>10.8</v>
      </c>
      <c r="G193" s="6">
        <v>11.12</v>
      </c>
      <c r="H193" s="6">
        <v>11.3</v>
      </c>
      <c r="I193" s="6">
        <v>13.3</v>
      </c>
      <c r="J193" s="6">
        <v>12.4</v>
      </c>
      <c r="K193" s="6">
        <v>13.85</v>
      </c>
      <c r="L193" s="6">
        <v>13.9</v>
      </c>
      <c r="M193" s="6">
        <v>14.86</v>
      </c>
      <c r="N193" s="6">
        <v>15.64</v>
      </c>
      <c r="O193" s="7">
        <v>13.53</v>
      </c>
      <c r="P193" s="6">
        <v>16.170000000000002</v>
      </c>
      <c r="Q193" s="6">
        <v>16.97</v>
      </c>
      <c r="R193" s="6">
        <v>16.96</v>
      </c>
      <c r="S193" s="6">
        <v>15.97</v>
      </c>
    </row>
    <row r="194" spans="1:19" ht="16" x14ac:dyDescent="0.2">
      <c r="A194" s="3" t="s">
        <v>190</v>
      </c>
      <c r="B194" s="6">
        <v>1.34</v>
      </c>
      <c r="C194" s="6">
        <v>1.39</v>
      </c>
      <c r="D194" s="6">
        <v>1.37</v>
      </c>
      <c r="E194" s="6">
        <v>1.44</v>
      </c>
      <c r="F194" s="6">
        <v>1.61</v>
      </c>
      <c r="G194" s="6">
        <v>1.94</v>
      </c>
      <c r="H194" s="6">
        <v>1.64</v>
      </c>
      <c r="I194" s="6">
        <v>2.06</v>
      </c>
      <c r="J194" s="6">
        <v>0.75</v>
      </c>
      <c r="K194" s="6">
        <v>1.32</v>
      </c>
      <c r="L194" s="6">
        <v>1.49</v>
      </c>
      <c r="M194" s="6">
        <v>1.52</v>
      </c>
      <c r="N194" s="6">
        <v>1.21</v>
      </c>
      <c r="O194" s="7">
        <v>1.46</v>
      </c>
      <c r="P194" s="6">
        <v>8.6999999999999993</v>
      </c>
      <c r="Q194" s="6">
        <v>-0.2</v>
      </c>
      <c r="R194" s="6">
        <v>0.88</v>
      </c>
      <c r="S194" s="6">
        <v>1.81</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33 A191:S195 A2:S2 A9:S11 A13 A37:S128 A130:S142 A144:S187 A188:I188 Q188:S188 K188:O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4A3D2-8838-D44B-8D9B-4B5040314ECF}">
  <dimension ref="A1:R110"/>
  <sheetViews>
    <sheetView tabSelected="1" workbookViewId="0">
      <selection activeCell="F25" sqref="F25"/>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231925808160</v>
      </c>
      <c r="B3" s="36" t="s">
        <v>201</v>
      </c>
      <c r="C3" s="37">
        <f>Financials!O8*0.01</f>
        <v>0.5393</v>
      </c>
      <c r="D3" s="36" t="s">
        <v>202</v>
      </c>
      <c r="E3" s="37">
        <f>SUM(C11:E11)/3</f>
        <v>8.80663455812251E-2</v>
      </c>
      <c r="F3" s="38" t="s">
        <v>203</v>
      </c>
      <c r="G3" s="39">
        <f>AVERAGE(Financials!K129:O129)</f>
        <v>-4.8797355242410799E-3</v>
      </c>
      <c r="H3" s="38" t="s">
        <v>204</v>
      </c>
      <c r="I3" s="40">
        <f>J15*(1+I7)/(I6-I7)</f>
        <v>224422135901.12579</v>
      </c>
      <c r="J3" s="41" t="s">
        <v>205</v>
      </c>
      <c r="K3" s="42">
        <f>Financials!O172*-1/Model!A3</f>
        <v>2.8142620486190914E-2</v>
      </c>
      <c r="L3" s="43" t="s">
        <v>206</v>
      </c>
      <c r="M3" s="44"/>
      <c r="N3" s="116" t="s">
        <v>207</v>
      </c>
      <c r="O3" s="117"/>
      <c r="P3" s="44"/>
      <c r="Q3" s="44"/>
      <c r="R3" s="44"/>
    </row>
    <row r="4" spans="1:18" ht="22" customHeight="1" x14ac:dyDescent="0.2">
      <c r="A4" s="45">
        <f>Financials!O56-Financials!O96-Financials!O105</f>
        <v>-34491000000</v>
      </c>
      <c r="B4" s="46" t="s">
        <v>208</v>
      </c>
      <c r="C4" s="47">
        <f>Financials!O17*0.01</f>
        <v>0.13850000000000001</v>
      </c>
      <c r="D4" s="46" t="s">
        <v>209</v>
      </c>
      <c r="E4" s="47">
        <f>SUM(C13:E13)/3</f>
        <v>7.1005888793812311E-2</v>
      </c>
      <c r="F4" s="48" t="s">
        <v>210</v>
      </c>
      <c r="G4" s="49">
        <f>A5*(1+(5*G3))</f>
        <v>1341319136.490999</v>
      </c>
      <c r="H4" s="48" t="s">
        <v>211</v>
      </c>
      <c r="I4" s="50">
        <f>NPV(I6,F15,G15,H15,I15,(J15+I3))</f>
        <v>192825215025.85522</v>
      </c>
      <c r="J4" s="48" t="s">
        <v>212</v>
      </c>
      <c r="K4" s="51" cm="1">
        <f t="array" ref="K4">_FV(A1,"Change (%)",TRUE)</f>
        <v>2.3769999999999998E-3</v>
      </c>
      <c r="L4" s="52" t="s">
        <v>213</v>
      </c>
      <c r="M4" s="44"/>
      <c r="N4" s="118" t="s">
        <v>214</v>
      </c>
      <c r="O4" s="119"/>
      <c r="P4" s="44"/>
      <c r="Q4" s="44"/>
      <c r="R4" s="44"/>
    </row>
    <row r="5" spans="1:18" ht="22" customHeight="1" x14ac:dyDescent="0.2">
      <c r="A5" s="45" cm="1">
        <f t="array" ref="A5">_FV(A1,"Shares outstanding",TRUE)</f>
        <v>1374864000</v>
      </c>
      <c r="B5" s="46" t="s">
        <v>215</v>
      </c>
      <c r="C5" s="47">
        <f>F14</f>
        <v>0.11339523266547212</v>
      </c>
      <c r="D5" s="53" t="s">
        <v>216</v>
      </c>
      <c r="E5" s="47">
        <f>SUM(C16:E16)/3</f>
        <v>2.3383042640931644E-2</v>
      </c>
      <c r="F5" s="48" t="s">
        <v>217</v>
      </c>
      <c r="G5" s="49">
        <f>Financials!O56</f>
        <v>10283000000</v>
      </c>
      <c r="H5" s="48" t="s">
        <v>218</v>
      </c>
      <c r="I5" s="50">
        <f>I4+G5-G6</f>
        <v>158334215025.85522</v>
      </c>
      <c r="J5" s="48" t="s">
        <v>219</v>
      </c>
      <c r="K5" s="54" cm="1">
        <f t="array" ref="K5">_FV(A1,"Price")</f>
        <v>168.69</v>
      </c>
      <c r="L5" s="55" t="s">
        <v>220</v>
      </c>
      <c r="M5" s="44"/>
      <c r="N5" s="56" t="s">
        <v>221</v>
      </c>
      <c r="O5" s="57">
        <f>Financials!O20</f>
        <v>875000000</v>
      </c>
      <c r="P5" s="44"/>
      <c r="Q5" s="44"/>
      <c r="R5" s="44"/>
    </row>
    <row r="6" spans="1:18" ht="22" customHeight="1" x14ac:dyDescent="0.2">
      <c r="A6" s="58">
        <f>O20/F10</f>
        <v>2.5186057247108651</v>
      </c>
      <c r="B6" s="46" t="s">
        <v>222</v>
      </c>
      <c r="C6" s="47">
        <f>F17</f>
        <v>9.9809958190801976E-2</v>
      </c>
      <c r="D6" s="53" t="s">
        <v>200</v>
      </c>
      <c r="E6" s="47">
        <f>Financials!O33/Financials!O126</f>
        <v>0.43700579862941485</v>
      </c>
      <c r="F6" s="46" t="s">
        <v>223</v>
      </c>
      <c r="G6" s="49">
        <f>Financials!O96+Financials!O105</f>
        <v>44774000000</v>
      </c>
      <c r="H6" s="48" t="s">
        <v>224</v>
      </c>
      <c r="I6" s="51">
        <f>N25</f>
        <v>8.4374713401135379E-2</v>
      </c>
      <c r="J6" s="48" t="s">
        <v>225</v>
      </c>
      <c r="K6" s="59">
        <f>I5/G4</f>
        <v>118.04365621746852</v>
      </c>
      <c r="L6" s="60" t="s">
        <v>226</v>
      </c>
      <c r="M6" s="44"/>
      <c r="N6" s="56" t="s">
        <v>227</v>
      </c>
      <c r="O6" s="57">
        <f>Financials!O96</f>
        <v>8937000000</v>
      </c>
      <c r="P6" s="44"/>
      <c r="Q6" s="44"/>
      <c r="R6" s="44"/>
    </row>
    <row r="7" spans="1:18" ht="22" customHeight="1" thickBot="1" x14ac:dyDescent="0.25">
      <c r="A7" s="61">
        <f>O20/F12</f>
        <v>22.210860769967439</v>
      </c>
      <c r="B7" s="62" t="s">
        <v>228</v>
      </c>
      <c r="C7" s="63">
        <f>F15/A3</f>
        <v>3.9629052380661972E-2</v>
      </c>
      <c r="D7" s="62" t="s">
        <v>229</v>
      </c>
      <c r="E7" s="64">
        <f>(Financials!O16*(1-0.25))/(Financials!O126+Financials!O105+Financials!O96)</f>
        <v>0.14928463855421686</v>
      </c>
      <c r="F7" s="62" t="s">
        <v>196</v>
      </c>
      <c r="G7" s="65">
        <f>(Financials!O96+Financials!O105)/Financials!O126</f>
        <v>2.3602530311017396</v>
      </c>
      <c r="H7" s="66" t="s">
        <v>230</v>
      </c>
      <c r="I7" s="67">
        <v>2.5000000000000001E-2</v>
      </c>
      <c r="J7" s="68" t="s">
        <v>231</v>
      </c>
      <c r="K7" s="69">
        <f>K6/K5-1</f>
        <v>-0.30023323126760015</v>
      </c>
      <c r="L7" s="70" t="s">
        <v>232</v>
      </c>
      <c r="M7" s="44"/>
      <c r="N7" s="56" t="s">
        <v>233</v>
      </c>
      <c r="O7" s="57">
        <f>Financials!O105</f>
        <v>35837000000</v>
      </c>
      <c r="P7" s="44"/>
      <c r="Q7" s="44"/>
      <c r="R7" s="44"/>
    </row>
    <row r="8" spans="1:18" ht="22" customHeight="1" x14ac:dyDescent="0.2">
      <c r="A8" s="71"/>
      <c r="B8" s="44"/>
      <c r="C8" s="44"/>
      <c r="D8" s="44"/>
      <c r="E8" s="44"/>
      <c r="F8" s="44"/>
      <c r="G8" s="44"/>
      <c r="H8" s="44"/>
      <c r="I8" s="44"/>
      <c r="J8" s="72"/>
      <c r="K8" s="72"/>
      <c r="L8" s="72"/>
      <c r="M8" s="44"/>
      <c r="N8" s="73" t="s">
        <v>214</v>
      </c>
      <c r="O8" s="74">
        <f>O5/(O6+O7)</f>
        <v>1.9542591682672979E-2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234</v>
      </c>
      <c r="O9" s="57">
        <f>Financials!O25</f>
        <v>2024000000</v>
      </c>
      <c r="P9" s="44"/>
      <c r="Q9" s="44"/>
      <c r="R9" s="44"/>
    </row>
    <row r="10" spans="1:18" ht="22" customHeight="1" x14ac:dyDescent="0.2">
      <c r="A10" s="81" t="s">
        <v>235</v>
      </c>
      <c r="B10" s="82">
        <v>67161000000</v>
      </c>
      <c r="C10" s="82">
        <v>70372000000</v>
      </c>
      <c r="D10" s="82">
        <v>79474000000</v>
      </c>
      <c r="E10" s="83">
        <v>86392000000</v>
      </c>
      <c r="F10" s="82">
        <v>92085000000</v>
      </c>
      <c r="G10" s="82">
        <v>96300000000</v>
      </c>
      <c r="H10" s="82">
        <v>101400000000</v>
      </c>
      <c r="I10" s="82">
        <v>107000000000</v>
      </c>
      <c r="J10" s="83">
        <v>112100000000</v>
      </c>
      <c r="K10" s="84" t="s">
        <v>236</v>
      </c>
      <c r="L10" s="72"/>
      <c r="N10" s="56" t="s">
        <v>237</v>
      </c>
      <c r="O10" s="57">
        <f>Financials!O24</f>
        <v>10390000000</v>
      </c>
      <c r="P10" s="44"/>
      <c r="Q10" s="44"/>
      <c r="R10" s="44"/>
    </row>
    <row r="11" spans="1:18" ht="22" customHeight="1" x14ac:dyDescent="0.2">
      <c r="A11" s="85"/>
      <c r="B11" s="86"/>
      <c r="C11" s="86">
        <f t="shared" ref="C11:J11" si="0">(C10/B10)-1</f>
        <v>4.7810485251857493E-2</v>
      </c>
      <c r="D11" s="86">
        <f t="shared" si="0"/>
        <v>0.12934121525606779</v>
      </c>
      <c r="E11" s="86">
        <f t="shared" si="0"/>
        <v>8.7047336235750006E-2</v>
      </c>
      <c r="F11" s="87">
        <f t="shared" si="0"/>
        <v>6.5897305306046761E-2</v>
      </c>
      <c r="G11" s="86">
        <f t="shared" si="0"/>
        <v>4.5772927186838341E-2</v>
      </c>
      <c r="H11" s="86">
        <f t="shared" si="0"/>
        <v>5.2959501557632294E-2</v>
      </c>
      <c r="I11" s="86">
        <f t="shared" si="0"/>
        <v>5.5226824457593748E-2</v>
      </c>
      <c r="J11" s="88">
        <f t="shared" si="0"/>
        <v>4.7663551401869064E-2</v>
      </c>
      <c r="K11" s="88">
        <f>AVERAGE(F11:J11)</f>
        <v>5.3504021981996039E-2</v>
      </c>
      <c r="L11" s="72"/>
      <c r="M11" s="72"/>
      <c r="N11" s="56" t="s">
        <v>238</v>
      </c>
      <c r="O11" s="89">
        <f>O9/O10</f>
        <v>0.19480269489894128</v>
      </c>
      <c r="P11" s="44"/>
      <c r="Q11" s="44"/>
      <c r="R11" s="44"/>
    </row>
    <row r="12" spans="1:18" ht="22" customHeight="1" x14ac:dyDescent="0.2">
      <c r="A12" s="81" t="s">
        <v>142</v>
      </c>
      <c r="B12" s="82">
        <v>7314000000</v>
      </c>
      <c r="C12" s="82">
        <v>7120000000</v>
      </c>
      <c r="D12" s="82">
        <v>7618000000</v>
      </c>
      <c r="E12" s="82">
        <v>8910000000</v>
      </c>
      <c r="F12" s="90">
        <v>10442000000</v>
      </c>
      <c r="G12" s="82">
        <v>11240000000</v>
      </c>
      <c r="H12" s="82">
        <v>12120000000</v>
      </c>
      <c r="I12" s="82">
        <v>12809000000</v>
      </c>
      <c r="J12" s="83">
        <v>13713000000</v>
      </c>
      <c r="K12" s="91" t="s">
        <v>239</v>
      </c>
      <c r="L12" s="72"/>
      <c r="M12" s="72"/>
      <c r="N12" s="56" t="s">
        <v>240</v>
      </c>
      <c r="O12" s="89">
        <f>O8*(1-O11)</f>
        <v>1.5735642157578646E-2</v>
      </c>
      <c r="P12" s="44"/>
      <c r="Q12" s="44"/>
      <c r="R12" s="44"/>
    </row>
    <row r="13" spans="1:18" ht="22" customHeight="1" x14ac:dyDescent="0.2">
      <c r="A13" s="85"/>
      <c r="B13" s="86"/>
      <c r="C13" s="86">
        <f t="shared" ref="C13:J13" si="1">(C12/B12)-1</f>
        <v>-2.6524473612250521E-2</v>
      </c>
      <c r="D13" s="86">
        <f t="shared" si="1"/>
        <v>6.9943820224719122E-2</v>
      </c>
      <c r="E13" s="86">
        <f t="shared" si="1"/>
        <v>0.16959831976896833</v>
      </c>
      <c r="F13" s="87">
        <f t="shared" si="1"/>
        <v>0.17194163860830525</v>
      </c>
      <c r="G13" s="86">
        <f t="shared" si="1"/>
        <v>7.6422141352231465E-2</v>
      </c>
      <c r="H13" s="86">
        <f t="shared" si="1"/>
        <v>7.8291814946619187E-2</v>
      </c>
      <c r="I13" s="86">
        <f t="shared" si="1"/>
        <v>5.6848184818481862E-2</v>
      </c>
      <c r="J13" s="88">
        <f t="shared" si="1"/>
        <v>7.0575376688265967E-2</v>
      </c>
      <c r="K13" s="88">
        <f>AVERAGE(F13:J13)</f>
        <v>9.0815831282780743E-2</v>
      </c>
      <c r="L13" s="72"/>
      <c r="M13" s="72"/>
      <c r="N13" s="118" t="s">
        <v>241</v>
      </c>
      <c r="O13" s="119"/>
      <c r="P13" s="44"/>
      <c r="Q13" s="44"/>
      <c r="R13" s="44"/>
    </row>
    <row r="14" spans="1:18" ht="22" customHeight="1" x14ac:dyDescent="0.2">
      <c r="A14" s="92" t="s">
        <v>242</v>
      </c>
      <c r="B14" s="93">
        <f>B12/B10</f>
        <v>0.10890248805110109</v>
      </c>
      <c r="C14" s="93">
        <f t="shared" ref="C14:J14" si="2">C12/C10</f>
        <v>0.10117660433126811</v>
      </c>
      <c r="D14" s="93">
        <f t="shared" si="2"/>
        <v>9.5855248257291692E-2</v>
      </c>
      <c r="E14" s="93">
        <f t="shared" si="2"/>
        <v>0.10313454949532364</v>
      </c>
      <c r="F14" s="94">
        <f t="shared" si="2"/>
        <v>0.11339523266547212</v>
      </c>
      <c r="G14" s="93">
        <f t="shared" si="2"/>
        <v>0.11671858774662514</v>
      </c>
      <c r="H14" s="93">
        <f t="shared" si="2"/>
        <v>0.11952662721893491</v>
      </c>
      <c r="I14" s="93">
        <f t="shared" si="2"/>
        <v>0.11971028037383177</v>
      </c>
      <c r="J14" s="95">
        <f t="shared" si="2"/>
        <v>0.12232827832292596</v>
      </c>
      <c r="K14" s="95"/>
      <c r="L14" s="72"/>
      <c r="M14" s="72"/>
      <c r="N14" s="56" t="s">
        <v>243</v>
      </c>
      <c r="O14" s="89">
        <f>'[1]US Treasury Bonds'!$C$8</f>
        <v>4.2709999999999998E-2</v>
      </c>
      <c r="P14" s="44"/>
      <c r="Q14" s="44"/>
      <c r="R14" s="44"/>
    </row>
    <row r="15" spans="1:18" ht="22" customHeight="1" x14ac:dyDescent="0.2">
      <c r="A15" s="81" t="s">
        <v>185</v>
      </c>
      <c r="B15" s="82">
        <v>6313225838</v>
      </c>
      <c r="C15" s="82">
        <v>7265424744</v>
      </c>
      <c r="D15" s="82">
        <v>8447672131</v>
      </c>
      <c r="E15" s="82">
        <v>6391514433</v>
      </c>
      <c r="F15" s="90">
        <v>9191000000</v>
      </c>
      <c r="G15" s="82">
        <v>10000000000</v>
      </c>
      <c r="H15" s="82">
        <v>11006000000</v>
      </c>
      <c r="I15" s="82">
        <v>12252000000</v>
      </c>
      <c r="J15" s="83">
        <v>13000000000</v>
      </c>
      <c r="K15" s="91" t="s">
        <v>244</v>
      </c>
      <c r="L15" s="72"/>
      <c r="M15" s="72"/>
      <c r="N15" s="56" t="s">
        <v>245</v>
      </c>
      <c r="O15" s="96">
        <f>1.33</f>
        <v>1.33</v>
      </c>
      <c r="P15" s="44"/>
      <c r="Q15" s="44"/>
      <c r="R15" s="44"/>
    </row>
    <row r="16" spans="1:18" ht="22" customHeight="1" x14ac:dyDescent="0.2">
      <c r="A16" s="97"/>
      <c r="B16" s="86"/>
      <c r="C16" s="86">
        <f t="shared" ref="C16:J16" si="3">(C15/B15)-1</f>
        <v>0.1508260484313122</v>
      </c>
      <c r="D16" s="86">
        <f t="shared" si="3"/>
        <v>0.16272240490500356</v>
      </c>
      <c r="E16" s="86">
        <f t="shared" si="3"/>
        <v>-0.24339932541352083</v>
      </c>
      <c r="F16" s="87">
        <f t="shared" si="3"/>
        <v>0.43800035130109194</v>
      </c>
      <c r="G16" s="86">
        <f t="shared" si="3"/>
        <v>8.8020890001087926E-2</v>
      </c>
      <c r="H16" s="86">
        <f t="shared" si="3"/>
        <v>0.10060000000000002</v>
      </c>
      <c r="I16" s="86">
        <f t="shared" si="3"/>
        <v>0.11321097583136464</v>
      </c>
      <c r="J16" s="88">
        <f t="shared" si="3"/>
        <v>6.1051256937642906E-2</v>
      </c>
      <c r="K16" s="88">
        <f>AVERAGE(F16:J16)</f>
        <v>0.16017669481423749</v>
      </c>
      <c r="L16" s="72"/>
      <c r="M16" s="72"/>
      <c r="N16" s="56" t="s">
        <v>246</v>
      </c>
      <c r="O16" s="89">
        <v>8.4000000000000005E-2</v>
      </c>
      <c r="P16" s="44"/>
      <c r="Q16" s="44"/>
      <c r="R16" s="44"/>
    </row>
    <row r="17" spans="1:18" ht="22" customHeight="1" x14ac:dyDescent="0.2">
      <c r="A17" s="92" t="s">
        <v>200</v>
      </c>
      <c r="B17" s="93">
        <f>B15/B10</f>
        <v>9.4001367430502816E-2</v>
      </c>
      <c r="C17" s="93">
        <f t="shared" ref="C17:J17" si="4">C15/C10</f>
        <v>0.10324311862672654</v>
      </c>
      <c r="D17" s="93">
        <f t="shared" si="4"/>
        <v>0.10629478988096736</v>
      </c>
      <c r="E17" s="95">
        <f t="shared" si="4"/>
        <v>7.3982711744142976E-2</v>
      </c>
      <c r="F17" s="93">
        <f t="shared" si="4"/>
        <v>9.9809958190801976E-2</v>
      </c>
      <c r="G17" s="93">
        <f t="shared" si="4"/>
        <v>0.10384215991692627</v>
      </c>
      <c r="H17" s="93">
        <f t="shared" si="4"/>
        <v>0.10854043392504931</v>
      </c>
      <c r="I17" s="93">
        <f t="shared" si="4"/>
        <v>0.11450467289719626</v>
      </c>
      <c r="J17" s="95">
        <f t="shared" si="4"/>
        <v>0.1159678858162355</v>
      </c>
      <c r="K17" s="95"/>
      <c r="L17" s="72"/>
      <c r="M17" s="72"/>
      <c r="N17" s="98" t="s">
        <v>241</v>
      </c>
      <c r="O17" s="99">
        <f>(O14)+((O15)*(O16-O14))</f>
        <v>9.762570000000001E-2</v>
      </c>
      <c r="P17" s="44"/>
      <c r="Q17" s="44"/>
      <c r="R17" s="44"/>
    </row>
    <row r="18" spans="1:18" ht="22" customHeight="1" x14ac:dyDescent="0.2">
      <c r="A18" s="100" t="s">
        <v>196</v>
      </c>
      <c r="B18" s="101">
        <v>0.16444200613601501</v>
      </c>
      <c r="C18" s="101">
        <v>0.13101798897785172</v>
      </c>
      <c r="D18" s="101">
        <v>0.14820748871381784</v>
      </c>
      <c r="E18" s="101">
        <v>0.1511740380519665</v>
      </c>
      <c r="F18" s="102"/>
      <c r="G18" s="101"/>
      <c r="H18" s="101"/>
      <c r="I18" s="101"/>
      <c r="J18" s="103"/>
      <c r="K18" s="104"/>
      <c r="L18" s="72"/>
      <c r="M18" s="72"/>
      <c r="N18" s="118" t="s">
        <v>247</v>
      </c>
      <c r="O18" s="119"/>
      <c r="P18" s="44"/>
      <c r="Q18" s="44"/>
      <c r="R18" s="44"/>
    </row>
    <row r="19" spans="1:18" ht="22" customHeight="1" x14ac:dyDescent="0.2">
      <c r="A19" s="72"/>
      <c r="B19" s="72"/>
      <c r="C19" s="72"/>
      <c r="D19" s="72"/>
      <c r="E19" s="72"/>
      <c r="F19" s="72" t="s">
        <v>248</v>
      </c>
      <c r="G19" s="72"/>
      <c r="H19" s="72"/>
      <c r="I19" s="72"/>
      <c r="J19" s="72"/>
      <c r="K19" s="72"/>
      <c r="L19" s="72"/>
      <c r="M19" s="72"/>
      <c r="N19" s="56" t="s">
        <v>224</v>
      </c>
      <c r="O19" s="105">
        <f>O6+O7</f>
        <v>44774000000</v>
      </c>
      <c r="P19" s="44"/>
      <c r="Q19" s="44"/>
      <c r="R19" s="44"/>
    </row>
    <row r="20" spans="1:18" ht="22" customHeight="1" x14ac:dyDescent="0.2">
      <c r="B20" s="106"/>
      <c r="C20" s="106"/>
      <c r="D20" s="106"/>
      <c r="E20" s="106"/>
      <c r="F20" s="72"/>
      <c r="G20" s="72"/>
      <c r="H20" s="72"/>
      <c r="I20" s="72"/>
      <c r="J20" s="72"/>
      <c r="K20" s="72"/>
      <c r="L20" s="72"/>
      <c r="M20" s="72"/>
      <c r="N20" s="56" t="s">
        <v>201</v>
      </c>
      <c r="O20" s="105">
        <f>A3</f>
        <v>231925808160</v>
      </c>
      <c r="P20" s="44"/>
      <c r="Q20" s="44"/>
      <c r="R20" s="44"/>
    </row>
    <row r="21" spans="1:18" ht="22" customHeight="1" x14ac:dyDescent="0.2">
      <c r="A21" s="109" t="str" cm="1">
        <f t="array" ref="A21">_FV(A1,"Industry")</f>
        <v>Beverages</v>
      </c>
      <c r="B21" s="109"/>
      <c r="C21" s="120" cm="1">
        <f t="array" ref="C21">_FV(A1,"Year incorporated",TRUE)</f>
        <v>1986</v>
      </c>
      <c r="D21" s="120"/>
      <c r="E21" s="120"/>
      <c r="F21" s="72"/>
      <c r="G21" s="72"/>
      <c r="H21" s="72"/>
      <c r="I21" s="72"/>
      <c r="J21" s="72"/>
      <c r="K21" s="72"/>
      <c r="M21" s="72"/>
      <c r="N21" s="56" t="s">
        <v>249</v>
      </c>
      <c r="O21" s="105">
        <f>O19+O20</f>
        <v>276699808160</v>
      </c>
      <c r="P21" s="44"/>
      <c r="Q21" s="44"/>
      <c r="R21" s="44"/>
    </row>
    <row r="22" spans="1:18" ht="22" customHeight="1" x14ac:dyDescent="0.2">
      <c r="A22" s="109" t="str" cm="1">
        <f t="array" ref="A22">_FV(A1,"Description")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B22" s="109"/>
      <c r="C22" s="109"/>
      <c r="D22" s="109"/>
      <c r="E22" s="109"/>
      <c r="F22" s="72"/>
      <c r="G22" s="72"/>
      <c r="H22" s="72"/>
      <c r="I22" s="72"/>
      <c r="J22" s="72"/>
      <c r="K22" s="72"/>
      <c r="L22" s="72"/>
      <c r="M22" s="72"/>
      <c r="N22" s="73" t="s">
        <v>250</v>
      </c>
      <c r="O22" s="107">
        <f>(O19/O21)</f>
        <v>0.16181435143644807</v>
      </c>
      <c r="P22" s="44"/>
      <c r="Q22" s="44"/>
      <c r="R22" s="44"/>
    </row>
    <row r="23" spans="1:18" ht="22" customHeight="1" x14ac:dyDescent="0.2">
      <c r="A23" s="109"/>
      <c r="B23" s="109"/>
      <c r="C23" s="109"/>
      <c r="D23" s="109"/>
      <c r="E23" s="109"/>
      <c r="F23" s="72"/>
      <c r="G23" s="72"/>
      <c r="H23" s="72"/>
      <c r="I23" s="72"/>
      <c r="J23" s="72"/>
      <c r="K23" s="72"/>
      <c r="L23" s="72"/>
      <c r="M23" s="72"/>
      <c r="N23" s="98" t="s">
        <v>251</v>
      </c>
      <c r="O23" s="108">
        <f>O20/O21</f>
        <v>0.83818564856355193</v>
      </c>
      <c r="P23" s="44"/>
      <c r="Q23" s="44"/>
      <c r="R23" s="44"/>
    </row>
    <row r="24" spans="1:18" ht="22" customHeight="1" x14ac:dyDescent="0.2">
      <c r="A24" s="109"/>
      <c r="B24" s="109"/>
      <c r="C24" s="109"/>
      <c r="D24" s="109"/>
      <c r="E24" s="109"/>
      <c r="F24" s="72"/>
      <c r="G24" s="72"/>
      <c r="H24" s="72"/>
      <c r="I24" s="72"/>
      <c r="J24" s="72"/>
      <c r="K24" s="72"/>
      <c r="L24" s="72"/>
      <c r="M24" s="72"/>
      <c r="N24" s="110" t="s">
        <v>252</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8.4374713401135379E-2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PEP/explorer/revenue_proj" xr:uid="{E4FF514E-42BE-9645-98E8-8FBCC4901B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2023-12-03T13:07:02Z</dcterms:modified>
</cp:coreProperties>
</file>