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codeName="ThisWorkbook"/>
  <mc:AlternateContent xmlns:mc="http://schemas.openxmlformats.org/markup-compatibility/2006">
    <mc:Choice Requires="x15">
      <x15ac:absPath xmlns:x15ac="http://schemas.microsoft.com/office/spreadsheetml/2010/11/ac" url="/Users/mac/Documents/financial-modeling/Industrials/"/>
    </mc:Choice>
  </mc:AlternateContent>
  <xr:revisionPtr revIDLastSave="0" documentId="13_ncr:1_{EA4919B8-C587-2F43-A7E2-A767CF3B6D5F}" xr6:coauthVersionLast="47" xr6:coauthVersionMax="47" xr10:uidLastSave="{00000000-0000-0000-0000-000000000000}"/>
  <bookViews>
    <workbookView xWindow="0" yWindow="500" windowWidth="40960" windowHeight="2254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11" i="2" s="1"/>
  <c r="O9" i="2"/>
  <c r="O7" i="2"/>
  <c r="G7" i="2"/>
  <c r="E7" i="2"/>
  <c r="O6" i="2"/>
  <c r="O19" i="2" s="1"/>
  <c r="G6" i="2"/>
  <c r="E6" i="2"/>
  <c r="O5" i="2"/>
  <c r="O8" i="2" s="1"/>
  <c r="O12" i="2" s="1"/>
  <c r="G5" i="2"/>
  <c r="C4" i="2"/>
  <c r="A4" i="2"/>
  <c r="C3" i="2"/>
  <c r="A22" i="2" a="1"/>
  <c r="A22" i="2" s="1"/>
  <c r="C21" i="2" a="1"/>
  <c r="C21" i="2" s="1"/>
  <c r="A21" i="2" a="1"/>
  <c r="A21" i="2" s="1"/>
  <c r="J17" i="2"/>
  <c r="I17" i="2"/>
  <c r="H17" i="2"/>
  <c r="G17" i="2"/>
  <c r="F17" i="2"/>
  <c r="C6" i="2" s="1"/>
  <c r="E17" i="2"/>
  <c r="D17" i="2"/>
  <c r="C17" i="2"/>
  <c r="B17" i="2"/>
  <c r="J16" i="2"/>
  <c r="I16" i="2"/>
  <c r="H16" i="2"/>
  <c r="G16" i="2"/>
  <c r="F16" i="2"/>
  <c r="E16" i="2"/>
  <c r="D16" i="2"/>
  <c r="C16" i="2"/>
  <c r="O15" i="2"/>
  <c r="J14" i="2"/>
  <c r="I14" i="2"/>
  <c r="H14" i="2"/>
  <c r="G14" i="2"/>
  <c r="F14" i="2"/>
  <c r="C5" i="2" s="1"/>
  <c r="E14" i="2"/>
  <c r="D14" i="2"/>
  <c r="C14" i="2"/>
  <c r="B14" i="2"/>
  <c r="J13" i="2"/>
  <c r="I13" i="2"/>
  <c r="H13" i="2"/>
  <c r="G13" i="2"/>
  <c r="F13" i="2"/>
  <c r="E13" i="2"/>
  <c r="D13" i="2"/>
  <c r="C13" i="2"/>
  <c r="J11" i="2"/>
  <c r="I11" i="2"/>
  <c r="H11" i="2"/>
  <c r="G11" i="2"/>
  <c r="F11" i="2"/>
  <c r="E11" i="2"/>
  <c r="D11" i="2"/>
  <c r="C11" i="2"/>
  <c r="K5" i="2" a="1"/>
  <c r="K5" i="2" s="1"/>
  <c r="A5" i="2" a="1"/>
  <c r="A5" i="2" s="1"/>
  <c r="K4" i="2" a="1"/>
  <c r="K4" i="2" s="1"/>
  <c r="E3" i="2"/>
  <c r="A3" i="2" a="1"/>
  <c r="A3" i="2" s="1"/>
  <c r="K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P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3" i="2" l="1"/>
  <c r="K16" i="2"/>
  <c r="E5" i="2"/>
  <c r="E4" i="2"/>
  <c r="K11" i="2"/>
  <c r="G4" i="2"/>
  <c r="O20" i="2"/>
  <c r="C7" i="2"/>
  <c r="A7" i="2" l="1"/>
  <c r="A6" i="2"/>
  <c r="O21" i="2"/>
  <c r="O22" i="2" s="1"/>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<sst xmlns="http://schemas.openxmlformats.org/spreadsheetml/2006/main" count="1003" uniqueCount="253">
  <si>
    <t>2010 Y</t>
  </si>
  <si>
    <t>2011 Y</t>
  </si>
  <si>
    <t>2012 Y</t>
  </si>
  <si>
    <t>2013 Y</t>
  </si>
  <si>
    <t>2014 Y</t>
  </si>
  <si>
    <t>2015 Y</t>
  </si>
  <si>
    <t>2016 Y</t>
  </si>
  <si>
    <t>2017 Y</t>
  </si>
  <si>
    <t>2018 Y</t>
  </si>
  <si>
    <t>2019 Y</t>
  </si>
  <si>
    <t>2020 Y</t>
  </si>
  <si>
    <t>2021 Y</t>
  </si>
  <si>
    <t>2022 Y</t>
  </si>
  <si>
    <t>TTM</t>
  </si>
  <si>
    <t>2022 Q3</t>
  </si>
  <si>
    <t>2022 Q4</t>
  </si>
  <si>
    <t>2003 Q1</t>
  </si>
  <si>
    <t>2003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</si>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</sst>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1">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1"/>
      </top>
      <bottom style="thin">
        <color indexed="64"/>
      </bottom>
      <diagonal/>
    </border>
    <border>
      <left/>
      <right/>
      <top style="thin">
        <color theme="1"/>
      </top>
      <bottom style="thin">
        <color theme="1"/>
      </bottom>
      <diagonal/>
    </border>
    <border>
      <left/>
      <right/>
      <top style="thin">
        <color theme="1"/>
      </top>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7">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0" fontId="4" fillId="0" borderId="5" xfId="0" applyFont="1" applyBorder="1"/>
    <xf numFmtId="3" fontId="5" fillId="0" borderId="5" xfId="0" applyNumberFormat="1" applyFont="1" applyBorder="1"/>
    <xf numFmtId="3" fontId="6" fillId="4" borderId="5" xfId="0" applyNumberFormat="1" applyFont="1" applyFill="1" applyBorder="1"/>
    <xf numFmtId="0" fontId="3" fillId="0" borderId="5" xfId="0" applyFont="1" applyBorder="1"/>
    <xf numFmtId="4" fontId="7" fillId="0" borderId="5" xfId="0" applyNumberFormat="1" applyFont="1" applyBorder="1"/>
    <xf numFmtId="4" fontId="8" fillId="5" borderId="5" xfId="0" applyNumberFormat="1" applyFont="1" applyFill="1" applyBorder="1"/>
    <xf numFmtId="3" fontId="5" fillId="0" borderId="6" xfId="0" applyNumberFormat="1" applyFont="1" applyBorder="1"/>
    <xf numFmtId="3" fontId="6" fillId="4" borderId="6" xfId="0" applyNumberFormat="1" applyFont="1" applyFill="1" applyBorder="1"/>
    <xf numFmtId="0" fontId="3" fillId="0" borderId="6" xfId="0" applyFont="1" applyBorder="1"/>
    <xf numFmtId="0" fontId="4" fillId="0" borderId="7" xfId="0" applyFont="1" applyBorder="1"/>
    <xf numFmtId="4" fontId="7" fillId="0" borderId="7" xfId="0" applyNumberFormat="1" applyFont="1" applyBorder="1"/>
    <xf numFmtId="4" fontId="8" fillId="5" borderId="7" xfId="0" applyNumberFormat="1" applyFont="1" applyFill="1" applyBorder="1"/>
    <xf numFmtId="3" fontId="5" fillId="0" borderId="7" xfId="0" applyNumberFormat="1" applyFont="1" applyBorder="1"/>
    <xf numFmtId="3" fontId="6" fillId="4" borderId="7" xfId="0" applyNumberFormat="1" applyFont="1" applyFill="1" applyBorder="1"/>
    <xf numFmtId="0" fontId="3" fillId="0" borderId="7" xfId="0" applyFont="1" applyBorder="1"/>
    <xf numFmtId="164" fontId="4" fillId="9" borderId="8" xfId="0" applyNumberFormat="1" applyFont="1" applyFill="1" applyBorder="1" applyAlignment="1">
      <alignment horizontal="right" vertical="center" indent="1"/>
    </xf>
    <xf numFmtId="9" fontId="12"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165" fontId="4" fillId="9" borderId="9" xfId="1" applyNumberFormat="1" applyFont="1" applyFill="1" applyBorder="1" applyAlignment="1">
      <alignment horizontal="right" vertical="center" indent="1"/>
    </xf>
    <xf numFmtId="164" fontId="4" fillId="9" borderId="10" xfId="0" applyNumberFormat="1" applyFont="1" applyFill="1" applyBorder="1" applyAlignment="1">
      <alignment horizontal="right" vertical="center" indent="1"/>
    </xf>
    <xf numFmtId="9" fontId="12" fillId="10" borderId="10" xfId="1" applyFont="1" applyFill="1" applyBorder="1" applyAlignment="1">
      <alignment horizontal="left" vertical="center" indent="1"/>
    </xf>
    <xf numFmtId="10" fontId="4" fillId="9" borderId="11" xfId="1" applyNumberFormat="1" applyFont="1" applyFill="1" applyBorder="1" applyAlignment="1">
      <alignment horizontal="right" vertical="center" indent="1"/>
    </xf>
    <xf numFmtId="0" fontId="12" fillId="10" borderId="12" xfId="1" applyNumberFormat="1" applyFont="1" applyFill="1" applyBorder="1" applyAlignment="1">
      <alignment horizontal="left" vertical="center" indent="1"/>
    </xf>
    <xf numFmtId="0" fontId="1" fillId="11" borderId="1" xfId="0" applyFont="1" applyFill="1" applyBorder="1"/>
    <xf numFmtId="164" fontId="4" fillId="9" borderId="15" xfId="0" applyNumberFormat="1" applyFont="1" applyFill="1" applyBorder="1" applyAlignment="1">
      <alignment horizontal="right" vertical="center" indent="1"/>
    </xf>
    <xf numFmtId="9" fontId="12" fillId="10" borderId="16"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6" xfId="1" applyNumberFormat="1" applyFont="1" applyFill="1" applyBorder="1" applyAlignment="1">
      <alignment horizontal="left" vertical="center" indent="1"/>
    </xf>
    <xf numFmtId="164" fontId="4" fillId="9" borderId="16"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9" fontId="14" fillId="10" borderId="16"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0" fontId="15" fillId="12" borderId="18" xfId="0" applyFont="1" applyFill="1" applyBorder="1" applyAlignment="1">
      <alignment horizontal="left" vertical="center" wrapText="1"/>
    </xf>
    <xf numFmtId="164" fontId="16" fillId="12" borderId="16" xfId="0" applyNumberFormat="1" applyFont="1" applyFill="1" applyBorder="1" applyAlignment="1">
      <alignment vertical="center"/>
    </xf>
    <xf numFmtId="167" fontId="4" fillId="9" borderId="15"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7" xfId="1" applyFont="1" applyFill="1" applyBorder="1" applyAlignment="1">
      <alignment horizontal="left" vertical="center" indent="1"/>
    </xf>
    <xf numFmtId="167" fontId="4" fillId="9" borderId="19" xfId="0" applyNumberFormat="1" applyFont="1" applyFill="1" applyBorder="1" applyAlignment="1">
      <alignment horizontal="right" vertical="center" indent="1"/>
    </xf>
    <xf numFmtId="9" fontId="12" fillId="10" borderId="20" xfId="1" applyFont="1" applyFill="1" applyBorder="1" applyAlignment="1">
      <alignment horizontal="left" vertical="center" indent="1"/>
    </xf>
    <xf numFmtId="165" fontId="4" fillId="9" borderId="21" xfId="1" applyNumberFormat="1" applyFont="1" applyFill="1" applyBorder="1" applyAlignment="1">
      <alignment horizontal="right" vertical="center" indent="1"/>
    </xf>
    <xf numFmtId="9" fontId="4" fillId="9" borderId="21" xfId="1" applyFont="1" applyFill="1" applyBorder="1" applyAlignment="1">
      <alignment horizontal="right" vertical="center" indent="1"/>
    </xf>
    <xf numFmtId="2" fontId="4" fillId="9" borderId="20" xfId="0" applyNumberFormat="1" applyFont="1" applyFill="1" applyBorder="1" applyAlignment="1">
      <alignment horizontal="right" vertical="center" indent="1"/>
    </xf>
    <xf numFmtId="0" fontId="12" fillId="10" borderId="20" xfId="1" applyNumberFormat="1" applyFont="1" applyFill="1" applyBorder="1" applyAlignment="1">
      <alignment horizontal="left" vertical="center" indent="1"/>
    </xf>
    <xf numFmtId="165" fontId="4" fillId="14" borderId="21" xfId="1" applyNumberFormat="1" applyFont="1" applyFill="1" applyBorder="1" applyAlignment="1">
      <alignment horizontal="right" vertical="center" indent="1"/>
    </xf>
    <xf numFmtId="9" fontId="18" fillId="10" borderId="20" xfId="1" applyFont="1" applyFill="1" applyBorder="1" applyAlignment="1">
      <alignment horizontal="left" vertical="center" indent="1"/>
    </xf>
    <xf numFmtId="9" fontId="3" fillId="13" borderId="21" xfId="1" applyFont="1" applyFill="1" applyBorder="1" applyAlignment="1">
      <alignment horizontal="right" vertical="center" indent="1"/>
    </xf>
    <xf numFmtId="9" fontId="17" fillId="10" borderId="22" xfId="1" applyFont="1" applyFill="1" applyBorder="1" applyAlignment="1">
      <alignment horizontal="left" vertical="center" indent="1"/>
    </xf>
    <xf numFmtId="9" fontId="4" fillId="11" borderId="18" xfId="1" applyFont="1" applyFill="1" applyBorder="1" applyAlignment="1">
      <alignment horizontal="left" indent="1"/>
    </xf>
    <xf numFmtId="0" fontId="1" fillId="11" borderId="1" xfId="0" applyFont="1" applyFill="1" applyBorder="1" applyAlignment="1">
      <alignment vertical="center"/>
    </xf>
    <xf numFmtId="0" fontId="19" fillId="12" borderId="18" xfId="0" applyFont="1" applyFill="1" applyBorder="1" applyAlignment="1">
      <alignment horizontal="left" vertical="center" wrapText="1"/>
    </xf>
    <xf numFmtId="10" fontId="20" fillId="12" borderId="16" xfId="0" applyNumberFormat="1" applyFont="1" applyFill="1" applyBorder="1" applyAlignment="1">
      <alignment vertical="center"/>
    </xf>
    <xf numFmtId="0" fontId="3" fillId="9" borderId="23" xfId="0" applyFont="1" applyFill="1" applyBorder="1" applyAlignment="1">
      <alignment horizontal="right" vertical="center"/>
    </xf>
    <xf numFmtId="0" fontId="13" fillId="9" borderId="24" xfId="0" applyFont="1" applyFill="1" applyBorder="1" applyAlignment="1">
      <alignment horizontal="right" vertical="center" indent="1"/>
    </xf>
    <xf numFmtId="0" fontId="13" fillId="9" borderId="25"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6" xfId="0" applyFont="1" applyFill="1" applyBorder="1" applyAlignment="1">
      <alignment horizontal="right" vertical="center" indent="1"/>
    </xf>
    <xf numFmtId="9" fontId="13" fillId="10" borderId="13" xfId="1" applyFont="1" applyFill="1" applyBorder="1" applyAlignment="1">
      <alignment horizontal="left" vertical="center" indent="2"/>
    </xf>
    <xf numFmtId="164" fontId="4" fillId="10" borderId="26" xfId="0" applyNumberFormat="1" applyFont="1" applyFill="1" applyBorder="1" applyAlignment="1">
      <alignment horizontal="right" vertical="center" indent="1"/>
    </xf>
    <xf numFmtId="164" fontId="4" fillId="10" borderId="14" xfId="0" applyNumberFormat="1" applyFont="1" applyFill="1" applyBorder="1" applyAlignment="1">
      <alignment horizontal="right" vertical="center" indent="1"/>
    </xf>
    <xf numFmtId="164" fontId="12" fillId="10" borderId="27" xfId="0" applyNumberFormat="1" applyFont="1" applyFill="1" applyBorder="1" applyAlignment="1">
      <alignment horizontal="right" vertical="center"/>
    </xf>
    <xf numFmtId="9" fontId="23" fillId="12" borderId="18"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8" xfId="1" applyFont="1" applyFill="1" applyBorder="1" applyAlignment="1">
      <alignment horizontal="right" vertical="center" indent="1"/>
    </xf>
    <xf numFmtId="9" fontId="4" fillId="12" borderId="16" xfId="1" applyFont="1" applyFill="1" applyBorder="1" applyAlignment="1">
      <alignment horizontal="right" vertical="center" indent="1"/>
    </xf>
    <xf numFmtId="10" fontId="16" fillId="12" borderId="16" xfId="0" applyNumberFormat="1" applyFont="1" applyFill="1" applyBorder="1" applyAlignment="1">
      <alignment vertical="center"/>
    </xf>
    <xf numFmtId="164" fontId="4" fillId="10" borderId="13" xfId="0" applyNumberFormat="1" applyFont="1" applyFill="1" applyBorder="1" applyAlignment="1">
      <alignment horizontal="right" vertical="center" indent="1"/>
    </xf>
    <xf numFmtId="164" fontId="12" fillId="10" borderId="14" xfId="0" applyNumberFormat="1" applyFont="1" applyFill="1" applyBorder="1" applyAlignment="1">
      <alignment horizontal="right" vertical="center"/>
    </xf>
    <xf numFmtId="0" fontId="12" fillId="12" borderId="13" xfId="0" applyFont="1" applyFill="1" applyBorder="1" applyAlignment="1">
      <alignment horizontal="left" vertical="center" indent="2"/>
    </xf>
    <xf numFmtId="10" fontId="12" fillId="12" borderId="26" xfId="1" applyNumberFormat="1" applyFont="1" applyFill="1" applyBorder="1" applyAlignment="1">
      <alignment horizontal="right" vertical="center" indent="1"/>
    </xf>
    <xf numFmtId="10" fontId="12" fillId="12" borderId="13" xfId="1" applyNumberFormat="1" applyFont="1" applyFill="1" applyBorder="1" applyAlignment="1">
      <alignment horizontal="right" vertical="center" indent="1"/>
    </xf>
    <xf numFmtId="10" fontId="12" fillId="12" borderId="14" xfId="1" applyNumberFormat="1" applyFont="1" applyFill="1" applyBorder="1" applyAlignment="1">
      <alignment horizontal="right" vertical="center" indent="1"/>
    </xf>
    <xf numFmtId="2" fontId="16" fillId="12" borderId="16" xfId="0" applyNumberFormat="1" applyFont="1" applyFill="1" applyBorder="1" applyAlignment="1">
      <alignment vertical="center"/>
    </xf>
    <xf numFmtId="0" fontId="24" fillId="12" borderId="18" xfId="0" applyFont="1" applyFill="1" applyBorder="1" applyAlignment="1">
      <alignment horizontal="left" vertical="center" indent="1"/>
    </xf>
    <xf numFmtId="0" fontId="19" fillId="12" borderId="28" xfId="0" applyFont="1" applyFill="1" applyBorder="1" applyAlignment="1">
      <alignment horizontal="left" vertical="center" wrapText="1"/>
    </xf>
    <xf numFmtId="10" fontId="20" fillId="12" borderId="29" xfId="0" applyNumberFormat="1" applyFont="1" applyFill="1" applyBorder="1" applyAlignment="1">
      <alignment vertical="center"/>
    </xf>
    <xf numFmtId="9" fontId="13" fillId="10" borderId="28" xfId="1" applyFont="1" applyFill="1" applyBorder="1" applyAlignment="1">
      <alignment horizontal="left" vertical="center" indent="2"/>
    </xf>
    <xf numFmtId="9" fontId="4" fillId="10" borderId="30" xfId="1" applyFont="1" applyFill="1" applyBorder="1" applyAlignment="1">
      <alignment horizontal="right" vertical="center" indent="1"/>
    </xf>
    <xf numFmtId="9" fontId="4" fillId="10" borderId="28" xfId="1" applyFont="1" applyFill="1" applyBorder="1" applyAlignment="1">
      <alignment horizontal="right" vertical="center" indent="1"/>
    </xf>
    <xf numFmtId="9" fontId="4" fillId="10" borderId="29" xfId="1" applyFont="1" applyFill="1" applyBorder="1" applyAlignment="1">
      <alignment horizontal="right" vertical="center" indent="1"/>
    </xf>
    <xf numFmtId="9" fontId="4" fillId="10" borderId="29" xfId="1" applyFont="1" applyFill="1" applyBorder="1" applyAlignment="1">
      <alignment horizontal="right" vertical="center"/>
    </xf>
    <xf numFmtId="164" fontId="16" fillId="12" borderId="16"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6" xfId="0" applyNumberFormat="1" applyFont="1" applyFill="1" applyBorder="1" applyAlignment="1">
      <alignment horizontal="right" vertical="center"/>
    </xf>
    <xf numFmtId="10" fontId="20" fillId="12" borderId="29" xfId="0" applyNumberFormat="1" applyFont="1" applyFill="1" applyBorder="1" applyAlignment="1">
      <alignment horizontal="right" vertical="center"/>
    </xf>
    <xf numFmtId="0" fontId="12" fillId="11" borderId="1" xfId="0" applyFont="1" applyFill="1" applyBorder="1" applyAlignment="1">
      <alignment horizontal="left" vertical="center" wrapText="1" indent="3"/>
    </xf>
    <xf numFmtId="9" fontId="4" fillId="10" borderId="28" xfId="1" applyFont="1" applyFill="1" applyBorder="1" applyAlignment="1">
      <alignment horizontal="center" vertical="center"/>
    </xf>
    <xf numFmtId="9" fontId="4" fillId="10" borderId="29" xfId="1" applyFont="1" applyFill="1" applyBorder="1" applyAlignment="1">
      <alignment horizontal="center" vertical="center"/>
    </xf>
    <xf numFmtId="10" fontId="13" fillId="9" borderId="28" xfId="1" applyNumberFormat="1" applyFont="1" applyFill="1" applyBorder="1" applyAlignment="1">
      <alignment horizontal="center" vertical="center"/>
    </xf>
    <xf numFmtId="10" fontId="13" fillId="9" borderId="29"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13" xfId="1" applyFont="1" applyFill="1" applyBorder="1" applyAlignment="1">
      <alignment horizontal="center" vertical="center"/>
    </xf>
    <xf numFmtId="9" fontId="13" fillId="12" borderId="14" xfId="1" applyFont="1" applyFill="1" applyBorder="1" applyAlignment="1">
      <alignment horizontal="center" vertical="center"/>
    </xf>
    <xf numFmtId="9" fontId="4" fillId="10" borderId="13" xfId="1" applyFont="1" applyFill="1" applyBorder="1" applyAlignment="1">
      <alignment horizontal="center" vertical="center"/>
    </xf>
    <xf numFmtId="9" fontId="4" fillId="10" borderId="14" xfId="1" applyFont="1" applyFill="1" applyBorder="1" applyAlignment="1">
      <alignment horizontal="center" vertical="center"/>
    </xf>
    <xf numFmtId="0" fontId="12" fillId="11"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4.3360000000000003E-2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https://www.bing.com/financeapi/forcetrigger?t=a1pxec&amp;q=XNYS%3aCMI&amp;form=skydnc</v>
    <v>Learn more on Bing</v>
  </rv>
  <rv s="1">
    <v>0</v>
    <v>CUMMINS INC. (XNYS:CMI)</v>
    <v>2</v>
    <v>3</v>
    <v>Finance</v>
    <v>4</v>
    <v>en-US</v>
    <v>a1pxec</v>
    <v>268435456</v>
    <v>1</v>
    <v>Powered by Refinitiv</v>
    <v>265.27999999999997</v>
    <v>203.18</v>
    <v>1.0401</v>
    <v>0.21</v>
    <v>9.3849999999999999E-4</v>
    <v>-0.56000000000000005</v>
    <v>-2.5009999999999998E-3</v>
    <v>USD</v>
    <v>Cummins Inc. offers complementary business segments that design, manufacture, distribute and service a portfolio of power solutions. The Company's segments include Components, Engine, Distribution, Power Systems, and Accelera. The Components segment sells filtration products, aftertreatment systems, turbochargers, electronics, fuel systems, automated transmissions, axles, and suspension systems. The Engine segment produces engines and associated parts for sale to customers in on-highway and various off-highway markets. The Distribution segment includes distributorships engaged in wholesaling engines, generator sets and service parts. The Power Systems segment is an integrated power provider, which designs, manufactures, and sells engines for industrial applications, standby and prime power generator sets, alternators, and other power components. The Accelera segment designs, manufactures, sells and supports hydrogen production solutions as well as electrified power systems.</v>
    <v>73600</v>
    <v>New York Stock Exchange</v>
    <v>XNYS</v>
    <v>XNYS</v>
    <v>BOX 3005 MAIL CODE 60207, 500 JACKSON ST, COLUMBUS, IN, 47202-3005 US</v>
    <v>226.48</v>
    <v>Automobiles &amp; Auto Parts</v>
    <v>Stock</v>
    <v>45259.910661724221</v>
    <v>0</v>
    <v>223.42</v>
    <v>31715410000</v>
    <v>CUMMINS INC.</v>
    <v>CUMMINS INC.</v>
    <v>225.74</v>
    <v>16.693000000000001</v>
    <v>223.75</v>
    <v>223.96</v>
    <v>223.39</v>
    <v>141744900</v>
    <v>CMI</v>
    <v>CUMMINS INC. (XNYS:CMI)</v>
    <v>553939</v>
    <v>809873</v>
    <v>1919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YSE:CMI/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70" workbookViewId="0">
      <pane xSplit="1" topLeftCell="I1" activePane="topRight" state="frozen"/>
      <selection pane="topRight" activeCell="A190" sqref="A190:XFD190"/>
    </sheetView>
  </sheetViews>
  <sheetFormatPr baseColWidth="10" defaultRowHeight="15" x14ac:dyDescent="0.2"/>
  <cols>
    <col min="1" max="1" width="40.83203125" customWidth="1"/>
    <col min="2" max="20" width="15.83203125" customWidth="1"/>
  </cols>
  <sheetData>
    <row r="1" spans="1:19"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19" ht="16" x14ac:dyDescent="0.2">
      <c r="A2" s="40" t="s">
        <v>18</v>
      </c>
      <c r="B2" s="38">
        <v>13226000000</v>
      </c>
      <c r="C2" s="38">
        <v>18048000000</v>
      </c>
      <c r="D2" s="38">
        <v>17334000000</v>
      </c>
      <c r="E2" s="38">
        <v>17301000000</v>
      </c>
      <c r="F2" s="38">
        <v>19221000000</v>
      </c>
      <c r="G2" s="38">
        <v>19110000000</v>
      </c>
      <c r="H2" s="38">
        <v>17509000000</v>
      </c>
      <c r="I2" s="38">
        <v>20428000000</v>
      </c>
      <c r="J2" s="38">
        <v>23771000000</v>
      </c>
      <c r="K2" s="38">
        <v>23571000000</v>
      </c>
      <c r="L2" s="38">
        <v>19811000000</v>
      </c>
      <c r="M2" s="38">
        <v>24021000000</v>
      </c>
      <c r="N2" s="38">
        <v>28074000000</v>
      </c>
      <c r="O2" s="39">
        <v>32194000000</v>
      </c>
      <c r="P2" s="38">
        <v>7333000000</v>
      </c>
      <c r="Q2" s="38">
        <v>7770000000</v>
      </c>
      <c r="R2" s="38">
        <v>8453000000</v>
      </c>
      <c r="S2" s="38">
        <v>8638000000</v>
      </c>
    </row>
    <row r="3" spans="1:19" ht="16" x14ac:dyDescent="0.2">
      <c r="A3" s="9" t="s">
        <v>191</v>
      </c>
      <c r="B3" s="10"/>
      <c r="C3" s="11">
        <f t="shared" ref="C3:O3" si="0">(C2/B2)-1</f>
        <v>0.36458490851353398</v>
      </c>
      <c r="D3" s="11">
        <f t="shared" si="0"/>
        <v>-3.956117021276595E-2</v>
      </c>
      <c r="E3" s="11">
        <f t="shared" si="0"/>
        <v>-1.9037729318103214E-3</v>
      </c>
      <c r="F3" s="11">
        <f t="shared" si="0"/>
        <v>0.1109762441477371</v>
      </c>
      <c r="G3" s="11">
        <f t="shared" si="0"/>
        <v>-5.7749336663024398E-3</v>
      </c>
      <c r="H3" s="11">
        <f t="shared" si="0"/>
        <v>-8.3778126635269512E-2</v>
      </c>
      <c r="I3" s="11">
        <f t="shared" si="0"/>
        <v>0.166714261237078</v>
      </c>
      <c r="J3" s="11">
        <f t="shared" si="0"/>
        <v>0.16364793420794976</v>
      </c>
      <c r="K3" s="11">
        <f t="shared" si="0"/>
        <v>-8.4136132262000451E-3</v>
      </c>
      <c r="L3" s="11">
        <f t="shared" si="0"/>
        <v>-0.15951805184336687</v>
      </c>
      <c r="M3" s="11">
        <f t="shared" si="0"/>
        <v>0.21250820251375502</v>
      </c>
      <c r="N3" s="11">
        <f t="shared" si="0"/>
        <v>0.16872736355688778</v>
      </c>
      <c r="O3" s="11">
        <f t="shared" si="0"/>
        <v>0.14675500463061897</v>
      </c>
      <c r="P3" s="11"/>
      <c r="Q3" s="11">
        <f t="shared" ref="Q3:S3" si="1">(Q2/P2)-1</f>
        <v>5.9593617891722461E-2</v>
      </c>
      <c r="R3" s="11">
        <f t="shared" si="1"/>
        <v>8.7902187902187956E-2</v>
      </c>
      <c r="S3" s="11">
        <f t="shared" si="1"/>
        <v>2.1885721045782569E-2</v>
      </c>
    </row>
    <row r="4" spans="1:19" ht="16" x14ac:dyDescent="0.2">
      <c r="A4" s="3" t="s">
        <v>19</v>
      </c>
      <c r="B4" s="4">
        <v>13226000000</v>
      </c>
      <c r="C4" s="4">
        <v>18048000000</v>
      </c>
      <c r="D4" s="4">
        <v>17334000000</v>
      </c>
      <c r="E4" s="4">
        <v>17301000000</v>
      </c>
      <c r="F4" s="4">
        <v>19221000000</v>
      </c>
      <c r="G4" s="4">
        <v>19110000000</v>
      </c>
      <c r="H4" s="4">
        <v>17509000000</v>
      </c>
      <c r="I4" s="4">
        <v>20428000000</v>
      </c>
      <c r="J4" s="4">
        <v>23771000000</v>
      </c>
      <c r="K4" s="4">
        <v>23571000000</v>
      </c>
      <c r="L4" s="4">
        <v>19811000000</v>
      </c>
      <c r="M4" s="4">
        <v>24021000000</v>
      </c>
      <c r="N4" s="4">
        <v>28074000000</v>
      </c>
      <c r="O4" s="5">
        <v>32194000000</v>
      </c>
      <c r="P4" s="4">
        <v>7333000000</v>
      </c>
      <c r="Q4" s="4">
        <v>7770000000</v>
      </c>
      <c r="R4" s="4">
        <v>8453000000</v>
      </c>
      <c r="S4" s="4">
        <v>8638000000</v>
      </c>
    </row>
    <row r="5" spans="1:19" ht="16" x14ac:dyDescent="0.2">
      <c r="A5" s="3" t="s">
        <v>20</v>
      </c>
      <c r="B5" s="4">
        <v>10058000000</v>
      </c>
      <c r="C5" s="4">
        <v>13459000000</v>
      </c>
      <c r="D5" s="4">
        <v>12826000000</v>
      </c>
      <c r="E5" s="4">
        <v>12918000000</v>
      </c>
      <c r="F5" s="4">
        <v>14360000000</v>
      </c>
      <c r="G5" s="4">
        <v>14163000000</v>
      </c>
      <c r="H5" s="4">
        <v>13057000000</v>
      </c>
      <c r="I5" s="4">
        <v>15338000000</v>
      </c>
      <c r="J5" s="4">
        <v>18034000000</v>
      </c>
      <c r="K5" s="4">
        <v>17591000000</v>
      </c>
      <c r="L5" s="4">
        <v>14917000000</v>
      </c>
      <c r="M5" s="4">
        <v>18326000000</v>
      </c>
      <c r="N5" s="4">
        <v>21355000000</v>
      </c>
      <c r="O5" s="5">
        <v>24556000000</v>
      </c>
      <c r="P5" s="4">
        <v>5691000000</v>
      </c>
      <c r="Q5" s="4">
        <v>5951000000</v>
      </c>
      <c r="R5" s="4">
        <v>6424000000</v>
      </c>
      <c r="S5" s="4">
        <v>6490000000</v>
      </c>
    </row>
    <row r="6" spans="1:19" ht="16" x14ac:dyDescent="0.2">
      <c r="A6" s="3" t="s">
        <v>21</v>
      </c>
      <c r="B6" s="4">
        <v>10058000000</v>
      </c>
      <c r="C6" s="4">
        <v>13459000000</v>
      </c>
      <c r="D6" s="4">
        <v>12826000000</v>
      </c>
      <c r="E6" s="4">
        <v>12918000000</v>
      </c>
      <c r="F6" s="4">
        <v>14360000000</v>
      </c>
      <c r="G6" s="4">
        <v>14163000000</v>
      </c>
      <c r="H6" s="4">
        <v>13057000000</v>
      </c>
      <c r="I6" s="4">
        <v>15338000000</v>
      </c>
      <c r="J6" s="4">
        <v>18034000000</v>
      </c>
      <c r="K6" s="4">
        <v>17591000000</v>
      </c>
      <c r="L6" s="4">
        <v>14917000000</v>
      </c>
      <c r="M6" s="4">
        <v>18326000000</v>
      </c>
      <c r="N6" s="4">
        <v>21355000000</v>
      </c>
      <c r="O6" s="5">
        <v>24556000000</v>
      </c>
      <c r="P6" s="4">
        <v>5691000000</v>
      </c>
      <c r="Q6" s="4">
        <v>5951000000</v>
      </c>
      <c r="R6" s="4">
        <v>6424000000</v>
      </c>
      <c r="S6" s="4">
        <v>6490000000</v>
      </c>
    </row>
    <row r="7" spans="1:19" ht="16" x14ac:dyDescent="0.2">
      <c r="A7" s="40" t="s">
        <v>22</v>
      </c>
      <c r="B7" s="38">
        <v>3168000000</v>
      </c>
      <c r="C7" s="38">
        <v>4589000000</v>
      </c>
      <c r="D7" s="38">
        <v>4508000000</v>
      </c>
      <c r="E7" s="38">
        <v>4383000000</v>
      </c>
      <c r="F7" s="38">
        <v>4861000000</v>
      </c>
      <c r="G7" s="38">
        <v>4947000000</v>
      </c>
      <c r="H7" s="38">
        <v>4452000000</v>
      </c>
      <c r="I7" s="38">
        <v>5090000000</v>
      </c>
      <c r="J7" s="38">
        <v>5737000000</v>
      </c>
      <c r="K7" s="38">
        <v>5980000000</v>
      </c>
      <c r="L7" s="38">
        <v>4894000000</v>
      </c>
      <c r="M7" s="38">
        <v>5695000000</v>
      </c>
      <c r="N7" s="38">
        <v>6719000000</v>
      </c>
      <c r="O7" s="39">
        <v>7638000000</v>
      </c>
      <c r="P7" s="38">
        <v>1642000000</v>
      </c>
      <c r="Q7" s="38">
        <v>1819000000</v>
      </c>
      <c r="R7" s="38">
        <v>2029000000</v>
      </c>
      <c r="S7" s="38">
        <v>2148000000</v>
      </c>
    </row>
    <row r="8" spans="1:19" ht="16" x14ac:dyDescent="0.2">
      <c r="A8" s="35" t="s">
        <v>58</v>
      </c>
      <c r="B8" s="36">
        <v>23.95</v>
      </c>
      <c r="C8" s="36">
        <v>25.43</v>
      </c>
      <c r="D8" s="36">
        <v>26.01</v>
      </c>
      <c r="E8" s="36">
        <v>25.33</v>
      </c>
      <c r="F8" s="36">
        <v>25.29</v>
      </c>
      <c r="G8" s="36">
        <v>25.89</v>
      </c>
      <c r="H8" s="36">
        <v>25.43</v>
      </c>
      <c r="I8" s="36">
        <v>24.92</v>
      </c>
      <c r="J8" s="36">
        <v>24.13</v>
      </c>
      <c r="K8" s="36">
        <v>25.37</v>
      </c>
      <c r="L8" s="36">
        <v>24.7</v>
      </c>
      <c r="M8" s="36">
        <v>23.71</v>
      </c>
      <c r="N8" s="36">
        <v>23.93</v>
      </c>
      <c r="O8" s="37">
        <v>23.72</v>
      </c>
      <c r="P8" s="36">
        <v>22.39</v>
      </c>
      <c r="Q8" s="36">
        <v>23.41</v>
      </c>
      <c r="R8" s="38">
        <v>24</v>
      </c>
      <c r="S8" s="36">
        <v>24.87</v>
      </c>
    </row>
    <row r="9" spans="1:19"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19" ht="16" x14ac:dyDescent="0.2">
      <c r="A10" s="3" t="s">
        <v>25</v>
      </c>
      <c r="B10" s="4">
        <v>2236000000</v>
      </c>
      <c r="C10" s="4">
        <v>1908000000</v>
      </c>
      <c r="D10" s="4">
        <v>2644000000</v>
      </c>
      <c r="E10" s="4">
        <v>2643000000</v>
      </c>
      <c r="F10" s="4">
        <v>2866000000</v>
      </c>
      <c r="G10" s="4">
        <v>2904000000</v>
      </c>
      <c r="H10" s="4">
        <v>2687000000</v>
      </c>
      <c r="I10" s="4">
        <v>3077000000</v>
      </c>
      <c r="J10" s="4">
        <v>3345000000</v>
      </c>
      <c r="K10" s="4">
        <v>3491000000</v>
      </c>
      <c r="L10" s="4">
        <v>3077000000</v>
      </c>
      <c r="M10" s="4">
        <v>3495000000</v>
      </c>
      <c r="N10" s="4">
        <v>4139000000</v>
      </c>
      <c r="O10" s="5">
        <v>4597000000</v>
      </c>
      <c r="P10" s="4">
        <v>1086000000</v>
      </c>
      <c r="Q10" s="4">
        <v>1105000000</v>
      </c>
      <c r="R10" s="4">
        <v>1122000000</v>
      </c>
      <c r="S10" s="4">
        <v>1284000000</v>
      </c>
    </row>
    <row r="11" spans="1:19" ht="16" x14ac:dyDescent="0.2">
      <c r="A11" s="26" t="s">
        <v>26</v>
      </c>
      <c r="B11" s="27">
        <v>1487000000</v>
      </c>
      <c r="C11" s="27">
        <v>1837000000</v>
      </c>
      <c r="D11" s="27">
        <v>1900000000</v>
      </c>
      <c r="E11" s="27">
        <v>1920000000</v>
      </c>
      <c r="F11" s="27">
        <v>2095000000</v>
      </c>
      <c r="G11" s="27">
        <v>2092000000</v>
      </c>
      <c r="H11" s="27">
        <v>2046000000</v>
      </c>
      <c r="I11" s="27">
        <v>2390000000</v>
      </c>
      <c r="J11" s="27">
        <v>2437000000</v>
      </c>
      <c r="K11" s="27">
        <v>2454000000</v>
      </c>
      <c r="L11" s="27">
        <v>2125000000</v>
      </c>
      <c r="M11" s="27">
        <v>2374000000</v>
      </c>
      <c r="N11" s="27">
        <v>2687000000</v>
      </c>
      <c r="O11" s="28">
        <v>3076000000</v>
      </c>
      <c r="P11" s="27">
        <v>708000000</v>
      </c>
      <c r="Q11" s="27">
        <v>742000000</v>
      </c>
      <c r="R11" s="27">
        <v>753000000</v>
      </c>
      <c r="S11" s="27">
        <v>873000000</v>
      </c>
    </row>
    <row r="12" spans="1:19" ht="16" x14ac:dyDescent="0.2">
      <c r="A12" s="12" t="s">
        <v>192</v>
      </c>
      <c r="B12" s="11">
        <f t="shared" ref="B12:S12" si="2">B11/B2</f>
        <v>0.1124300619990927</v>
      </c>
      <c r="C12" s="11">
        <f t="shared" si="2"/>
        <v>0.10178413120567376</v>
      </c>
      <c r="D12" s="11">
        <f t="shared" si="2"/>
        <v>0.10961116880119995</v>
      </c>
      <c r="E12" s="11">
        <f t="shared" si="2"/>
        <v>0.11097624414773713</v>
      </c>
      <c r="F12" s="11">
        <f t="shared" si="2"/>
        <v>0.10899536964778107</v>
      </c>
      <c r="G12" s="11">
        <f t="shared" si="2"/>
        <v>0.10947148090005233</v>
      </c>
      <c r="H12" s="11">
        <f t="shared" si="2"/>
        <v>0.11685418927408761</v>
      </c>
      <c r="I12" s="11">
        <f t="shared" si="2"/>
        <v>0.11699627961621305</v>
      </c>
      <c r="J12" s="11">
        <f t="shared" si="2"/>
        <v>0.1025198771612469</v>
      </c>
      <c r="K12" s="11">
        <f t="shared" si="2"/>
        <v>0.10411098383606975</v>
      </c>
      <c r="L12" s="11">
        <f t="shared" si="2"/>
        <v>0.10726364141133714</v>
      </c>
      <c r="M12" s="11">
        <f t="shared" si="2"/>
        <v>9.883019025019775E-2</v>
      </c>
      <c r="N12" s="11">
        <f t="shared" si="2"/>
        <v>9.5711334330697437E-2</v>
      </c>
      <c r="O12" s="11">
        <f t="shared" si="2"/>
        <v>9.5545753867180214E-2</v>
      </c>
      <c r="P12" s="11">
        <f t="shared" si="2"/>
        <v>9.6549843174689759E-2</v>
      </c>
      <c r="Q12" s="11">
        <f t="shared" si="2"/>
        <v>9.5495495495495492E-2</v>
      </c>
      <c r="R12" s="11">
        <f t="shared" si="2"/>
        <v>8.908079971607713E-2</v>
      </c>
      <c r="S12" s="11">
        <f t="shared" si="2"/>
        <v>0.10106506135679555</v>
      </c>
    </row>
    <row r="13" spans="1:19" ht="16" x14ac:dyDescent="0.2">
      <c r="A13" s="26" t="s">
        <v>27</v>
      </c>
      <c r="B13" s="27">
        <v>414000000</v>
      </c>
      <c r="C13" s="27">
        <v>629000000</v>
      </c>
      <c r="D13" s="27">
        <v>728000000</v>
      </c>
      <c r="E13" s="27">
        <v>713000000</v>
      </c>
      <c r="F13" s="27">
        <v>754000000</v>
      </c>
      <c r="G13" s="27">
        <v>735000000</v>
      </c>
      <c r="H13" s="27">
        <v>636000000</v>
      </c>
      <c r="I13" s="27">
        <v>752000000</v>
      </c>
      <c r="J13" s="27">
        <v>902000000</v>
      </c>
      <c r="K13" s="27">
        <v>1001000000</v>
      </c>
      <c r="L13" s="27">
        <v>906000000</v>
      </c>
      <c r="M13" s="27">
        <v>1090000000</v>
      </c>
      <c r="N13" s="27">
        <v>1278000000</v>
      </c>
      <c r="O13" s="28">
        <v>1415000000</v>
      </c>
      <c r="P13" s="27">
        <v>348000000</v>
      </c>
      <c r="Q13" s="27">
        <v>333000000</v>
      </c>
      <c r="R13" s="27">
        <v>350000000</v>
      </c>
      <c r="S13" s="27">
        <v>384000000</v>
      </c>
    </row>
    <row r="14" spans="1:19" ht="16" x14ac:dyDescent="0.2">
      <c r="A14" s="13" t="s">
        <v>193</v>
      </c>
      <c r="B14" s="14">
        <v>0</v>
      </c>
      <c r="C14" s="14">
        <v>0</v>
      </c>
      <c r="D14" s="14">
        <v>0</v>
      </c>
      <c r="E14" s="14">
        <v>0</v>
      </c>
      <c r="F14" s="14">
        <v>0</v>
      </c>
      <c r="G14" s="14">
        <v>0</v>
      </c>
      <c r="H14" s="14">
        <v>0</v>
      </c>
      <c r="I14" s="14">
        <v>0</v>
      </c>
      <c r="J14" s="14">
        <v>0</v>
      </c>
      <c r="K14" s="14">
        <f t="shared" ref="K14:S14" si="3">K13/K2</f>
        <v>4.2467438801917612E-2</v>
      </c>
      <c r="L14" s="14">
        <f t="shared" si="3"/>
        <v>4.5732168997021858E-2</v>
      </c>
      <c r="M14" s="14">
        <f t="shared" si="3"/>
        <v>4.5376961825069728E-2</v>
      </c>
      <c r="N14" s="14">
        <f t="shared" si="3"/>
        <v>4.552254755289592E-2</v>
      </c>
      <c r="O14" s="14">
        <f t="shared" si="3"/>
        <v>4.3952289246443434E-2</v>
      </c>
      <c r="P14" s="14">
        <f t="shared" si="3"/>
        <v>4.7456702577389882E-2</v>
      </c>
      <c r="Q14" s="14">
        <f t="shared" si="3"/>
        <v>4.2857142857142858E-2</v>
      </c>
      <c r="R14" s="14">
        <f t="shared" si="3"/>
        <v>4.1405418194723764E-2</v>
      </c>
      <c r="S14" s="14">
        <f t="shared" si="3"/>
        <v>4.4454734892336187E-2</v>
      </c>
    </row>
    <row r="15" spans="1:19" ht="16" x14ac:dyDescent="0.2">
      <c r="A15" s="3" t="s">
        <v>28</v>
      </c>
      <c r="B15" s="4">
        <v>335000000</v>
      </c>
      <c r="C15" s="4">
        <v>-558000000</v>
      </c>
      <c r="D15" s="4">
        <v>16000000</v>
      </c>
      <c r="E15" s="4">
        <v>10000000</v>
      </c>
      <c r="F15" s="4">
        <v>17000000</v>
      </c>
      <c r="G15" s="4">
        <v>77000000</v>
      </c>
      <c r="H15" s="4">
        <v>5000000</v>
      </c>
      <c r="I15" s="4">
        <v>-65000000</v>
      </c>
      <c r="J15" s="4">
        <v>6000000</v>
      </c>
      <c r="K15" s="4">
        <v>36000000</v>
      </c>
      <c r="L15" s="4">
        <v>46000000</v>
      </c>
      <c r="M15" s="4">
        <v>31000000</v>
      </c>
      <c r="N15" s="4">
        <v>174000000</v>
      </c>
      <c r="O15" s="5">
        <v>106000000</v>
      </c>
      <c r="P15" s="4">
        <v>30000000</v>
      </c>
      <c r="Q15" s="4">
        <v>30000000</v>
      </c>
      <c r="R15" s="4">
        <v>19000000</v>
      </c>
      <c r="S15" s="4">
        <v>27000000</v>
      </c>
    </row>
    <row r="16" spans="1:19" ht="16" x14ac:dyDescent="0.2">
      <c r="A16" s="34" t="s">
        <v>29</v>
      </c>
      <c r="B16" s="32">
        <v>932000000</v>
      </c>
      <c r="C16" s="32">
        <v>2681000000</v>
      </c>
      <c r="D16" s="32">
        <v>1864000000</v>
      </c>
      <c r="E16" s="32">
        <v>1740000000</v>
      </c>
      <c r="F16" s="32">
        <v>1995000000</v>
      </c>
      <c r="G16" s="32">
        <v>2043000000</v>
      </c>
      <c r="H16" s="32">
        <v>1765000000</v>
      </c>
      <c r="I16" s="32">
        <v>2013000000</v>
      </c>
      <c r="J16" s="32">
        <v>2392000000</v>
      </c>
      <c r="K16" s="32">
        <v>2489000000</v>
      </c>
      <c r="L16" s="32">
        <v>1817000000</v>
      </c>
      <c r="M16" s="32">
        <v>2200000000</v>
      </c>
      <c r="N16" s="32">
        <v>2580000000</v>
      </c>
      <c r="O16" s="33">
        <v>3041000000</v>
      </c>
      <c r="P16" s="32">
        <v>556000000</v>
      </c>
      <c r="Q16" s="32">
        <v>714000000</v>
      </c>
      <c r="R16" s="32">
        <v>907000000</v>
      </c>
      <c r="S16" s="32">
        <v>864000000</v>
      </c>
    </row>
    <row r="17" spans="1:19" ht="16" x14ac:dyDescent="0.2">
      <c r="A17" s="26" t="s">
        <v>59</v>
      </c>
      <c r="B17" s="30">
        <v>7.05</v>
      </c>
      <c r="C17" s="30">
        <v>14.85</v>
      </c>
      <c r="D17" s="30">
        <v>10.75</v>
      </c>
      <c r="E17" s="30">
        <v>10.06</v>
      </c>
      <c r="F17" s="30">
        <v>10.38</v>
      </c>
      <c r="G17" s="30">
        <v>10.69</v>
      </c>
      <c r="H17" s="30">
        <v>10.08</v>
      </c>
      <c r="I17" s="30">
        <v>9.85</v>
      </c>
      <c r="J17" s="30">
        <v>10.06</v>
      </c>
      <c r="K17" s="30">
        <v>10.56</v>
      </c>
      <c r="L17" s="30">
        <v>9.17</v>
      </c>
      <c r="M17" s="30">
        <v>9.16</v>
      </c>
      <c r="N17" s="30">
        <v>9.19</v>
      </c>
      <c r="O17" s="31">
        <v>9.4499999999999993</v>
      </c>
      <c r="P17" s="30">
        <v>7.58</v>
      </c>
      <c r="Q17" s="30">
        <v>9.19</v>
      </c>
      <c r="R17" s="30">
        <v>10.73</v>
      </c>
      <c r="S17" s="27">
        <v>10</v>
      </c>
    </row>
    <row r="18" spans="1:19" ht="16" x14ac:dyDescent="0.2">
      <c r="A18" s="15" t="s">
        <v>194</v>
      </c>
      <c r="B18" s="10"/>
      <c r="C18" s="11">
        <f>(C16/B16)-1</f>
        <v>1.8766094420600856</v>
      </c>
      <c r="D18" s="11">
        <f>(D16/C16)-1</f>
        <v>-0.30473703841850053</v>
      </c>
      <c r="E18" s="11">
        <f>(E16/D16)-1</f>
        <v>-6.6523605150214604E-2</v>
      </c>
      <c r="F18" s="11">
        <f t="shared" ref="F18:O18" si="4">(F16/E16)-1</f>
        <v>0.14655172413793105</v>
      </c>
      <c r="G18" s="11">
        <f t="shared" si="4"/>
        <v>2.4060150375939893E-2</v>
      </c>
      <c r="H18" s="11">
        <f t="shared" si="4"/>
        <v>-0.13607440039158103</v>
      </c>
      <c r="I18" s="11">
        <f t="shared" si="4"/>
        <v>0.14050991501416421</v>
      </c>
      <c r="J18" s="11">
        <f t="shared" si="4"/>
        <v>0.18827620466964734</v>
      </c>
      <c r="K18" s="11">
        <f t="shared" si="4"/>
        <v>4.0551839464882944E-2</v>
      </c>
      <c r="L18" s="11">
        <f t="shared" si="4"/>
        <v>-0.26998794696665329</v>
      </c>
      <c r="M18" s="11">
        <f t="shared" si="4"/>
        <v>0.21078701155751234</v>
      </c>
      <c r="N18" s="11">
        <f t="shared" si="4"/>
        <v>0.17272727272727262</v>
      </c>
      <c r="O18" s="11">
        <f t="shared" si="4"/>
        <v>0.17868217054263558</v>
      </c>
      <c r="P18" s="11"/>
      <c r="Q18" s="11">
        <f t="shared" ref="Q18:S18" si="5">(Q16/P16)-1</f>
        <v>0.28417266187050361</v>
      </c>
      <c r="R18" s="11">
        <f t="shared" si="5"/>
        <v>0.27030812324929965</v>
      </c>
      <c r="S18" s="11">
        <f t="shared" si="5"/>
        <v>-4.7409040793825796E-2</v>
      </c>
    </row>
    <row r="19" spans="1:19" ht="16" x14ac:dyDescent="0.2">
      <c r="A19" s="3" t="s">
        <v>30</v>
      </c>
      <c r="B19" s="4">
        <v>-685000000</v>
      </c>
      <c r="C19" s="4">
        <v>10000000</v>
      </c>
      <c r="D19" s="4">
        <v>-407000000</v>
      </c>
      <c r="E19" s="4">
        <v>-379000000</v>
      </c>
      <c r="F19" s="4">
        <v>-439000000</v>
      </c>
      <c r="G19" s="4">
        <v>18000000</v>
      </c>
      <c r="H19" s="4">
        <v>-165000000</v>
      </c>
      <c r="I19" s="4">
        <v>-352000000</v>
      </c>
      <c r="J19" s="4">
        <v>-361000000</v>
      </c>
      <c r="K19" s="4">
        <v>-345000000</v>
      </c>
      <c r="L19" s="4">
        <v>-521000000</v>
      </c>
      <c r="M19" s="4">
        <v>-551000000</v>
      </c>
      <c r="N19" s="4">
        <v>-239000000</v>
      </c>
      <c r="O19" s="5">
        <v>-323000000</v>
      </c>
      <c r="P19" s="4">
        <v>-52000000</v>
      </c>
      <c r="Q19" s="4">
        <v>-64000000</v>
      </c>
      <c r="R19" s="4">
        <v>-122000000</v>
      </c>
      <c r="S19" s="4">
        <v>-85000000</v>
      </c>
    </row>
    <row r="20" spans="1:19" ht="16" x14ac:dyDescent="0.2">
      <c r="A20" s="3" t="s">
        <v>31</v>
      </c>
      <c r="B20" s="4">
        <v>19000000</v>
      </c>
      <c r="C20" s="4">
        <v>10000000</v>
      </c>
      <c r="D20" s="4">
        <v>7000000</v>
      </c>
      <c r="E20" s="4">
        <v>14000000</v>
      </c>
      <c r="F20" s="4">
        <v>41000000</v>
      </c>
      <c r="G20" s="4">
        <v>41000000</v>
      </c>
      <c r="H20" s="4">
        <v>46000000</v>
      </c>
      <c r="I20" s="4">
        <v>63000000</v>
      </c>
      <c r="J20" s="4">
        <v>79000000</v>
      </c>
      <c r="K20" s="4">
        <v>63000000</v>
      </c>
      <c r="L20" s="4">
        <v>26000000</v>
      </c>
      <c r="M20" s="4">
        <v>86000000</v>
      </c>
      <c r="N20" s="4">
        <v>150000000</v>
      </c>
      <c r="O20" s="5">
        <v>257000000</v>
      </c>
      <c r="P20" s="4">
        <v>47000000</v>
      </c>
      <c r="Q20" s="4">
        <v>67000000</v>
      </c>
      <c r="R20" s="4">
        <v>69000000</v>
      </c>
      <c r="S20" s="4">
        <v>74000000</v>
      </c>
    </row>
    <row r="21" spans="1:19" ht="16" x14ac:dyDescent="0.2">
      <c r="A21" s="3" t="s">
        <v>32</v>
      </c>
      <c r="B21" s="4">
        <v>40000000</v>
      </c>
      <c r="C21" s="4">
        <v>44000000</v>
      </c>
      <c r="D21" s="4">
        <v>32000000</v>
      </c>
      <c r="E21" s="4">
        <v>41000000</v>
      </c>
      <c r="F21" s="4">
        <v>64000000</v>
      </c>
      <c r="G21" s="4">
        <v>65000000</v>
      </c>
      <c r="H21" s="4">
        <v>69000000</v>
      </c>
      <c r="I21" s="4">
        <v>81000000</v>
      </c>
      <c r="J21" s="4">
        <v>114000000</v>
      </c>
      <c r="K21" s="4">
        <v>109000000</v>
      </c>
      <c r="L21" s="4">
        <v>100000000</v>
      </c>
      <c r="M21" s="4">
        <v>111000000</v>
      </c>
      <c r="N21" s="4">
        <v>199000000</v>
      </c>
      <c r="O21" s="5">
        <v>334000000</v>
      </c>
      <c r="P21" s="4">
        <v>61000000</v>
      </c>
      <c r="Q21" s="4">
        <v>87000000</v>
      </c>
      <c r="R21" s="4">
        <v>87000000</v>
      </c>
      <c r="S21" s="4">
        <v>99000000</v>
      </c>
    </row>
    <row r="22" spans="1:19" ht="16" x14ac:dyDescent="0.2">
      <c r="A22" s="3" t="s">
        <v>33</v>
      </c>
      <c r="B22" s="4">
        <v>21000000</v>
      </c>
      <c r="C22" s="4">
        <v>34000000</v>
      </c>
      <c r="D22" s="4">
        <v>25000000</v>
      </c>
      <c r="E22" s="4">
        <v>27000000</v>
      </c>
      <c r="F22" s="4">
        <v>23000000</v>
      </c>
      <c r="G22" s="4">
        <v>24000000</v>
      </c>
      <c r="H22" s="4">
        <v>23000000</v>
      </c>
      <c r="I22" s="4">
        <v>18000000</v>
      </c>
      <c r="J22" s="4">
        <v>35000000</v>
      </c>
      <c r="K22" s="4">
        <v>46000000</v>
      </c>
      <c r="L22" s="4">
        <v>74000000</v>
      </c>
      <c r="M22" s="4">
        <v>25000000</v>
      </c>
      <c r="N22" s="4">
        <v>49000000</v>
      </c>
      <c r="O22" s="5">
        <v>77000000</v>
      </c>
      <c r="P22" s="4">
        <v>14000000</v>
      </c>
      <c r="Q22" s="4">
        <v>20000000</v>
      </c>
      <c r="R22" s="4">
        <v>18000000</v>
      </c>
      <c r="S22" s="4">
        <v>25000000</v>
      </c>
    </row>
    <row r="23" spans="1:19" ht="16" x14ac:dyDescent="0.2">
      <c r="A23" s="3" t="s">
        <v>34</v>
      </c>
      <c r="B23" s="4">
        <v>-704000000</v>
      </c>
      <c r="C23" s="4" t="s">
        <v>24</v>
      </c>
      <c r="D23" s="4">
        <v>-414000000</v>
      </c>
      <c r="E23" s="4">
        <v>-393000000</v>
      </c>
      <c r="F23" s="4">
        <v>-480000000</v>
      </c>
      <c r="G23" s="4">
        <v>-23000000</v>
      </c>
      <c r="H23" s="4">
        <v>-211000000</v>
      </c>
      <c r="I23" s="4">
        <v>-415000000</v>
      </c>
      <c r="J23" s="4">
        <v>-440000000</v>
      </c>
      <c r="K23" s="4">
        <v>-408000000</v>
      </c>
      <c r="L23" s="4">
        <v>-547000000</v>
      </c>
      <c r="M23" s="4">
        <v>-637000000</v>
      </c>
      <c r="N23" s="4">
        <v>-389000000</v>
      </c>
      <c r="O23" s="5">
        <v>-580000000</v>
      </c>
      <c r="P23" s="4">
        <v>-99000000</v>
      </c>
      <c r="Q23" s="4">
        <v>-131000000</v>
      </c>
      <c r="R23" s="4">
        <v>-191000000</v>
      </c>
      <c r="S23" s="4">
        <v>-159000000</v>
      </c>
    </row>
    <row r="24" spans="1:19" ht="16" x14ac:dyDescent="0.2">
      <c r="A24" s="3" t="s">
        <v>35</v>
      </c>
      <c r="B24" s="4">
        <v>1617000000</v>
      </c>
      <c r="C24" s="4">
        <v>2671000000</v>
      </c>
      <c r="D24" s="4">
        <v>2271000000</v>
      </c>
      <c r="E24" s="4">
        <v>2119000000</v>
      </c>
      <c r="F24" s="4">
        <v>2434000000</v>
      </c>
      <c r="G24" s="4">
        <v>2025000000</v>
      </c>
      <c r="H24" s="4">
        <v>1930000000</v>
      </c>
      <c r="I24" s="4">
        <v>2365000000</v>
      </c>
      <c r="J24" s="4">
        <v>2753000000</v>
      </c>
      <c r="K24" s="4">
        <v>2834000000</v>
      </c>
      <c r="L24" s="4">
        <v>2338000000</v>
      </c>
      <c r="M24" s="4">
        <v>2751000000</v>
      </c>
      <c r="N24" s="4">
        <v>2819000000</v>
      </c>
      <c r="O24" s="5">
        <v>3364000000</v>
      </c>
      <c r="P24" s="4">
        <v>608000000</v>
      </c>
      <c r="Q24" s="4">
        <v>778000000</v>
      </c>
      <c r="R24" s="4">
        <v>1029000000</v>
      </c>
      <c r="S24" s="4">
        <v>949000000</v>
      </c>
    </row>
    <row r="25" spans="1:19" ht="16" x14ac:dyDescent="0.2">
      <c r="A25" s="3" t="s">
        <v>36</v>
      </c>
      <c r="B25" s="4">
        <v>477000000</v>
      </c>
      <c r="C25" s="4">
        <v>725000000</v>
      </c>
      <c r="D25" s="4">
        <v>533000000</v>
      </c>
      <c r="E25" s="4">
        <v>531000000</v>
      </c>
      <c r="F25" s="4">
        <v>698000000</v>
      </c>
      <c r="G25" s="4">
        <v>555000000</v>
      </c>
      <c r="H25" s="4">
        <v>474000000</v>
      </c>
      <c r="I25" s="4">
        <v>1371000000</v>
      </c>
      <c r="J25" s="4">
        <v>566000000</v>
      </c>
      <c r="K25" s="4">
        <v>566000000</v>
      </c>
      <c r="L25" s="4">
        <v>527000000</v>
      </c>
      <c r="M25" s="4">
        <v>587000000</v>
      </c>
      <c r="N25" s="4">
        <v>636000000</v>
      </c>
      <c r="O25" s="5">
        <v>768000000</v>
      </c>
      <c r="P25" s="4">
        <v>199000000</v>
      </c>
      <c r="Q25" s="4">
        <v>134000000</v>
      </c>
      <c r="R25" s="4">
        <v>223000000</v>
      </c>
      <c r="S25" s="4">
        <v>212000000</v>
      </c>
    </row>
    <row r="26" spans="1:19"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19" ht="16" x14ac:dyDescent="0.2">
      <c r="A27" s="3" t="s">
        <v>38</v>
      </c>
      <c r="B27" s="4">
        <v>1140000000</v>
      </c>
      <c r="C27" s="4">
        <v>1946000000</v>
      </c>
      <c r="D27" s="4">
        <v>1738000000</v>
      </c>
      <c r="E27" s="4">
        <v>1588000000</v>
      </c>
      <c r="F27" s="4">
        <v>1736000000</v>
      </c>
      <c r="G27" s="4">
        <v>1470000000</v>
      </c>
      <c r="H27" s="4">
        <v>1456000000</v>
      </c>
      <c r="I27" s="4">
        <v>994000000</v>
      </c>
      <c r="J27" s="4">
        <v>2187000000</v>
      </c>
      <c r="K27" s="4">
        <v>2268000000</v>
      </c>
      <c r="L27" s="4">
        <v>1811000000</v>
      </c>
      <c r="M27" s="4">
        <v>2164000000</v>
      </c>
      <c r="N27" s="4">
        <v>2183000000</v>
      </c>
      <c r="O27" s="5">
        <v>2596000000</v>
      </c>
      <c r="P27" s="4">
        <v>409000000</v>
      </c>
      <c r="Q27" s="4">
        <v>644000000</v>
      </c>
      <c r="R27" s="4">
        <v>806000000</v>
      </c>
      <c r="S27" s="4">
        <v>737000000</v>
      </c>
    </row>
    <row r="28" spans="1:19" ht="16" x14ac:dyDescent="0.2">
      <c r="A28" s="3" t="s">
        <v>39</v>
      </c>
      <c r="B28" s="4">
        <v>200000000</v>
      </c>
      <c r="C28" s="4">
        <v>196000000</v>
      </c>
      <c r="D28" s="4">
        <v>186000000</v>
      </c>
      <c r="E28" s="4">
        <v>210000000</v>
      </c>
      <c r="F28" s="4">
        <v>170000000</v>
      </c>
      <c r="G28" s="4">
        <v>142000000</v>
      </c>
      <c r="H28" s="4">
        <v>124000000</v>
      </c>
      <c r="I28" s="4">
        <v>-10000000</v>
      </c>
      <c r="J28" s="4">
        <v>92000000</v>
      </c>
      <c r="K28" s="4">
        <v>16000000</v>
      </c>
      <c r="L28" s="4">
        <v>44000000</v>
      </c>
      <c r="M28" s="4">
        <v>66000000</v>
      </c>
      <c r="N28" s="4">
        <v>64000000</v>
      </c>
      <c r="O28" s="5">
        <v>110000000</v>
      </c>
      <c r="P28" s="4">
        <v>18000000</v>
      </c>
      <c r="Q28" s="4">
        <v>26000000</v>
      </c>
      <c r="R28" s="4">
        <v>32000000</v>
      </c>
      <c r="S28" s="4">
        <v>34000000</v>
      </c>
    </row>
    <row r="29" spans="1:19"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19" ht="16" x14ac:dyDescent="0.2">
      <c r="A30" s="3" t="s">
        <v>41</v>
      </c>
      <c r="B30" s="4">
        <v>200000000</v>
      </c>
      <c r="C30" s="4">
        <v>196000000</v>
      </c>
      <c r="D30" s="4">
        <v>186000000</v>
      </c>
      <c r="E30" s="4">
        <v>210000000</v>
      </c>
      <c r="F30" s="4">
        <v>170000000</v>
      </c>
      <c r="G30" s="4">
        <v>142000000</v>
      </c>
      <c r="H30" s="4">
        <v>124000000</v>
      </c>
      <c r="I30" s="4">
        <v>-10000000</v>
      </c>
      <c r="J30" s="4">
        <v>92000000</v>
      </c>
      <c r="K30" s="4">
        <v>16000000</v>
      </c>
      <c r="L30" s="4">
        <v>44000000</v>
      </c>
      <c r="M30" s="4">
        <v>66000000</v>
      </c>
      <c r="N30" s="4">
        <v>64000000</v>
      </c>
      <c r="O30" s="5">
        <v>110000000</v>
      </c>
      <c r="P30" s="4">
        <v>18000000</v>
      </c>
      <c r="Q30" s="4">
        <v>26000000</v>
      </c>
      <c r="R30" s="4">
        <v>32000000</v>
      </c>
      <c r="S30" s="4">
        <v>34000000</v>
      </c>
    </row>
    <row r="31" spans="1:19" ht="16" x14ac:dyDescent="0.2">
      <c r="A31" s="3" t="s">
        <v>42</v>
      </c>
      <c r="B31" s="4">
        <v>940000000</v>
      </c>
      <c r="C31" s="4">
        <v>1750000000</v>
      </c>
      <c r="D31" s="4">
        <v>1552000000</v>
      </c>
      <c r="E31" s="4">
        <v>1378000000</v>
      </c>
      <c r="F31" s="4">
        <v>1566000000</v>
      </c>
      <c r="G31" s="4">
        <v>1328000000</v>
      </c>
      <c r="H31" s="4">
        <v>1332000000</v>
      </c>
      <c r="I31" s="4">
        <v>1004000000</v>
      </c>
      <c r="J31" s="4">
        <v>2095000000</v>
      </c>
      <c r="K31" s="4">
        <v>2252000000</v>
      </c>
      <c r="L31" s="4">
        <v>1767000000</v>
      </c>
      <c r="M31" s="4">
        <v>2098000000</v>
      </c>
      <c r="N31" s="4">
        <v>2119000000</v>
      </c>
      <c r="O31" s="5">
        <v>2486000000</v>
      </c>
      <c r="P31" s="4">
        <v>391000000</v>
      </c>
      <c r="Q31" s="4">
        <v>618000000</v>
      </c>
      <c r="R31" s="4">
        <v>774000000</v>
      </c>
      <c r="S31" s="4">
        <v>703000000</v>
      </c>
    </row>
    <row r="32" spans="1:19" ht="16" x14ac:dyDescent="0.2">
      <c r="A32" s="3" t="s">
        <v>43</v>
      </c>
      <c r="B32" s="4">
        <v>-100000000</v>
      </c>
      <c r="C32" s="4">
        <v>-98000000</v>
      </c>
      <c r="D32" s="4">
        <v>-93000000</v>
      </c>
      <c r="E32" s="4">
        <v>-105000000</v>
      </c>
      <c r="F32" s="4">
        <v>-85000000</v>
      </c>
      <c r="G32" s="4">
        <v>-71000000</v>
      </c>
      <c r="H32" s="4">
        <v>-62000000</v>
      </c>
      <c r="I32" s="4">
        <v>5000000</v>
      </c>
      <c r="J32" s="4">
        <v>-46000000</v>
      </c>
      <c r="K32" s="4">
        <v>-8000000</v>
      </c>
      <c r="L32" s="4">
        <v>-22000000</v>
      </c>
      <c r="M32" s="4">
        <v>-33000000</v>
      </c>
      <c r="N32" s="4">
        <v>-32000000</v>
      </c>
      <c r="O32" s="5">
        <v>-55000000</v>
      </c>
      <c r="P32" s="4">
        <v>-9000000</v>
      </c>
      <c r="Q32" s="4">
        <v>-13000000</v>
      </c>
      <c r="R32" s="4">
        <v>-16000000</v>
      </c>
      <c r="S32" s="4">
        <v>-17000000</v>
      </c>
    </row>
    <row r="33" spans="1:19" ht="16" x14ac:dyDescent="0.2">
      <c r="A33" s="34" t="s">
        <v>44</v>
      </c>
      <c r="B33" s="32">
        <v>1040000000</v>
      </c>
      <c r="C33" s="32">
        <v>1848000000</v>
      </c>
      <c r="D33" s="32">
        <v>1645000000</v>
      </c>
      <c r="E33" s="32">
        <v>1483000000</v>
      </c>
      <c r="F33" s="32">
        <v>1651000000</v>
      </c>
      <c r="G33" s="32">
        <v>1399000000</v>
      </c>
      <c r="H33" s="32">
        <v>1394000000</v>
      </c>
      <c r="I33" s="32">
        <v>999000000</v>
      </c>
      <c r="J33" s="32">
        <v>2141000000</v>
      </c>
      <c r="K33" s="32">
        <v>2260000000</v>
      </c>
      <c r="L33" s="32">
        <v>1789000000</v>
      </c>
      <c r="M33" s="32">
        <v>2131000000</v>
      </c>
      <c r="N33" s="32">
        <v>2151000000</v>
      </c>
      <c r="O33" s="33">
        <v>2541000000</v>
      </c>
      <c r="P33" s="32">
        <v>400000000</v>
      </c>
      <c r="Q33" s="32">
        <v>631000000</v>
      </c>
      <c r="R33" s="32">
        <v>790000000</v>
      </c>
      <c r="S33" s="32">
        <v>720000000</v>
      </c>
    </row>
    <row r="34" spans="1:19" ht="16" x14ac:dyDescent="0.2">
      <c r="A34" s="26" t="s">
        <v>60</v>
      </c>
      <c r="B34" s="30">
        <v>7.86</v>
      </c>
      <c r="C34" s="30">
        <v>10.24</v>
      </c>
      <c r="D34" s="30">
        <v>9.49</v>
      </c>
      <c r="E34" s="30">
        <v>8.57</v>
      </c>
      <c r="F34" s="30">
        <v>8.59</v>
      </c>
      <c r="G34" s="30">
        <v>7.32</v>
      </c>
      <c r="H34" s="30">
        <v>7.96</v>
      </c>
      <c r="I34" s="30">
        <v>4.8899999999999997</v>
      </c>
      <c r="J34" s="30">
        <v>9.01</v>
      </c>
      <c r="K34" s="30">
        <v>9.59</v>
      </c>
      <c r="L34" s="30">
        <v>9.0299999999999994</v>
      </c>
      <c r="M34" s="30">
        <v>8.8699999999999992</v>
      </c>
      <c r="N34" s="30">
        <v>7.66</v>
      </c>
      <c r="O34" s="31">
        <v>7.89</v>
      </c>
      <c r="P34" s="30">
        <v>5.45</v>
      </c>
      <c r="Q34" s="30">
        <v>8.1199999999999992</v>
      </c>
      <c r="R34" s="30">
        <v>9.35</v>
      </c>
      <c r="S34" s="30">
        <v>8.34</v>
      </c>
    </row>
    <row r="35" spans="1:19" ht="16" x14ac:dyDescent="0.2">
      <c r="A35" s="16" t="s">
        <v>195</v>
      </c>
      <c r="B35" s="17"/>
      <c r="C35" s="14">
        <f>(C33/B33)-1</f>
        <v>0.77692307692307683</v>
      </c>
      <c r="D35" s="14">
        <f>(D33/C33)-1</f>
        <v>-0.10984848484848486</v>
      </c>
      <c r="E35" s="14">
        <f>(E33/D33)-1</f>
        <v>-9.8480243161094272E-2</v>
      </c>
      <c r="F35" s="14">
        <f t="shared" ref="F35:O35" si="6">(F33/E33)-1</f>
        <v>0.11328388401888057</v>
      </c>
      <c r="G35" s="14">
        <f t="shared" si="6"/>
        <v>-0.15263476680799515</v>
      </c>
      <c r="H35" s="14">
        <f t="shared" si="6"/>
        <v>-3.5739814152966343E-3</v>
      </c>
      <c r="I35" s="14">
        <f t="shared" si="6"/>
        <v>-0.28335724533715922</v>
      </c>
      <c r="J35" s="14">
        <f t="shared" si="6"/>
        <v>1.1431431431431434</v>
      </c>
      <c r="K35" s="14">
        <f t="shared" si="6"/>
        <v>5.5581503970107526E-2</v>
      </c>
      <c r="L35" s="14">
        <f t="shared" si="6"/>
        <v>-0.20840707964601768</v>
      </c>
      <c r="M35" s="14">
        <f t="shared" si="6"/>
        <v>0.19116825041922869</v>
      </c>
      <c r="N35" s="14">
        <f t="shared" si="6"/>
        <v>9.3852651337400506E-3</v>
      </c>
      <c r="O35" s="14">
        <f t="shared" si="6"/>
        <v>0.18131101813110173</v>
      </c>
      <c r="P35" s="14"/>
      <c r="Q35" s="14">
        <f t="shared" ref="Q35:S35" si="7">(Q33/P33)-1</f>
        <v>0.5774999999999999</v>
      </c>
      <c r="R35" s="14">
        <f t="shared" si="7"/>
        <v>0.25198098256735335</v>
      </c>
      <c r="S35" s="14">
        <f t="shared" si="7"/>
        <v>-8.8607594936708889E-2</v>
      </c>
    </row>
    <row r="36" spans="1:19" ht="16" x14ac:dyDescent="0.2">
      <c r="A36" s="18" t="s">
        <v>196</v>
      </c>
      <c r="B36" s="19">
        <f t="shared" ref="B36:S36" si="8">(B16*(1-0.25))/(B126+B105+B96)</f>
        <v>0.12078797304302748</v>
      </c>
      <c r="C36" s="19">
        <f t="shared" si="8"/>
        <v>0.30853920515574651</v>
      </c>
      <c r="D36" s="19">
        <f t="shared" si="8"/>
        <v>0.18184183142559834</v>
      </c>
      <c r="E36" s="19">
        <f t="shared" si="8"/>
        <v>0.13652055654357151</v>
      </c>
      <c r="F36" s="19">
        <f t="shared" si="8"/>
        <v>0.15317874692874692</v>
      </c>
      <c r="G36" s="19">
        <f t="shared" si="8"/>
        <v>0.16387700534759359</v>
      </c>
      <c r="H36" s="19">
        <f t="shared" si="8"/>
        <v>0.14716509171762091</v>
      </c>
      <c r="I36" s="19">
        <f t="shared" si="8"/>
        <v>0.14845132743362832</v>
      </c>
      <c r="J36" s="19">
        <f t="shared" si="8"/>
        <v>0.16711690731252912</v>
      </c>
      <c r="K36" s="19">
        <f t="shared" si="8"/>
        <v>0.17233659527326439</v>
      </c>
      <c r="L36" s="19">
        <f t="shared" si="8"/>
        <v>0.10360754200562609</v>
      </c>
      <c r="M36" s="19">
        <f t="shared" si="8"/>
        <v>0.12168141592920353</v>
      </c>
      <c r="N36" s="19">
        <f t="shared" si="8"/>
        <v>0.10702433628318585</v>
      </c>
      <c r="O36" s="19">
        <f t="shared" si="8"/>
        <v>0.1196867128463476</v>
      </c>
      <c r="P36" s="19">
        <f t="shared" si="8"/>
        <v>2.3526093088857544E-2</v>
      </c>
      <c r="Q36" s="19">
        <f t="shared" si="8"/>
        <v>2.9618362831858407E-2</v>
      </c>
      <c r="R36" s="19">
        <f t="shared" si="8"/>
        <v>3.6507808726453067E-2</v>
      </c>
      <c r="S36" s="19">
        <f t="shared" si="8"/>
        <v>3.4005037783375318E-2</v>
      </c>
    </row>
    <row r="37" spans="1:19"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19"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19" ht="16" x14ac:dyDescent="0.2">
      <c r="A39" s="3" t="s">
        <v>47</v>
      </c>
      <c r="B39" s="4">
        <v>1040000000</v>
      </c>
      <c r="C39" s="4">
        <v>1848000000</v>
      </c>
      <c r="D39" s="4">
        <v>1645000000</v>
      </c>
      <c r="E39" s="4">
        <v>1483000000</v>
      </c>
      <c r="F39" s="4">
        <v>1651000000</v>
      </c>
      <c r="G39" s="4">
        <v>1399000000</v>
      </c>
      <c r="H39" s="4">
        <v>1394000000</v>
      </c>
      <c r="I39" s="4">
        <v>999000000</v>
      </c>
      <c r="J39" s="4">
        <v>2141000000</v>
      </c>
      <c r="K39" s="4">
        <v>2260000000</v>
      </c>
      <c r="L39" s="4">
        <v>1789000000</v>
      </c>
      <c r="M39" s="4">
        <v>2131000000</v>
      </c>
      <c r="N39" s="4">
        <v>2151000000</v>
      </c>
      <c r="O39" s="5">
        <v>2541000000</v>
      </c>
      <c r="P39" s="4">
        <v>400000000</v>
      </c>
      <c r="Q39" s="4">
        <v>631000000</v>
      </c>
      <c r="R39" s="4">
        <v>790000000</v>
      </c>
      <c r="S39" s="4">
        <v>720000000</v>
      </c>
    </row>
    <row r="40" spans="1:19" ht="16" x14ac:dyDescent="0.2">
      <c r="A40" s="3" t="s">
        <v>48</v>
      </c>
      <c r="B40" s="4">
        <v>196699000</v>
      </c>
      <c r="C40" s="4">
        <v>192972000</v>
      </c>
      <c r="D40" s="4">
        <v>189287000</v>
      </c>
      <c r="E40" s="4">
        <v>186994000</v>
      </c>
      <c r="F40" s="4">
        <v>182638000</v>
      </c>
      <c r="G40" s="4">
        <v>178038000</v>
      </c>
      <c r="H40" s="4">
        <v>169038000</v>
      </c>
      <c r="I40" s="4">
        <v>166700000</v>
      </c>
      <c r="J40" s="4">
        <v>162200000</v>
      </c>
      <c r="K40" s="4">
        <v>155400000</v>
      </c>
      <c r="L40" s="4">
        <v>148200000</v>
      </c>
      <c r="M40" s="4">
        <v>144600000</v>
      </c>
      <c r="N40" s="4">
        <v>141500000</v>
      </c>
      <c r="O40" s="5">
        <v>141450000</v>
      </c>
      <c r="P40" s="4">
        <v>141100000</v>
      </c>
      <c r="Q40" s="4">
        <v>141500000</v>
      </c>
      <c r="R40" s="4">
        <v>141500000</v>
      </c>
      <c r="S40" s="4">
        <v>141700000</v>
      </c>
    </row>
    <row r="41" spans="1:19" ht="16" x14ac:dyDescent="0.2">
      <c r="A41" s="3" t="s">
        <v>49</v>
      </c>
      <c r="B41" s="6">
        <v>5.29</v>
      </c>
      <c r="C41" s="6">
        <v>9.58</v>
      </c>
      <c r="D41" s="6">
        <v>8.69</v>
      </c>
      <c r="E41" s="6">
        <v>7.93</v>
      </c>
      <c r="F41" s="6">
        <v>9.0399999999999991</v>
      </c>
      <c r="G41" s="6">
        <v>7.86</v>
      </c>
      <c r="H41" s="6">
        <v>8.25</v>
      </c>
      <c r="I41" s="6">
        <v>5.99</v>
      </c>
      <c r="J41" s="6">
        <v>13.2</v>
      </c>
      <c r="K41" s="6">
        <v>14.54</v>
      </c>
      <c r="L41" s="6">
        <v>12.07</v>
      </c>
      <c r="M41" s="6">
        <v>14.74</v>
      </c>
      <c r="N41" s="6">
        <v>15.2</v>
      </c>
      <c r="O41" s="7">
        <v>17.96</v>
      </c>
      <c r="P41" s="6">
        <v>2.83</v>
      </c>
      <c r="Q41" s="6">
        <v>4.46</v>
      </c>
      <c r="R41" s="6">
        <v>5.58</v>
      </c>
      <c r="S41" s="6">
        <v>5.08</v>
      </c>
    </row>
    <row r="42" spans="1:19" ht="16" x14ac:dyDescent="0.2">
      <c r="A42" s="3" t="s">
        <v>50</v>
      </c>
      <c r="B42" s="6">
        <v>5.8</v>
      </c>
      <c r="C42" s="6">
        <v>10.08</v>
      </c>
      <c r="D42" s="6">
        <v>9.18</v>
      </c>
      <c r="E42" s="6">
        <v>8.49</v>
      </c>
      <c r="F42" s="6">
        <v>9.51</v>
      </c>
      <c r="G42" s="6">
        <v>8.26</v>
      </c>
      <c r="H42" s="6">
        <v>8.61</v>
      </c>
      <c r="I42" s="6">
        <v>5.96</v>
      </c>
      <c r="J42" s="6">
        <v>13.48</v>
      </c>
      <c r="K42" s="6">
        <v>14.59</v>
      </c>
      <c r="L42" s="6">
        <v>12.22</v>
      </c>
      <c r="M42" s="6">
        <v>14.97</v>
      </c>
      <c r="N42" s="6">
        <v>15.43</v>
      </c>
      <c r="O42" s="7">
        <v>18.350000000000001</v>
      </c>
      <c r="P42" s="6">
        <v>2.9</v>
      </c>
      <c r="Q42" s="6">
        <v>4.55</v>
      </c>
      <c r="R42" s="6">
        <v>5.7</v>
      </c>
      <c r="S42" s="6">
        <v>5.2</v>
      </c>
    </row>
    <row r="43" spans="1:19" ht="16" x14ac:dyDescent="0.2">
      <c r="A43" s="3" t="s">
        <v>51</v>
      </c>
      <c r="B43" s="4">
        <v>197148000</v>
      </c>
      <c r="C43" s="4">
        <v>193598000</v>
      </c>
      <c r="D43" s="4">
        <v>189669000</v>
      </c>
      <c r="E43" s="4">
        <v>187418000</v>
      </c>
      <c r="F43" s="4">
        <v>183079000</v>
      </c>
      <c r="G43" s="4">
        <v>178407000</v>
      </c>
      <c r="H43" s="4">
        <v>169337000</v>
      </c>
      <c r="I43" s="4">
        <v>167300000</v>
      </c>
      <c r="J43" s="4">
        <v>162800000</v>
      </c>
      <c r="K43" s="4">
        <v>156100000</v>
      </c>
      <c r="L43" s="4">
        <v>149000000</v>
      </c>
      <c r="M43" s="4">
        <v>145900000</v>
      </c>
      <c r="N43" s="4">
        <v>142300000</v>
      </c>
      <c r="O43" s="5">
        <v>142300000</v>
      </c>
      <c r="P43" s="4">
        <v>142000000</v>
      </c>
      <c r="Q43" s="4">
        <v>142300000</v>
      </c>
      <c r="R43" s="4">
        <v>142400000</v>
      </c>
      <c r="S43" s="4">
        <v>142500000</v>
      </c>
    </row>
    <row r="44" spans="1:19" ht="16" x14ac:dyDescent="0.2">
      <c r="A44" s="3" t="s">
        <v>52</v>
      </c>
      <c r="B44" s="6">
        <v>5.28</v>
      </c>
      <c r="C44" s="6">
        <v>9.5500000000000007</v>
      </c>
      <c r="D44" s="6">
        <v>8.67</v>
      </c>
      <c r="E44" s="6">
        <v>7.91</v>
      </c>
      <c r="F44" s="6">
        <v>9.02</v>
      </c>
      <c r="G44" s="6">
        <v>7.84</v>
      </c>
      <c r="H44" s="6">
        <v>8.23</v>
      </c>
      <c r="I44" s="6">
        <v>5.97</v>
      </c>
      <c r="J44" s="6">
        <v>13.15</v>
      </c>
      <c r="K44" s="6">
        <v>14.48</v>
      </c>
      <c r="L44" s="6">
        <v>12.01</v>
      </c>
      <c r="M44" s="6">
        <v>14.61</v>
      </c>
      <c r="N44" s="6">
        <v>15.12</v>
      </c>
      <c r="O44" s="7">
        <v>17.86</v>
      </c>
      <c r="P44" s="6">
        <v>2.82</v>
      </c>
      <c r="Q44" s="6">
        <v>4.43</v>
      </c>
      <c r="R44" s="6">
        <v>5.55</v>
      </c>
      <c r="S44" s="6">
        <v>5.05</v>
      </c>
    </row>
    <row r="45" spans="1:19" ht="16" x14ac:dyDescent="0.2">
      <c r="A45" s="3" t="s">
        <v>53</v>
      </c>
      <c r="B45" s="6">
        <v>5.78</v>
      </c>
      <c r="C45" s="6">
        <v>10.050000000000001</v>
      </c>
      <c r="D45" s="6">
        <v>9.16</v>
      </c>
      <c r="E45" s="6">
        <v>8.4700000000000006</v>
      </c>
      <c r="F45" s="6">
        <v>9.48</v>
      </c>
      <c r="G45" s="6">
        <v>8.24</v>
      </c>
      <c r="H45" s="6">
        <v>8.6</v>
      </c>
      <c r="I45" s="6">
        <v>5.94</v>
      </c>
      <c r="J45" s="6">
        <v>13.43</v>
      </c>
      <c r="K45" s="6">
        <v>14.53</v>
      </c>
      <c r="L45" s="6">
        <v>12.15</v>
      </c>
      <c r="M45" s="6">
        <v>14.83</v>
      </c>
      <c r="N45" s="6">
        <v>15.34</v>
      </c>
      <c r="O45" s="7">
        <v>18.239999999999998</v>
      </c>
      <c r="P45" s="6">
        <v>2.88</v>
      </c>
      <c r="Q45" s="6">
        <v>4.53</v>
      </c>
      <c r="R45" s="6">
        <v>5.66</v>
      </c>
      <c r="S45" s="6">
        <v>5.17</v>
      </c>
    </row>
    <row r="46" spans="1:19" ht="16" x14ac:dyDescent="0.2">
      <c r="A46" s="3" t="s">
        <v>54</v>
      </c>
      <c r="B46" s="4">
        <v>1252000000</v>
      </c>
      <c r="C46" s="4">
        <v>3006000000</v>
      </c>
      <c r="D46" s="4">
        <v>2225000000</v>
      </c>
      <c r="E46" s="4">
        <v>2147000000</v>
      </c>
      <c r="F46" s="4">
        <v>2450000000</v>
      </c>
      <c r="G46" s="4">
        <v>2557000000</v>
      </c>
      <c r="H46" s="4">
        <v>2295000000</v>
      </c>
      <c r="I46" s="4">
        <v>2596000000</v>
      </c>
      <c r="J46" s="4">
        <v>3003000000</v>
      </c>
      <c r="K46" s="4">
        <v>3161000000</v>
      </c>
      <c r="L46" s="4">
        <v>2490000000</v>
      </c>
      <c r="M46" s="4">
        <v>2862000000</v>
      </c>
      <c r="N46" s="4">
        <v>3364000000</v>
      </c>
      <c r="O46" s="5">
        <v>4000000000</v>
      </c>
      <c r="P46" s="4">
        <v>772000000</v>
      </c>
      <c r="Q46" s="4">
        <v>954000000</v>
      </c>
      <c r="R46" s="4">
        <v>1153000000</v>
      </c>
      <c r="S46" s="4">
        <v>1121000000</v>
      </c>
    </row>
    <row r="47" spans="1:19" ht="16" x14ac:dyDescent="0.2">
      <c r="A47" s="3" t="s">
        <v>55</v>
      </c>
      <c r="B47" s="6">
        <v>9.4700000000000006</v>
      </c>
      <c r="C47" s="6">
        <v>16.66</v>
      </c>
      <c r="D47" s="6">
        <v>12.84</v>
      </c>
      <c r="E47" s="6">
        <v>12.41</v>
      </c>
      <c r="F47" s="6">
        <v>12.75</v>
      </c>
      <c r="G47" s="6">
        <v>13.38</v>
      </c>
      <c r="H47" s="6">
        <v>13.11</v>
      </c>
      <c r="I47" s="6">
        <v>12.71</v>
      </c>
      <c r="J47" s="6">
        <v>12.63</v>
      </c>
      <c r="K47" s="6">
        <v>13.41</v>
      </c>
      <c r="L47" s="6">
        <v>12.57</v>
      </c>
      <c r="M47" s="6">
        <v>11.91</v>
      </c>
      <c r="N47" s="6">
        <v>11.98</v>
      </c>
      <c r="O47" s="7">
        <v>12.42</v>
      </c>
      <c r="P47" s="6">
        <v>11.5</v>
      </c>
      <c r="Q47" s="6">
        <v>12.13</v>
      </c>
      <c r="R47" s="6">
        <v>12.77</v>
      </c>
      <c r="S47" s="6">
        <v>12.42</v>
      </c>
    </row>
    <row r="48" spans="1:19" ht="16" x14ac:dyDescent="0.2">
      <c r="A48" s="3" t="s">
        <v>56</v>
      </c>
      <c r="B48" s="4">
        <v>932000000</v>
      </c>
      <c r="C48" s="4">
        <v>2681000000</v>
      </c>
      <c r="D48" s="4">
        <v>1864000000</v>
      </c>
      <c r="E48" s="4">
        <v>1740000000</v>
      </c>
      <c r="F48" s="4">
        <v>1995000000</v>
      </c>
      <c r="G48" s="4">
        <v>2043000000</v>
      </c>
      <c r="H48" s="4">
        <v>1765000000</v>
      </c>
      <c r="I48" s="4">
        <v>2013000000</v>
      </c>
      <c r="J48" s="4">
        <v>2392000000</v>
      </c>
      <c r="K48" s="4">
        <v>2489000000</v>
      </c>
      <c r="L48" s="4">
        <v>1817000000</v>
      </c>
      <c r="M48" s="4">
        <v>2200000000</v>
      </c>
      <c r="N48" s="4">
        <v>2580000000</v>
      </c>
      <c r="O48" s="5">
        <v>3041000000</v>
      </c>
      <c r="P48" s="4">
        <v>556000000</v>
      </c>
      <c r="Q48" s="4">
        <v>714000000</v>
      </c>
      <c r="R48" s="4">
        <v>907000000</v>
      </c>
      <c r="S48" s="4">
        <v>864000000</v>
      </c>
    </row>
    <row r="49" spans="1:19" ht="16" x14ac:dyDescent="0.2">
      <c r="A49" s="3" t="s">
        <v>57</v>
      </c>
      <c r="B49" s="4">
        <v>932000000</v>
      </c>
      <c r="C49" s="4">
        <v>2681000000</v>
      </c>
      <c r="D49" s="4">
        <v>1864000000</v>
      </c>
      <c r="E49" s="4">
        <v>1740000000</v>
      </c>
      <c r="F49" s="4">
        <v>1995000000</v>
      </c>
      <c r="G49" s="4">
        <v>2043000000</v>
      </c>
      <c r="H49" s="4">
        <v>1765000000</v>
      </c>
      <c r="I49" s="4">
        <v>2013000000</v>
      </c>
      <c r="J49" s="4">
        <v>2392000000</v>
      </c>
      <c r="K49" s="4">
        <v>2489000000</v>
      </c>
      <c r="L49" s="4">
        <v>1817000000</v>
      </c>
      <c r="M49" s="4">
        <v>2200000000</v>
      </c>
      <c r="N49" s="4">
        <v>2580000000</v>
      </c>
      <c r="O49" s="5">
        <v>3041000000</v>
      </c>
      <c r="P49" s="4">
        <v>556000000</v>
      </c>
      <c r="Q49" s="4">
        <v>714000000</v>
      </c>
      <c r="R49" s="4">
        <v>907000000</v>
      </c>
      <c r="S49" s="4">
        <v>864000000</v>
      </c>
    </row>
    <row r="50" spans="1:19" ht="16" x14ac:dyDescent="0.2">
      <c r="A50" s="3" t="s">
        <v>61</v>
      </c>
      <c r="B50" s="4">
        <v>337398</v>
      </c>
      <c r="C50" s="4">
        <v>411116</v>
      </c>
      <c r="D50" s="4">
        <v>376826</v>
      </c>
      <c r="E50" s="4">
        <v>361190</v>
      </c>
      <c r="F50" s="4">
        <v>352033</v>
      </c>
      <c r="G50" s="4">
        <v>346196</v>
      </c>
      <c r="H50" s="4">
        <v>316047</v>
      </c>
      <c r="I50" s="4">
        <v>348601</v>
      </c>
      <c r="J50" s="4">
        <v>379668</v>
      </c>
      <c r="K50" s="4">
        <v>382553</v>
      </c>
      <c r="L50" s="4">
        <v>342603</v>
      </c>
      <c r="M50" s="4">
        <v>401018</v>
      </c>
      <c r="N50" s="4">
        <v>381440</v>
      </c>
      <c r="O50" s="5">
        <v>437418</v>
      </c>
      <c r="P50" s="4">
        <v>122421</v>
      </c>
      <c r="Q50" s="4">
        <v>105571</v>
      </c>
      <c r="R50" s="4">
        <v>114851</v>
      </c>
      <c r="S50" s="4">
        <v>117364</v>
      </c>
    </row>
    <row r="51" spans="1:19" ht="16" x14ac:dyDescent="0.2">
      <c r="A51" s="3" t="s">
        <v>62</v>
      </c>
      <c r="B51" s="6">
        <v>1.02</v>
      </c>
      <c r="C51" s="6">
        <v>1.32</v>
      </c>
      <c r="D51" s="6">
        <v>1.8</v>
      </c>
      <c r="E51" s="6">
        <v>2.25</v>
      </c>
      <c r="F51" s="6">
        <v>2.8</v>
      </c>
      <c r="G51" s="6">
        <v>3.49</v>
      </c>
      <c r="H51" s="4">
        <v>4</v>
      </c>
      <c r="I51" s="6">
        <v>4.21</v>
      </c>
      <c r="J51" s="6">
        <v>4.43</v>
      </c>
      <c r="K51" s="6">
        <v>4.9000000000000004</v>
      </c>
      <c r="L51" s="6">
        <v>5.28</v>
      </c>
      <c r="M51" s="6">
        <v>5.59</v>
      </c>
      <c r="N51" s="6">
        <v>6.04</v>
      </c>
      <c r="O51" s="7">
        <v>6.28</v>
      </c>
      <c r="P51" s="6">
        <v>1.57</v>
      </c>
      <c r="Q51" s="6">
        <v>1.57</v>
      </c>
      <c r="R51" s="6">
        <v>1.57</v>
      </c>
      <c r="S51" s="6">
        <v>1.57</v>
      </c>
    </row>
    <row r="52" spans="1:19" ht="16" x14ac:dyDescent="0.2">
      <c r="A52" s="3" t="s">
        <v>63</v>
      </c>
      <c r="B52" s="4">
        <v>320000000</v>
      </c>
      <c r="C52" s="4">
        <v>325000000</v>
      </c>
      <c r="D52" s="4">
        <v>361000000</v>
      </c>
      <c r="E52" s="4">
        <v>407000000</v>
      </c>
      <c r="F52" s="4">
        <v>455000000</v>
      </c>
      <c r="G52" s="4">
        <v>514000000</v>
      </c>
      <c r="H52" s="4">
        <v>530000000</v>
      </c>
      <c r="I52" s="4">
        <v>583000000</v>
      </c>
      <c r="J52" s="4">
        <v>611000000</v>
      </c>
      <c r="K52" s="4">
        <v>672000000</v>
      </c>
      <c r="L52" s="4">
        <v>673000000</v>
      </c>
      <c r="M52" s="4">
        <v>662000000</v>
      </c>
      <c r="N52" s="4">
        <v>784000000</v>
      </c>
      <c r="O52" s="5">
        <v>959000000</v>
      </c>
      <c r="P52" s="4">
        <v>216000000</v>
      </c>
      <c r="Q52" s="4">
        <v>240000000</v>
      </c>
      <c r="R52" s="4">
        <v>246000000</v>
      </c>
      <c r="S52" s="4">
        <v>257000000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6289000000</v>
      </c>
      <c r="C55" s="4">
        <v>7091000000</v>
      </c>
      <c r="D55" s="4">
        <v>7167000000</v>
      </c>
      <c r="E55" s="4">
        <v>8639000000</v>
      </c>
      <c r="F55" s="4">
        <v>9055000000</v>
      </c>
      <c r="G55" s="4">
        <v>7947000000</v>
      </c>
      <c r="H55" s="4">
        <v>7707000000</v>
      </c>
      <c r="I55" s="4">
        <v>8928000000</v>
      </c>
      <c r="J55" s="4">
        <v>9818000000</v>
      </c>
      <c r="K55" s="4">
        <v>9387000000</v>
      </c>
      <c r="L55" s="4">
        <v>11897000000</v>
      </c>
      <c r="M55" s="4">
        <v>12309000000</v>
      </c>
      <c r="N55" s="4">
        <v>14451000000</v>
      </c>
      <c r="O55" s="5">
        <v>15410000000</v>
      </c>
      <c r="P55" s="4">
        <v>14398000000</v>
      </c>
      <c r="Q55" s="4">
        <v>14451000000</v>
      </c>
      <c r="R55" s="4">
        <v>15368000000</v>
      </c>
      <c r="S55" s="4">
        <v>15410000000</v>
      </c>
    </row>
    <row r="56" spans="1:19" ht="16" x14ac:dyDescent="0.2">
      <c r="A56" s="3" t="s">
        <v>65</v>
      </c>
      <c r="B56" s="4">
        <v>1362000000</v>
      </c>
      <c r="C56" s="4">
        <v>1761000000</v>
      </c>
      <c r="D56" s="4">
        <v>1616000000</v>
      </c>
      <c r="E56" s="4">
        <v>2849000000</v>
      </c>
      <c r="F56" s="4">
        <v>2394000000</v>
      </c>
      <c r="G56" s="4">
        <v>1811000000</v>
      </c>
      <c r="H56" s="4">
        <v>1380000000</v>
      </c>
      <c r="I56" s="4">
        <v>1567000000</v>
      </c>
      <c r="J56" s="4">
        <v>1525000000</v>
      </c>
      <c r="K56" s="4">
        <v>1470000000</v>
      </c>
      <c r="L56" s="4">
        <v>3862000000</v>
      </c>
      <c r="M56" s="4">
        <v>3187000000</v>
      </c>
      <c r="N56" s="4">
        <v>2573000000</v>
      </c>
      <c r="O56" s="5">
        <v>2314000000</v>
      </c>
      <c r="P56" s="4">
        <v>2965000000</v>
      </c>
      <c r="Q56" s="4">
        <v>2573000000</v>
      </c>
      <c r="R56" s="4">
        <v>2439000000</v>
      </c>
      <c r="S56" s="4">
        <v>2314000000</v>
      </c>
    </row>
    <row r="57" spans="1:19" ht="16" x14ac:dyDescent="0.2">
      <c r="A57" s="3" t="s">
        <v>66</v>
      </c>
      <c r="B57" s="4">
        <v>1023000000</v>
      </c>
      <c r="C57" s="4">
        <v>1484000000</v>
      </c>
      <c r="D57" s="4">
        <v>1369000000</v>
      </c>
      <c r="E57" s="4">
        <v>2699000000</v>
      </c>
      <c r="F57" s="4">
        <v>2301000000</v>
      </c>
      <c r="G57" s="4">
        <v>1711000000</v>
      </c>
      <c r="H57" s="4">
        <v>1120000000</v>
      </c>
      <c r="I57" s="4">
        <v>1369000000</v>
      </c>
      <c r="J57" s="4">
        <v>1303000000</v>
      </c>
      <c r="K57" s="4">
        <v>1129000000</v>
      </c>
      <c r="L57" s="4">
        <v>3401000000</v>
      </c>
      <c r="M57" s="4">
        <v>2592000000</v>
      </c>
      <c r="N57" s="4">
        <v>2101000000</v>
      </c>
      <c r="O57" s="5">
        <v>1802000000</v>
      </c>
      <c r="P57" s="4">
        <v>2499000000</v>
      </c>
      <c r="Q57" s="4">
        <v>2101000000</v>
      </c>
      <c r="R57" s="4">
        <v>1980000000</v>
      </c>
      <c r="S57" s="4">
        <v>1802000000</v>
      </c>
    </row>
    <row r="58" spans="1:19" ht="16" x14ac:dyDescent="0.2">
      <c r="A58" s="3" t="s">
        <v>67</v>
      </c>
      <c r="B58" s="4">
        <v>339000000</v>
      </c>
      <c r="C58" s="4">
        <v>277000000</v>
      </c>
      <c r="D58" s="4">
        <v>247000000</v>
      </c>
      <c r="E58" s="4">
        <v>150000000</v>
      </c>
      <c r="F58" s="4">
        <v>93000000</v>
      </c>
      <c r="G58" s="4">
        <v>100000000</v>
      </c>
      <c r="H58" s="4">
        <v>260000000</v>
      </c>
      <c r="I58" s="4">
        <v>198000000</v>
      </c>
      <c r="J58" s="4">
        <v>222000000</v>
      </c>
      <c r="K58" s="4">
        <v>341000000</v>
      </c>
      <c r="L58" s="4">
        <v>461000000</v>
      </c>
      <c r="M58" s="4">
        <v>595000000</v>
      </c>
      <c r="N58" s="4">
        <v>472000000</v>
      </c>
      <c r="O58" s="5">
        <v>512000000</v>
      </c>
      <c r="P58" s="4">
        <v>466000000</v>
      </c>
      <c r="Q58" s="4">
        <v>472000000</v>
      </c>
      <c r="R58" s="4">
        <v>459000000</v>
      </c>
      <c r="S58" s="4">
        <v>512000000</v>
      </c>
    </row>
    <row r="59" spans="1:19" ht="16" x14ac:dyDescent="0.2">
      <c r="A59" s="3" t="s">
        <v>68</v>
      </c>
      <c r="B59" s="4">
        <v>2243000000</v>
      </c>
      <c r="C59" s="4">
        <v>2526000000</v>
      </c>
      <c r="D59" s="4">
        <v>2475000000</v>
      </c>
      <c r="E59" s="4">
        <v>2649000000</v>
      </c>
      <c r="F59" s="4">
        <v>2946000000</v>
      </c>
      <c r="G59" s="4">
        <v>2820000000</v>
      </c>
      <c r="H59" s="4">
        <v>3025000000</v>
      </c>
      <c r="I59" s="4">
        <v>3618000000</v>
      </c>
      <c r="J59" s="4">
        <v>3866000000</v>
      </c>
      <c r="K59" s="4">
        <v>3670000000</v>
      </c>
      <c r="L59" s="4">
        <v>3820000000</v>
      </c>
      <c r="M59" s="4">
        <v>3990000000</v>
      </c>
      <c r="N59" s="4">
        <v>5202000000</v>
      </c>
      <c r="O59" s="5">
        <v>5863000000</v>
      </c>
      <c r="P59" s="4">
        <v>4799000000</v>
      </c>
      <c r="Q59" s="4">
        <v>5202000000</v>
      </c>
      <c r="R59" s="4">
        <v>5834000000</v>
      </c>
      <c r="S59" s="4">
        <v>5863000000</v>
      </c>
    </row>
    <row r="60" spans="1:19" ht="16" x14ac:dyDescent="0.2">
      <c r="A60" s="3" t="s">
        <v>69</v>
      </c>
      <c r="B60" s="4">
        <v>1935000000</v>
      </c>
      <c r="C60" s="4">
        <v>2526000000</v>
      </c>
      <c r="D60" s="4">
        <v>2475000000</v>
      </c>
      <c r="E60" s="4">
        <v>2649000000</v>
      </c>
      <c r="F60" s="4">
        <v>2946000000</v>
      </c>
      <c r="G60" s="4">
        <v>2820000000</v>
      </c>
      <c r="H60" s="4">
        <v>3025000000</v>
      </c>
      <c r="I60" s="4">
        <v>3618000000</v>
      </c>
      <c r="J60" s="4">
        <v>3866000000</v>
      </c>
      <c r="K60" s="4">
        <v>3670000000</v>
      </c>
      <c r="L60" s="4">
        <v>3820000000</v>
      </c>
      <c r="M60" s="4">
        <v>3990000000</v>
      </c>
      <c r="N60" s="4">
        <v>5202000000</v>
      </c>
      <c r="O60" s="5">
        <v>5863000000</v>
      </c>
      <c r="P60" s="4">
        <v>4799000000</v>
      </c>
      <c r="Q60" s="4">
        <v>5202000000</v>
      </c>
      <c r="R60" s="4">
        <v>5834000000</v>
      </c>
      <c r="S60" s="4">
        <v>5863000000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v>308000000</v>
      </c>
      <c r="C63" s="4" t="s">
        <v>24</v>
      </c>
      <c r="D63" s="4" t="s">
        <v>24</v>
      </c>
      <c r="E63" s="4" t="s">
        <v>24</v>
      </c>
      <c r="F63" s="4" t="s">
        <v>24</v>
      </c>
      <c r="G63" s="4" t="s">
        <v>24</v>
      </c>
      <c r="H63" s="4" t="s">
        <v>24</v>
      </c>
      <c r="I63" s="4" t="s">
        <v>24</v>
      </c>
      <c r="J63" s="4" t="s">
        <v>24</v>
      </c>
      <c r="K63" s="4" t="s">
        <v>24</v>
      </c>
      <c r="L63" s="4" t="s">
        <v>24</v>
      </c>
      <c r="M63" s="4" t="s">
        <v>24</v>
      </c>
      <c r="N63" s="4" t="s">
        <v>24</v>
      </c>
      <c r="O63" s="5" t="s">
        <v>24</v>
      </c>
      <c r="P63" s="4" t="s">
        <v>24</v>
      </c>
      <c r="Q63" s="4" t="s">
        <v>24</v>
      </c>
      <c r="R63" s="4" t="s">
        <v>24</v>
      </c>
      <c r="S63" s="4" t="s">
        <v>24</v>
      </c>
    </row>
    <row r="64" spans="1:19" ht="16" x14ac:dyDescent="0.2">
      <c r="A64" s="3" t="s">
        <v>73</v>
      </c>
      <c r="B64" s="4">
        <v>1977000000</v>
      </c>
      <c r="C64" s="4">
        <v>2141000000</v>
      </c>
      <c r="D64" s="4">
        <v>2221000000</v>
      </c>
      <c r="E64" s="4">
        <v>2381000000</v>
      </c>
      <c r="F64" s="4">
        <v>2866000000</v>
      </c>
      <c r="G64" s="4">
        <v>2707000000</v>
      </c>
      <c r="H64" s="4">
        <v>2675000000</v>
      </c>
      <c r="I64" s="4">
        <v>3166000000</v>
      </c>
      <c r="J64" s="4">
        <v>3759000000</v>
      </c>
      <c r="K64" s="4">
        <v>3486000000</v>
      </c>
      <c r="L64" s="4">
        <v>3425000000</v>
      </c>
      <c r="M64" s="4">
        <v>4355000000</v>
      </c>
      <c r="N64" s="4">
        <v>5603000000</v>
      </c>
      <c r="O64" s="5">
        <v>6026000000</v>
      </c>
      <c r="P64" s="4">
        <v>5543000000</v>
      </c>
      <c r="Q64" s="4">
        <v>5603000000</v>
      </c>
      <c r="R64" s="4">
        <v>5878000000</v>
      </c>
      <c r="S64" s="4">
        <v>6026000000</v>
      </c>
    </row>
    <row r="65" spans="1:19" ht="16" x14ac:dyDescent="0.2">
      <c r="A65" s="3" t="s">
        <v>74</v>
      </c>
      <c r="B65" s="4" t="s">
        <v>24</v>
      </c>
      <c r="C65" s="4" t="s">
        <v>24</v>
      </c>
      <c r="D65" s="4" t="s">
        <v>24</v>
      </c>
      <c r="E65" s="4" t="s">
        <v>24</v>
      </c>
      <c r="F65" s="4" t="s">
        <v>24</v>
      </c>
      <c r="G65" s="4" t="s">
        <v>24</v>
      </c>
      <c r="H65" s="4" t="s">
        <v>24</v>
      </c>
      <c r="I65" s="4" t="s">
        <v>24</v>
      </c>
      <c r="J65" s="4" t="s">
        <v>24</v>
      </c>
      <c r="K65" s="4" t="s">
        <v>24</v>
      </c>
      <c r="L65" s="4" t="s">
        <v>24</v>
      </c>
      <c r="M65" s="4" t="s">
        <v>24</v>
      </c>
      <c r="N65" s="4" t="s">
        <v>24</v>
      </c>
      <c r="O65" s="5" t="s">
        <v>24</v>
      </c>
      <c r="P65" s="4" t="s">
        <v>24</v>
      </c>
      <c r="Q65" s="4" t="s">
        <v>24</v>
      </c>
      <c r="R65" s="4" t="s">
        <v>24</v>
      </c>
      <c r="S65" s="4" t="s">
        <v>24</v>
      </c>
    </row>
    <row r="66" spans="1:19" ht="16" x14ac:dyDescent="0.2">
      <c r="A66" s="3" t="s">
        <v>75</v>
      </c>
      <c r="B66" s="4">
        <v>1048000000</v>
      </c>
      <c r="C66" s="4">
        <v>1019000000</v>
      </c>
      <c r="D66" s="4">
        <v>939000000</v>
      </c>
      <c r="E66" s="4">
        <v>1005000000</v>
      </c>
      <c r="F66" s="4">
        <v>1129000000</v>
      </c>
      <c r="G66" s="4">
        <v>1022000000</v>
      </c>
      <c r="H66" s="4">
        <v>1005000000</v>
      </c>
      <c r="I66" s="4">
        <v>1216000000</v>
      </c>
      <c r="J66" s="4">
        <v>1487000000</v>
      </c>
      <c r="K66" s="4">
        <v>1395000000</v>
      </c>
      <c r="L66" s="4">
        <v>1346000000</v>
      </c>
      <c r="M66" s="4">
        <v>2009000000</v>
      </c>
      <c r="N66" s="4">
        <v>2926000000</v>
      </c>
      <c r="O66" s="5">
        <v>3102000000</v>
      </c>
      <c r="P66" s="4">
        <v>2860000000</v>
      </c>
      <c r="Q66" s="4">
        <v>2926000000</v>
      </c>
      <c r="R66" s="4">
        <v>3019000000</v>
      </c>
      <c r="S66" s="4">
        <v>3102000000</v>
      </c>
    </row>
    <row r="67" spans="1:19" ht="16" x14ac:dyDescent="0.2">
      <c r="A67" s="3" t="s">
        <v>76</v>
      </c>
      <c r="B67" s="4">
        <v>1019000000</v>
      </c>
      <c r="C67" s="4">
        <v>1220000000</v>
      </c>
      <c r="D67" s="4">
        <v>1393000000</v>
      </c>
      <c r="E67" s="4">
        <v>1487000000</v>
      </c>
      <c r="F67" s="4">
        <v>1859000000</v>
      </c>
      <c r="G67" s="4">
        <v>1796000000</v>
      </c>
      <c r="H67" s="4">
        <v>1779000000</v>
      </c>
      <c r="I67" s="4">
        <v>2078000000</v>
      </c>
      <c r="J67" s="4">
        <v>2405000000</v>
      </c>
      <c r="K67" s="4">
        <v>2214000000</v>
      </c>
      <c r="L67" s="4">
        <v>2216000000</v>
      </c>
      <c r="M67" s="4">
        <v>2538000000</v>
      </c>
      <c r="N67" s="4">
        <v>2917000000</v>
      </c>
      <c r="O67" s="5">
        <v>3169000000</v>
      </c>
      <c r="P67" s="4">
        <v>2914000000</v>
      </c>
      <c r="Q67" s="4">
        <v>2917000000</v>
      </c>
      <c r="R67" s="4">
        <v>3089000000</v>
      </c>
      <c r="S67" s="4">
        <v>3169000000</v>
      </c>
    </row>
    <row r="68" spans="1:19" ht="16" x14ac:dyDescent="0.2">
      <c r="A68" s="3" t="s">
        <v>77</v>
      </c>
      <c r="B68" s="4">
        <v>-90000000</v>
      </c>
      <c r="C68" s="4">
        <v>-98000000</v>
      </c>
      <c r="D68" s="4">
        <v>-111000000</v>
      </c>
      <c r="E68" s="4">
        <v>-111000000</v>
      </c>
      <c r="F68" s="4">
        <v>-122000000</v>
      </c>
      <c r="G68" s="4">
        <v>-111000000</v>
      </c>
      <c r="H68" s="4">
        <v>-109000000</v>
      </c>
      <c r="I68" s="4">
        <v>-128000000</v>
      </c>
      <c r="J68" s="4">
        <v>-133000000</v>
      </c>
      <c r="K68" s="4">
        <v>-123000000</v>
      </c>
      <c r="L68" s="4">
        <v>-137000000</v>
      </c>
      <c r="M68" s="4">
        <v>-192000000</v>
      </c>
      <c r="N68" s="4">
        <v>-240000000</v>
      </c>
      <c r="O68" s="5">
        <v>-245000000</v>
      </c>
      <c r="P68" s="4">
        <v>-231000000</v>
      </c>
      <c r="Q68" s="4">
        <v>-240000000</v>
      </c>
      <c r="R68" s="4">
        <v>-230000000</v>
      </c>
      <c r="S68" s="4">
        <v>-245000000</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t="s">
        <v>24</v>
      </c>
      <c r="P69" s="4" t="s">
        <v>24</v>
      </c>
      <c r="Q69" s="4" t="s">
        <v>24</v>
      </c>
      <c r="R69" s="4" t="s">
        <v>24</v>
      </c>
      <c r="S69" s="4" t="s">
        <v>24</v>
      </c>
    </row>
    <row r="70" spans="1:19" ht="16" x14ac:dyDescent="0.2">
      <c r="A70" s="3" t="s">
        <v>79</v>
      </c>
      <c r="B70" s="4">
        <v>707000000</v>
      </c>
      <c r="C70" s="4">
        <v>663000000</v>
      </c>
      <c r="D70" s="4">
        <v>855000000</v>
      </c>
      <c r="E70" s="4">
        <v>760000000</v>
      </c>
      <c r="F70" s="4">
        <v>849000000</v>
      </c>
      <c r="G70" s="4">
        <v>609000000</v>
      </c>
      <c r="H70" s="4">
        <v>627000000</v>
      </c>
      <c r="I70" s="4">
        <v>577000000</v>
      </c>
      <c r="J70" s="4">
        <v>668000000</v>
      </c>
      <c r="K70" s="4">
        <v>761000000</v>
      </c>
      <c r="L70" s="4">
        <v>790000000</v>
      </c>
      <c r="M70" s="4">
        <v>777000000</v>
      </c>
      <c r="N70" s="4">
        <v>1073000000</v>
      </c>
      <c r="O70" s="5">
        <v>1207000000</v>
      </c>
      <c r="P70" s="4">
        <v>1091000000</v>
      </c>
      <c r="Q70" s="4">
        <v>1073000000</v>
      </c>
      <c r="R70" s="4">
        <v>1217000000</v>
      </c>
      <c r="S70" s="4">
        <v>1207000000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4113000000</v>
      </c>
      <c r="C76" s="4">
        <v>4577000000</v>
      </c>
      <c r="D76" s="4">
        <v>5381000000</v>
      </c>
      <c r="E76" s="4">
        <v>6089000000</v>
      </c>
      <c r="F76" s="4">
        <v>6721000000</v>
      </c>
      <c r="G76" s="4">
        <v>7187000000</v>
      </c>
      <c r="H76" s="4">
        <v>7304000000</v>
      </c>
      <c r="I76" s="4">
        <v>9147000000</v>
      </c>
      <c r="J76" s="4">
        <v>9244000000</v>
      </c>
      <c r="K76" s="4">
        <v>10350000000</v>
      </c>
      <c r="L76" s="4">
        <v>10727000000</v>
      </c>
      <c r="M76" s="4">
        <v>11401000000</v>
      </c>
      <c r="N76" s="4">
        <v>15848000000</v>
      </c>
      <c r="O76" s="5">
        <v>16325000000</v>
      </c>
      <c r="P76" s="4">
        <v>15371000000</v>
      </c>
      <c r="Q76" s="4">
        <v>15848000000</v>
      </c>
      <c r="R76" s="4">
        <v>16065000000</v>
      </c>
      <c r="S76" s="4">
        <v>16325000000</v>
      </c>
    </row>
    <row r="77" spans="1:19" ht="16" x14ac:dyDescent="0.2">
      <c r="A77" s="3" t="s">
        <v>86</v>
      </c>
      <c r="B77" s="4">
        <v>2041000000</v>
      </c>
      <c r="C77" s="4">
        <v>2288000000</v>
      </c>
      <c r="D77" s="4">
        <v>2724000000</v>
      </c>
      <c r="E77" s="4">
        <v>3156000000</v>
      </c>
      <c r="F77" s="4">
        <v>3686000000</v>
      </c>
      <c r="G77" s="4">
        <v>3745000000</v>
      </c>
      <c r="H77" s="4">
        <v>3800000000</v>
      </c>
      <c r="I77" s="4">
        <v>3927000000</v>
      </c>
      <c r="J77" s="4">
        <v>4096000000</v>
      </c>
      <c r="K77" s="4">
        <v>4245000000</v>
      </c>
      <c r="L77" s="4">
        <v>4693000000</v>
      </c>
      <c r="M77" s="4">
        <v>4866000000</v>
      </c>
      <c r="N77" s="4">
        <v>6013000000</v>
      </c>
      <c r="O77" s="5">
        <v>6237000000</v>
      </c>
      <c r="P77" s="4">
        <v>5672000000</v>
      </c>
      <c r="Q77" s="4">
        <v>6013000000</v>
      </c>
      <c r="R77" s="4">
        <v>6079000000</v>
      </c>
      <c r="S77" s="4">
        <v>6237000000</v>
      </c>
    </row>
    <row r="78" spans="1:19" ht="16" x14ac:dyDescent="0.2">
      <c r="A78" s="3" t="s">
        <v>87</v>
      </c>
      <c r="B78" s="4">
        <v>4927000000</v>
      </c>
      <c r="C78" s="4">
        <v>5245000000</v>
      </c>
      <c r="D78" s="4">
        <v>5876000000</v>
      </c>
      <c r="E78" s="4">
        <v>6410000000</v>
      </c>
      <c r="F78" s="4">
        <v>7123000000</v>
      </c>
      <c r="G78" s="4">
        <v>7322000000</v>
      </c>
      <c r="H78" s="4">
        <v>7635000000</v>
      </c>
      <c r="I78" s="4">
        <v>8058000000</v>
      </c>
      <c r="J78" s="4">
        <v>8319000000</v>
      </c>
      <c r="K78" s="4">
        <v>8699000000</v>
      </c>
      <c r="L78" s="4">
        <v>9449000000</v>
      </c>
      <c r="M78" s="4">
        <v>9802000000</v>
      </c>
      <c r="N78" s="4">
        <v>10999000000</v>
      </c>
      <c r="O78" s="5">
        <v>11436000000</v>
      </c>
      <c r="P78" s="4">
        <v>10702000000</v>
      </c>
      <c r="Q78" s="4">
        <v>10999000000</v>
      </c>
      <c r="R78" s="4">
        <v>11118000000</v>
      </c>
      <c r="S78" s="4">
        <v>11436000000</v>
      </c>
    </row>
    <row r="79" spans="1:19" ht="16" x14ac:dyDescent="0.2">
      <c r="A79" s="3" t="s">
        <v>88</v>
      </c>
      <c r="B79" s="4">
        <v>2886000000</v>
      </c>
      <c r="C79" s="4">
        <v>2957000000</v>
      </c>
      <c r="D79" s="4">
        <v>3152000000</v>
      </c>
      <c r="E79" s="4">
        <v>3254000000</v>
      </c>
      <c r="F79" s="4">
        <v>3437000000</v>
      </c>
      <c r="G79" s="4">
        <v>3577000000</v>
      </c>
      <c r="H79" s="4">
        <v>3835000000</v>
      </c>
      <c r="I79" s="4">
        <v>4131000000</v>
      </c>
      <c r="J79" s="4">
        <v>4223000000</v>
      </c>
      <c r="K79" s="4">
        <v>4454000000</v>
      </c>
      <c r="L79" s="4">
        <v>4756000000</v>
      </c>
      <c r="M79" s="4">
        <v>4936000000</v>
      </c>
      <c r="N79" s="4">
        <v>4986000000</v>
      </c>
      <c r="O79" s="5">
        <v>5199000000</v>
      </c>
      <c r="P79" s="4">
        <v>5030000000</v>
      </c>
      <c r="Q79" s="4">
        <v>4986000000</v>
      </c>
      <c r="R79" s="4">
        <v>5039000000</v>
      </c>
      <c r="S79" s="4">
        <v>5199000000</v>
      </c>
    </row>
    <row r="80" spans="1:19" ht="16" x14ac:dyDescent="0.2">
      <c r="A80" s="3" t="s">
        <v>89</v>
      </c>
      <c r="B80" s="4">
        <v>734000000</v>
      </c>
      <c r="C80" s="4">
        <v>838000000</v>
      </c>
      <c r="D80" s="4">
        <v>897000000</v>
      </c>
      <c r="E80" s="4">
        <v>931000000</v>
      </c>
      <c r="F80" s="4">
        <v>981000000</v>
      </c>
      <c r="G80" s="4">
        <v>975000000</v>
      </c>
      <c r="H80" s="4">
        <v>946000000</v>
      </c>
      <c r="I80" s="4">
        <v>1156000000</v>
      </c>
      <c r="J80" s="4">
        <v>1222000000</v>
      </c>
      <c r="K80" s="4">
        <v>1237000000</v>
      </c>
      <c r="L80" s="4">
        <v>1441000000</v>
      </c>
      <c r="M80" s="4">
        <v>1538000000</v>
      </c>
      <c r="N80" s="4">
        <v>1759000000</v>
      </c>
      <c r="O80" s="5">
        <v>1861000000</v>
      </c>
      <c r="P80" s="4">
        <v>1826000000</v>
      </c>
      <c r="Q80" s="4">
        <v>1759000000</v>
      </c>
      <c r="R80" s="4">
        <v>1860000000</v>
      </c>
      <c r="S80" s="4">
        <v>1861000000</v>
      </c>
    </row>
    <row r="81" spans="1:19" ht="16" x14ac:dyDescent="0.2">
      <c r="A81" s="3" t="s">
        <v>90</v>
      </c>
      <c r="B81" s="4">
        <v>734000000</v>
      </c>
      <c r="C81" s="4">
        <v>838000000</v>
      </c>
      <c r="D81" s="4">
        <v>897000000</v>
      </c>
      <c r="E81" s="4">
        <v>931000000</v>
      </c>
      <c r="F81" s="4">
        <v>981000000</v>
      </c>
      <c r="G81" s="4">
        <v>975000000</v>
      </c>
      <c r="H81" s="4">
        <v>946000000</v>
      </c>
      <c r="I81" s="4">
        <v>1156000000</v>
      </c>
      <c r="J81" s="4">
        <v>1222000000</v>
      </c>
      <c r="K81" s="4">
        <v>1237000000</v>
      </c>
      <c r="L81" s="4">
        <v>1441000000</v>
      </c>
      <c r="M81" s="4">
        <v>1538000000</v>
      </c>
      <c r="N81" s="4">
        <v>1759000000</v>
      </c>
      <c r="O81" s="5">
        <v>1861000000</v>
      </c>
      <c r="P81" s="4">
        <v>1826000000</v>
      </c>
      <c r="Q81" s="4">
        <v>1759000000</v>
      </c>
      <c r="R81" s="4">
        <v>1860000000</v>
      </c>
      <c r="S81" s="4">
        <v>1861000000</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1338000000</v>
      </c>
      <c r="C83" s="4">
        <v>1451000000</v>
      </c>
      <c r="D83" s="4">
        <v>1760000000</v>
      </c>
      <c r="E83" s="4">
        <v>2002000000</v>
      </c>
      <c r="F83" s="4">
        <v>2054000000</v>
      </c>
      <c r="G83" s="4">
        <v>2467000000</v>
      </c>
      <c r="H83" s="4">
        <v>2558000000</v>
      </c>
      <c r="I83" s="4">
        <v>4064000000</v>
      </c>
      <c r="J83" s="4">
        <v>3926000000</v>
      </c>
      <c r="K83" s="4">
        <v>4868000000</v>
      </c>
      <c r="L83" s="4">
        <v>4593000000</v>
      </c>
      <c r="M83" s="4">
        <v>4997000000</v>
      </c>
      <c r="N83" s="4">
        <v>8076000000</v>
      </c>
      <c r="O83" s="5">
        <v>8227000000</v>
      </c>
      <c r="P83" s="4">
        <v>7873000000</v>
      </c>
      <c r="Q83" s="4">
        <v>8076000000</v>
      </c>
      <c r="R83" s="4">
        <v>8126000000</v>
      </c>
      <c r="S83" s="4">
        <v>8227000000</v>
      </c>
    </row>
    <row r="84" spans="1:19" ht="16" x14ac:dyDescent="0.2">
      <c r="A84" s="3" t="s">
        <v>93</v>
      </c>
      <c r="B84" s="4">
        <v>589000000</v>
      </c>
      <c r="C84" s="4">
        <v>566000000</v>
      </c>
      <c r="D84" s="4">
        <v>814000000</v>
      </c>
      <c r="E84" s="4">
        <v>818000000</v>
      </c>
      <c r="F84" s="4">
        <v>822000000</v>
      </c>
      <c r="G84" s="4">
        <v>810000000</v>
      </c>
      <c r="H84" s="4">
        <v>812000000</v>
      </c>
      <c r="I84" s="4">
        <v>2055000000</v>
      </c>
      <c r="J84" s="4">
        <v>2035000000</v>
      </c>
      <c r="K84" s="4">
        <v>2289000000</v>
      </c>
      <c r="L84" s="4">
        <v>2256000000</v>
      </c>
      <c r="M84" s="4">
        <v>2187000000</v>
      </c>
      <c r="N84" s="4">
        <v>5030000000</v>
      </c>
      <c r="O84" s="5">
        <v>4988000000</v>
      </c>
      <c r="P84" s="4">
        <v>4831000000</v>
      </c>
      <c r="Q84" s="4">
        <v>5030000000</v>
      </c>
      <c r="R84" s="4">
        <v>5005000000</v>
      </c>
      <c r="S84" s="4">
        <v>4988000000</v>
      </c>
    </row>
    <row r="85" spans="1:19" ht="16" x14ac:dyDescent="0.2">
      <c r="A85" s="3" t="s">
        <v>94</v>
      </c>
      <c r="B85" s="4">
        <v>367000000</v>
      </c>
      <c r="C85" s="4">
        <v>339000000</v>
      </c>
      <c r="D85" s="4">
        <v>445000000</v>
      </c>
      <c r="E85" s="4">
        <v>461000000</v>
      </c>
      <c r="F85" s="4">
        <v>479000000</v>
      </c>
      <c r="G85" s="4">
        <v>482000000</v>
      </c>
      <c r="H85" s="4">
        <v>480000000</v>
      </c>
      <c r="I85" s="4">
        <v>1082000000</v>
      </c>
      <c r="J85" s="4">
        <v>1126000000</v>
      </c>
      <c r="K85" s="4">
        <v>1286000000</v>
      </c>
      <c r="L85" s="4">
        <v>1293000000</v>
      </c>
      <c r="M85" s="4">
        <v>1287000000</v>
      </c>
      <c r="N85" s="4">
        <v>2343000000</v>
      </c>
      <c r="O85" s="5">
        <v>2404000000</v>
      </c>
      <c r="P85" s="4">
        <v>2229000000</v>
      </c>
      <c r="Q85" s="4">
        <v>2343000000</v>
      </c>
      <c r="R85" s="4">
        <v>2365000000</v>
      </c>
      <c r="S85" s="4">
        <v>2404000000</v>
      </c>
    </row>
    <row r="86" spans="1:19" ht="16" x14ac:dyDescent="0.2">
      <c r="A86" s="3" t="s">
        <v>95</v>
      </c>
      <c r="B86" s="4">
        <v>222000000</v>
      </c>
      <c r="C86" s="4">
        <v>227000000</v>
      </c>
      <c r="D86" s="4">
        <v>369000000</v>
      </c>
      <c r="E86" s="4">
        <v>357000000</v>
      </c>
      <c r="F86" s="4">
        <v>343000000</v>
      </c>
      <c r="G86" s="4">
        <v>328000000</v>
      </c>
      <c r="H86" s="4">
        <v>332000000</v>
      </c>
      <c r="I86" s="4">
        <v>973000000</v>
      </c>
      <c r="J86" s="4">
        <v>909000000</v>
      </c>
      <c r="K86" s="4">
        <v>1003000000</v>
      </c>
      <c r="L86" s="4">
        <v>963000000</v>
      </c>
      <c r="M86" s="4">
        <v>900000000</v>
      </c>
      <c r="N86" s="4">
        <v>2687000000</v>
      </c>
      <c r="O86" s="5">
        <v>2584000000</v>
      </c>
      <c r="P86" s="4">
        <v>2602000000</v>
      </c>
      <c r="Q86" s="4">
        <v>2687000000</v>
      </c>
      <c r="R86" s="4">
        <v>2640000000</v>
      </c>
      <c r="S86" s="4">
        <v>2584000000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749000000</v>
      </c>
      <c r="C89" s="4">
        <v>885000000</v>
      </c>
      <c r="D89" s="4">
        <v>946000000</v>
      </c>
      <c r="E89" s="4">
        <v>1184000000</v>
      </c>
      <c r="F89" s="4">
        <v>1232000000</v>
      </c>
      <c r="G89" s="4">
        <v>1657000000</v>
      </c>
      <c r="H89" s="4">
        <v>1746000000</v>
      </c>
      <c r="I89" s="4">
        <v>2009000000</v>
      </c>
      <c r="J89" s="4">
        <v>1891000000</v>
      </c>
      <c r="K89" s="4">
        <v>2579000000</v>
      </c>
      <c r="L89" s="4">
        <v>2337000000</v>
      </c>
      <c r="M89" s="4">
        <v>2810000000</v>
      </c>
      <c r="N89" s="4">
        <v>3046000000</v>
      </c>
      <c r="O89" s="5">
        <v>3239000000</v>
      </c>
      <c r="P89" s="4">
        <v>3042000000</v>
      </c>
      <c r="Q89" s="4">
        <v>3046000000</v>
      </c>
      <c r="R89" s="4">
        <v>3121000000</v>
      </c>
      <c r="S89" s="4">
        <v>3239000000</v>
      </c>
    </row>
    <row r="90" spans="1:19" ht="16" x14ac:dyDescent="0.2">
      <c r="A90" s="3" t="s">
        <v>99</v>
      </c>
      <c r="B90" s="4">
        <v>10402000000</v>
      </c>
      <c r="C90" s="4">
        <v>11668000000</v>
      </c>
      <c r="D90" s="4">
        <v>12548000000</v>
      </c>
      <c r="E90" s="4">
        <v>14728000000</v>
      </c>
      <c r="F90" s="4">
        <v>15776000000</v>
      </c>
      <c r="G90" s="4">
        <v>15134000000</v>
      </c>
      <c r="H90" s="4">
        <v>15011000000</v>
      </c>
      <c r="I90" s="4">
        <v>18075000000</v>
      </c>
      <c r="J90" s="4">
        <v>19062000000</v>
      </c>
      <c r="K90" s="4">
        <v>19737000000</v>
      </c>
      <c r="L90" s="4">
        <v>22624000000</v>
      </c>
      <c r="M90" s="4">
        <v>23710000000</v>
      </c>
      <c r="N90" s="4">
        <v>30299000000</v>
      </c>
      <c r="O90" s="5">
        <v>31735000000</v>
      </c>
      <c r="P90" s="4">
        <v>29769000000</v>
      </c>
      <c r="Q90" s="4">
        <v>30299000000</v>
      </c>
      <c r="R90" s="4">
        <v>31433000000</v>
      </c>
      <c r="S90" s="4">
        <v>31735000000</v>
      </c>
    </row>
    <row r="91" spans="1:19" ht="16" x14ac:dyDescent="0.2">
      <c r="A91" s="3" t="s">
        <v>100</v>
      </c>
      <c r="B91" s="4">
        <v>3178000000</v>
      </c>
      <c r="C91" s="4">
        <v>3629000000</v>
      </c>
      <c r="D91" s="4">
        <v>3120000000</v>
      </c>
      <c r="E91" s="4">
        <v>3351000000</v>
      </c>
      <c r="F91" s="4">
        <v>3935000000</v>
      </c>
      <c r="G91" s="4">
        <v>3779000000</v>
      </c>
      <c r="H91" s="4">
        <v>4072000000</v>
      </c>
      <c r="I91" s="4">
        <v>3494000000</v>
      </c>
      <c r="J91" s="4">
        <v>4328000000</v>
      </c>
      <c r="K91" s="4">
        <v>4376000000</v>
      </c>
      <c r="L91" s="4">
        <v>4606000000</v>
      </c>
      <c r="M91" s="4">
        <v>4966000000</v>
      </c>
      <c r="N91" s="4">
        <v>5717000000</v>
      </c>
      <c r="O91" s="5">
        <v>5945000000</v>
      </c>
      <c r="P91" s="4">
        <v>5568000000</v>
      </c>
      <c r="Q91" s="4">
        <v>5717000000</v>
      </c>
      <c r="R91" s="4">
        <v>6284000000</v>
      </c>
      <c r="S91" s="4">
        <v>5945000000</v>
      </c>
    </row>
    <row r="92" spans="1:19" ht="16" x14ac:dyDescent="0.2">
      <c r="A92" s="3" t="s">
        <v>101</v>
      </c>
      <c r="B92" s="4">
        <v>1362000000</v>
      </c>
      <c r="C92" s="4">
        <v>1546000000</v>
      </c>
      <c r="D92" s="4">
        <v>1339000000</v>
      </c>
      <c r="E92" s="4">
        <v>1557000000</v>
      </c>
      <c r="F92" s="4">
        <v>1881000000</v>
      </c>
      <c r="G92" s="4">
        <v>1706000000</v>
      </c>
      <c r="H92" s="4">
        <v>1854000000</v>
      </c>
      <c r="I92" s="4">
        <v>2579000000</v>
      </c>
      <c r="J92" s="4">
        <v>2822000000</v>
      </c>
      <c r="K92" s="4">
        <v>2534000000</v>
      </c>
      <c r="L92" s="4">
        <v>2820000000</v>
      </c>
      <c r="M92" s="4">
        <v>3021000000</v>
      </c>
      <c r="N92" s="4">
        <v>4252000000</v>
      </c>
      <c r="O92" s="5">
        <v>4308000000</v>
      </c>
      <c r="P92" s="4">
        <v>4000000000</v>
      </c>
      <c r="Q92" s="4">
        <v>4252000000</v>
      </c>
      <c r="R92" s="4">
        <v>4636000000</v>
      </c>
      <c r="S92" s="4">
        <v>4308000000</v>
      </c>
    </row>
    <row r="93" spans="1:19" ht="16" x14ac:dyDescent="0.2">
      <c r="A93" s="3" t="s">
        <v>102</v>
      </c>
      <c r="B93" s="4">
        <v>202000000</v>
      </c>
      <c r="C93" s="4">
        <v>282000000</v>
      </c>
      <c r="D93" s="4">
        <v>173000000</v>
      </c>
      <c r="E93" s="4">
        <v>99000000</v>
      </c>
      <c r="F93" s="4">
        <v>70000000</v>
      </c>
      <c r="G93" s="4" t="s">
        <v>24</v>
      </c>
      <c r="H93" s="4" t="s">
        <v>24</v>
      </c>
      <c r="I93" s="4">
        <v>274000000</v>
      </c>
      <c r="J93" s="4">
        <v>293000000</v>
      </c>
      <c r="K93" s="4">
        <v>280000000</v>
      </c>
      <c r="L93" s="4">
        <v>338000000</v>
      </c>
      <c r="M93" s="4">
        <v>341000000</v>
      </c>
      <c r="N93" s="4">
        <v>397000000</v>
      </c>
      <c r="O93" s="5">
        <v>435000000</v>
      </c>
      <c r="P93" s="4">
        <v>441000000</v>
      </c>
      <c r="Q93" s="4">
        <v>397000000</v>
      </c>
      <c r="R93" s="4">
        <v>567000000</v>
      </c>
      <c r="S93" s="4">
        <v>435000000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1614000000</v>
      </c>
      <c r="C95" s="4">
        <v>1801000000</v>
      </c>
      <c r="D95" s="4">
        <v>1608000000</v>
      </c>
      <c r="E95" s="4">
        <v>1695000000</v>
      </c>
      <c r="F95" s="4">
        <v>1984000000</v>
      </c>
      <c r="G95" s="4">
        <v>2073000000</v>
      </c>
      <c r="H95" s="4">
        <v>2218000000</v>
      </c>
      <c r="I95" s="4">
        <v>641000000</v>
      </c>
      <c r="J95" s="4">
        <v>1213000000</v>
      </c>
      <c r="K95" s="4">
        <v>1562000000</v>
      </c>
      <c r="L95" s="4">
        <v>1448000000</v>
      </c>
      <c r="M95" s="4">
        <v>1604000000</v>
      </c>
      <c r="N95" s="4">
        <v>1068000000</v>
      </c>
      <c r="O95" s="5">
        <v>1202000000</v>
      </c>
      <c r="P95" s="4">
        <v>1127000000</v>
      </c>
      <c r="Q95" s="4">
        <v>1068000000</v>
      </c>
      <c r="R95" s="4">
        <v>1081000000</v>
      </c>
      <c r="S95" s="4">
        <v>1202000000</v>
      </c>
    </row>
    <row r="96" spans="1:19" ht="16" x14ac:dyDescent="0.2">
      <c r="A96" s="3" t="s">
        <v>105</v>
      </c>
      <c r="B96" s="4">
        <v>82000000</v>
      </c>
      <c r="C96" s="4">
        <v>28000000</v>
      </c>
      <c r="D96" s="4">
        <v>16000000</v>
      </c>
      <c r="E96" s="4">
        <v>17000000</v>
      </c>
      <c r="F96" s="4">
        <v>86000000</v>
      </c>
      <c r="G96" s="4">
        <v>24000000</v>
      </c>
      <c r="H96" s="4">
        <v>253000000</v>
      </c>
      <c r="I96" s="4">
        <v>418000000</v>
      </c>
      <c r="J96" s="4">
        <v>879000000</v>
      </c>
      <c r="K96" s="4">
        <v>791000000</v>
      </c>
      <c r="L96" s="4">
        <v>554000000</v>
      </c>
      <c r="M96" s="4">
        <v>580000000</v>
      </c>
      <c r="N96" s="4">
        <v>3357000000</v>
      </c>
      <c r="O96" s="5">
        <v>2611000000</v>
      </c>
      <c r="P96" s="4">
        <v>2665000000</v>
      </c>
      <c r="Q96" s="4">
        <v>3357000000</v>
      </c>
      <c r="R96" s="4">
        <v>3343000000</v>
      </c>
      <c r="S96" s="4">
        <v>2611000000</v>
      </c>
    </row>
    <row r="97" spans="1:19" ht="16" x14ac:dyDescent="0.2">
      <c r="A97" s="3" t="s">
        <v>106</v>
      </c>
      <c r="B97" s="4">
        <v>82000000</v>
      </c>
      <c r="C97" s="4">
        <v>28000000</v>
      </c>
      <c r="D97" s="4">
        <v>16000000</v>
      </c>
      <c r="E97" s="4">
        <v>17000000</v>
      </c>
      <c r="F97" s="4">
        <v>86000000</v>
      </c>
      <c r="G97" s="4">
        <v>24000000</v>
      </c>
      <c r="H97" s="4">
        <v>253000000</v>
      </c>
      <c r="I97" s="4">
        <v>418000000</v>
      </c>
      <c r="J97" s="4">
        <v>879000000</v>
      </c>
      <c r="K97" s="4">
        <v>791000000</v>
      </c>
      <c r="L97" s="4">
        <v>554000000</v>
      </c>
      <c r="M97" s="4">
        <v>580000000</v>
      </c>
      <c r="N97" s="4">
        <v>3357000000</v>
      </c>
      <c r="O97" s="5">
        <v>2611000000</v>
      </c>
      <c r="P97" s="4">
        <v>2665000000</v>
      </c>
      <c r="Q97" s="4">
        <v>3357000000</v>
      </c>
      <c r="R97" s="4">
        <v>3343000000</v>
      </c>
      <c r="S97" s="4">
        <v>2611000000</v>
      </c>
    </row>
    <row r="98" spans="1:19" ht="16" x14ac:dyDescent="0.2">
      <c r="A98" s="3" t="s">
        <v>107</v>
      </c>
      <c r="B98" s="4" t="s">
        <v>24</v>
      </c>
      <c r="C98" s="4" t="s">
        <v>24</v>
      </c>
      <c r="D98" s="4" t="s">
        <v>24</v>
      </c>
      <c r="E98" s="4" t="s">
        <v>24</v>
      </c>
      <c r="F98" s="4" t="s">
        <v>24</v>
      </c>
      <c r="G98" s="4" t="s">
        <v>24</v>
      </c>
      <c r="H98" s="4" t="s">
        <v>24</v>
      </c>
      <c r="I98" s="4" t="s">
        <v>24</v>
      </c>
      <c r="J98" s="4" t="s">
        <v>24</v>
      </c>
      <c r="K98" s="4">
        <v>131000000</v>
      </c>
      <c r="L98" s="4">
        <v>128000000</v>
      </c>
      <c r="M98" s="4">
        <v>128000000</v>
      </c>
      <c r="N98" s="4">
        <v>132000000</v>
      </c>
      <c r="O98" s="5">
        <v>135000000</v>
      </c>
      <c r="P98" s="4">
        <v>126000000</v>
      </c>
      <c r="Q98" s="4">
        <v>132000000</v>
      </c>
      <c r="R98" s="4">
        <v>133000000</v>
      </c>
      <c r="S98" s="4">
        <v>135000000</v>
      </c>
    </row>
    <row r="99" spans="1:19" ht="16" x14ac:dyDescent="0.2">
      <c r="A99" s="3" t="s">
        <v>108</v>
      </c>
      <c r="B99" s="4" t="s">
        <v>24</v>
      </c>
      <c r="C99" s="4" t="s">
        <v>24</v>
      </c>
      <c r="D99" s="4" t="s">
        <v>24</v>
      </c>
      <c r="E99" s="4" t="s">
        <v>24</v>
      </c>
      <c r="F99" s="4" t="s">
        <v>24</v>
      </c>
      <c r="G99" s="4" t="s">
        <v>24</v>
      </c>
      <c r="H99" s="4" t="s">
        <v>24</v>
      </c>
      <c r="I99" s="4">
        <v>1765000000</v>
      </c>
      <c r="J99" s="4">
        <v>1177000000</v>
      </c>
      <c r="K99" s="4">
        <v>1093000000</v>
      </c>
      <c r="L99" s="4">
        <v>1175000000</v>
      </c>
      <c r="M99" s="4">
        <v>1538000000</v>
      </c>
      <c r="N99" s="4">
        <v>2347000000</v>
      </c>
      <c r="O99" s="5">
        <v>2489000000</v>
      </c>
      <c r="P99" s="4">
        <v>2297000000</v>
      </c>
      <c r="Q99" s="4">
        <v>2347000000</v>
      </c>
      <c r="R99" s="4">
        <v>2296000000</v>
      </c>
      <c r="S99" s="4">
        <v>2489000000</v>
      </c>
    </row>
    <row r="100" spans="1:19" ht="16" x14ac:dyDescent="0.2">
      <c r="A100" s="3" t="s">
        <v>109</v>
      </c>
      <c r="B100" s="4">
        <v>182000000</v>
      </c>
      <c r="C100" s="4">
        <v>208000000</v>
      </c>
      <c r="D100" s="4">
        <v>215000000</v>
      </c>
      <c r="E100" s="4">
        <v>285000000</v>
      </c>
      <c r="F100" s="4">
        <v>401000000</v>
      </c>
      <c r="G100" s="4">
        <v>403000000</v>
      </c>
      <c r="H100" s="4">
        <v>468000000</v>
      </c>
      <c r="I100" s="4">
        <v>500000000</v>
      </c>
      <c r="J100" s="4">
        <v>498000000</v>
      </c>
      <c r="K100" s="4">
        <v>533000000</v>
      </c>
      <c r="L100" s="4">
        <v>691000000</v>
      </c>
      <c r="M100" s="4">
        <v>855000000</v>
      </c>
      <c r="N100" s="4">
        <v>1004000000</v>
      </c>
      <c r="O100" s="5">
        <v>1017000000</v>
      </c>
      <c r="P100" s="4">
        <v>921000000</v>
      </c>
      <c r="Q100" s="4">
        <v>1004000000</v>
      </c>
      <c r="R100" s="4">
        <v>1040000000</v>
      </c>
      <c r="S100" s="4">
        <v>1017000000</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v>-182000000</v>
      </c>
      <c r="C103" s="4">
        <v>-208000000</v>
      </c>
      <c r="D103" s="4">
        <v>-215000000</v>
      </c>
      <c r="E103" s="4">
        <v>-285000000</v>
      </c>
      <c r="F103" s="4">
        <v>-401000000</v>
      </c>
      <c r="G103" s="4">
        <v>-403000000</v>
      </c>
      <c r="H103" s="4">
        <v>-468000000</v>
      </c>
      <c r="I103" s="4">
        <v>1265000000</v>
      </c>
      <c r="J103" s="4">
        <v>679000000</v>
      </c>
      <c r="K103" s="4">
        <v>560000000</v>
      </c>
      <c r="L103" s="4">
        <v>484000000</v>
      </c>
      <c r="M103" s="4">
        <v>683000000</v>
      </c>
      <c r="N103" s="4">
        <v>1343000000</v>
      </c>
      <c r="O103" s="5">
        <v>1472000000</v>
      </c>
      <c r="P103" s="4">
        <v>1376000000</v>
      </c>
      <c r="Q103" s="4">
        <v>1343000000</v>
      </c>
      <c r="R103" s="4">
        <v>1256000000</v>
      </c>
      <c r="S103" s="4">
        <v>1472000000</v>
      </c>
    </row>
    <row r="104" spans="1:19" ht="16" x14ac:dyDescent="0.2">
      <c r="A104" s="3" t="s">
        <v>113</v>
      </c>
      <c r="B104" s="4">
        <v>3260000000</v>
      </c>
      <c r="C104" s="4">
        <v>3657000000</v>
      </c>
      <c r="D104" s="4">
        <v>3136000000</v>
      </c>
      <c r="E104" s="4">
        <v>3368000000</v>
      </c>
      <c r="F104" s="4">
        <v>4021000000</v>
      </c>
      <c r="G104" s="4">
        <v>3803000000</v>
      </c>
      <c r="H104" s="4">
        <v>4325000000</v>
      </c>
      <c r="I104" s="4">
        <v>5677000000</v>
      </c>
      <c r="J104" s="4">
        <v>6384000000</v>
      </c>
      <c r="K104" s="4">
        <v>6260000000</v>
      </c>
      <c r="L104" s="4">
        <v>6335000000</v>
      </c>
      <c r="M104" s="4">
        <v>7084000000</v>
      </c>
      <c r="N104" s="4">
        <v>11421000000</v>
      </c>
      <c r="O104" s="5">
        <v>11045000000</v>
      </c>
      <c r="P104" s="4">
        <v>10530000000</v>
      </c>
      <c r="Q104" s="4">
        <v>11421000000</v>
      </c>
      <c r="R104" s="4">
        <v>11923000000</v>
      </c>
      <c r="S104" s="4">
        <v>11045000000</v>
      </c>
    </row>
    <row r="105" spans="1:19" ht="16" x14ac:dyDescent="0.2">
      <c r="A105" s="3" t="s">
        <v>114</v>
      </c>
      <c r="B105" s="4">
        <v>709000000</v>
      </c>
      <c r="C105" s="4">
        <v>658000000</v>
      </c>
      <c r="D105" s="4">
        <v>698000000</v>
      </c>
      <c r="E105" s="4">
        <v>1672000000</v>
      </c>
      <c r="F105" s="4">
        <v>1589000000</v>
      </c>
      <c r="G105" s="4">
        <v>1576000000</v>
      </c>
      <c r="H105" s="4">
        <v>1568000000</v>
      </c>
      <c r="I105" s="4">
        <v>1588000000</v>
      </c>
      <c r="J105" s="4">
        <v>1597000000</v>
      </c>
      <c r="K105" s="4">
        <v>1576000000</v>
      </c>
      <c r="L105" s="4">
        <v>3610000000</v>
      </c>
      <c r="M105" s="4">
        <v>3579000000</v>
      </c>
      <c r="N105" s="4">
        <v>4498000000</v>
      </c>
      <c r="O105" s="5">
        <v>5089000000</v>
      </c>
      <c r="P105" s="4">
        <v>5450000000</v>
      </c>
      <c r="Q105" s="4">
        <v>4498000000</v>
      </c>
      <c r="R105" s="4">
        <v>4409000000</v>
      </c>
      <c r="S105" s="4">
        <v>5089000000</v>
      </c>
    </row>
    <row r="106" spans="1:19" ht="16" x14ac:dyDescent="0.2">
      <c r="A106" s="3" t="s">
        <v>115</v>
      </c>
      <c r="B106" s="4">
        <v>709000000</v>
      </c>
      <c r="C106" s="4">
        <v>658000000</v>
      </c>
      <c r="D106" s="4">
        <v>698000000</v>
      </c>
      <c r="E106" s="4">
        <v>1672000000</v>
      </c>
      <c r="F106" s="4">
        <v>1589000000</v>
      </c>
      <c r="G106" s="4">
        <v>1576000000</v>
      </c>
      <c r="H106" s="4">
        <v>1568000000</v>
      </c>
      <c r="I106" s="4">
        <v>1588000000</v>
      </c>
      <c r="J106" s="4">
        <v>1597000000</v>
      </c>
      <c r="K106" s="4">
        <v>1576000000</v>
      </c>
      <c r="L106" s="4">
        <v>3610000000</v>
      </c>
      <c r="M106" s="4">
        <v>3579000000</v>
      </c>
      <c r="N106" s="4">
        <v>4498000000</v>
      </c>
      <c r="O106" s="5">
        <v>5089000000</v>
      </c>
      <c r="P106" s="4">
        <v>5450000000</v>
      </c>
      <c r="Q106" s="4">
        <v>4498000000</v>
      </c>
      <c r="R106" s="4">
        <v>4409000000</v>
      </c>
      <c r="S106" s="4">
        <v>5089000000</v>
      </c>
    </row>
    <row r="107" spans="1:19" ht="16" x14ac:dyDescent="0.2">
      <c r="A107" s="3" t="s">
        <v>116</v>
      </c>
      <c r="B107" s="4" t="s">
        <v>24</v>
      </c>
      <c r="C107" s="4" t="s">
        <v>24</v>
      </c>
      <c r="D107" s="4" t="s">
        <v>24</v>
      </c>
      <c r="E107" s="4" t="s">
        <v>24</v>
      </c>
      <c r="F107" s="4" t="s">
        <v>24</v>
      </c>
      <c r="G107" s="4" t="s">
        <v>24</v>
      </c>
      <c r="H107" s="4" t="s">
        <v>24</v>
      </c>
      <c r="I107" s="4" t="s">
        <v>24</v>
      </c>
      <c r="J107" s="4" t="s">
        <v>24</v>
      </c>
      <c r="K107" s="4">
        <v>370000000</v>
      </c>
      <c r="L107" s="4">
        <v>325000000</v>
      </c>
      <c r="M107" s="4">
        <v>326000000</v>
      </c>
      <c r="N107" s="4">
        <v>368000000</v>
      </c>
      <c r="O107" s="5">
        <v>386000000</v>
      </c>
      <c r="P107" s="4">
        <v>347000000</v>
      </c>
      <c r="Q107" s="4">
        <v>368000000</v>
      </c>
      <c r="R107" s="4">
        <v>364000000</v>
      </c>
      <c r="S107" s="4">
        <v>386000000</v>
      </c>
    </row>
    <row r="108" spans="1:19" ht="16" x14ac:dyDescent="0.2">
      <c r="A108" s="3" t="s">
        <v>117</v>
      </c>
      <c r="B108" s="4">
        <v>1437000000</v>
      </c>
      <c r="C108" s="4">
        <v>1522000000</v>
      </c>
      <c r="D108" s="4">
        <v>1740000000</v>
      </c>
      <c r="E108" s="4">
        <v>1818000000</v>
      </c>
      <c r="F108" s="4">
        <v>2073000000</v>
      </c>
      <c r="G108" s="4">
        <v>2005000000</v>
      </c>
      <c r="H108" s="4">
        <v>1944000000</v>
      </c>
      <c r="I108" s="4">
        <v>2646000000</v>
      </c>
      <c r="J108" s="4">
        <v>2822000000</v>
      </c>
      <c r="K108" s="4">
        <v>3436000000</v>
      </c>
      <c r="L108" s="4">
        <v>3690000000</v>
      </c>
      <c r="M108" s="4">
        <v>3646000000</v>
      </c>
      <c r="N108" s="4">
        <v>4155000000</v>
      </c>
      <c r="O108" s="5">
        <v>4245000000</v>
      </c>
      <c r="P108" s="4">
        <v>4179000000</v>
      </c>
      <c r="Q108" s="4">
        <v>4155000000</v>
      </c>
      <c r="R108" s="4">
        <v>4220000000</v>
      </c>
      <c r="S108" s="4">
        <v>4245000000</v>
      </c>
    </row>
    <row r="109" spans="1:19" ht="16" x14ac:dyDescent="0.2">
      <c r="A109" s="3" t="s">
        <v>118</v>
      </c>
      <c r="B109" s="4">
        <v>803000000</v>
      </c>
      <c r="C109" s="4">
        <v>885000000</v>
      </c>
      <c r="D109" s="4">
        <v>368000000</v>
      </c>
      <c r="E109" s="4">
        <v>414000000</v>
      </c>
      <c r="F109" s="4">
        <v>513000000</v>
      </c>
      <c r="G109" s="4">
        <v>583000000</v>
      </c>
      <c r="H109" s="4">
        <v>589000000</v>
      </c>
      <c r="I109" s="4">
        <v>995000000</v>
      </c>
      <c r="J109" s="4">
        <v>658000000</v>
      </c>
      <c r="K109" s="4">
        <v>821000000</v>
      </c>
      <c r="L109" s="4">
        <v>840000000</v>
      </c>
      <c r="M109" s="4">
        <v>850000000</v>
      </c>
      <c r="N109" s="4">
        <v>844000000</v>
      </c>
      <c r="O109" s="5">
        <v>939000000</v>
      </c>
      <c r="P109" s="4">
        <v>867000000</v>
      </c>
      <c r="Q109" s="4">
        <v>844000000</v>
      </c>
      <c r="R109" s="4">
        <v>937000000</v>
      </c>
      <c r="S109" s="4">
        <v>939000000</v>
      </c>
    </row>
    <row r="110" spans="1:19" ht="16" x14ac:dyDescent="0.2">
      <c r="A110" s="3" t="s">
        <v>119</v>
      </c>
      <c r="B110" s="4">
        <v>634000000</v>
      </c>
      <c r="C110" s="4">
        <v>637000000</v>
      </c>
      <c r="D110" s="4">
        <v>676000000</v>
      </c>
      <c r="E110" s="4">
        <v>588000000</v>
      </c>
      <c r="F110" s="4">
        <v>658000000</v>
      </c>
      <c r="G110" s="4">
        <v>647000000</v>
      </c>
      <c r="H110" s="4">
        <v>655000000</v>
      </c>
      <c r="I110" s="4">
        <v>619000000</v>
      </c>
      <c r="J110" s="4">
        <v>532000000</v>
      </c>
      <c r="K110" s="4">
        <v>591000000</v>
      </c>
      <c r="L110" s="4">
        <v>630000000</v>
      </c>
      <c r="M110" s="4">
        <v>604000000</v>
      </c>
      <c r="N110" s="4">
        <v>586000000</v>
      </c>
      <c r="O110" s="5">
        <v>579000000</v>
      </c>
      <c r="P110" s="4">
        <v>678000000</v>
      </c>
      <c r="Q110" s="4">
        <v>586000000</v>
      </c>
      <c r="R110" s="4">
        <v>580000000</v>
      </c>
      <c r="S110" s="4">
        <v>579000000</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t="s">
        <v>24</v>
      </c>
      <c r="C114" s="4" t="s">
        <v>24</v>
      </c>
      <c r="D114" s="4">
        <v>696000000</v>
      </c>
      <c r="E114" s="4">
        <v>816000000</v>
      </c>
      <c r="F114" s="4">
        <v>902000000</v>
      </c>
      <c r="G114" s="4">
        <v>775000000</v>
      </c>
      <c r="H114" s="4">
        <v>700000000</v>
      </c>
      <c r="I114" s="4">
        <v>1032000000</v>
      </c>
      <c r="J114" s="4">
        <v>1632000000</v>
      </c>
      <c r="K114" s="4">
        <v>2024000000</v>
      </c>
      <c r="L114" s="4">
        <v>2220000000</v>
      </c>
      <c r="M114" s="4">
        <v>2192000000</v>
      </c>
      <c r="N114" s="4">
        <v>2725000000</v>
      </c>
      <c r="O114" s="5">
        <v>2727000000</v>
      </c>
      <c r="P114" s="4">
        <v>2634000000</v>
      </c>
      <c r="Q114" s="4">
        <v>2725000000</v>
      </c>
      <c r="R114" s="4">
        <v>2703000000</v>
      </c>
      <c r="S114" s="4">
        <v>2727000000</v>
      </c>
    </row>
    <row r="115" spans="1:19" ht="16" x14ac:dyDescent="0.2">
      <c r="A115" s="3" t="s">
        <v>121</v>
      </c>
      <c r="B115" s="4">
        <v>2146000000</v>
      </c>
      <c r="C115" s="4">
        <v>2180000000</v>
      </c>
      <c r="D115" s="4">
        <v>2438000000</v>
      </c>
      <c r="E115" s="4">
        <v>3490000000</v>
      </c>
      <c r="F115" s="4">
        <v>3662000000</v>
      </c>
      <c r="G115" s="4">
        <v>3581000000</v>
      </c>
      <c r="H115" s="4">
        <v>3512000000</v>
      </c>
      <c r="I115" s="4">
        <v>4234000000</v>
      </c>
      <c r="J115" s="4">
        <v>4419000000</v>
      </c>
      <c r="K115" s="4">
        <v>5012000000</v>
      </c>
      <c r="L115" s="4">
        <v>7300000000</v>
      </c>
      <c r="M115" s="4">
        <v>7225000000</v>
      </c>
      <c r="N115" s="4">
        <v>8653000000</v>
      </c>
      <c r="O115" s="5">
        <v>9334000000</v>
      </c>
      <c r="P115" s="4">
        <v>9629000000</v>
      </c>
      <c r="Q115" s="4">
        <v>8653000000</v>
      </c>
      <c r="R115" s="4">
        <v>8629000000</v>
      </c>
      <c r="S115" s="4">
        <v>9334000000</v>
      </c>
    </row>
    <row r="116" spans="1:19" ht="16" x14ac:dyDescent="0.2">
      <c r="A116" s="3" t="s">
        <v>122</v>
      </c>
      <c r="B116" s="4">
        <v>5406000000</v>
      </c>
      <c r="C116" s="4">
        <v>5837000000</v>
      </c>
      <c r="D116" s="4">
        <v>5574000000</v>
      </c>
      <c r="E116" s="4">
        <v>6858000000</v>
      </c>
      <c r="F116" s="4">
        <v>7683000000</v>
      </c>
      <c r="G116" s="4">
        <v>7384000000</v>
      </c>
      <c r="H116" s="4">
        <v>7837000000</v>
      </c>
      <c r="I116" s="4">
        <v>9911000000</v>
      </c>
      <c r="J116" s="4">
        <v>10803000000</v>
      </c>
      <c r="K116" s="4">
        <v>11272000000</v>
      </c>
      <c r="L116" s="4">
        <v>13635000000</v>
      </c>
      <c r="M116" s="4">
        <v>14309000000</v>
      </c>
      <c r="N116" s="4">
        <v>20074000000</v>
      </c>
      <c r="O116" s="5">
        <v>20379000000</v>
      </c>
      <c r="P116" s="4">
        <v>20159000000</v>
      </c>
      <c r="Q116" s="4">
        <v>20074000000</v>
      </c>
      <c r="R116" s="4">
        <v>20552000000</v>
      </c>
      <c r="S116" s="4">
        <v>20379000000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1934000000</v>
      </c>
      <c r="C118" s="4">
        <v>2001000000</v>
      </c>
      <c r="D118" s="4">
        <v>2058000000</v>
      </c>
      <c r="E118" s="4">
        <v>2099000000</v>
      </c>
      <c r="F118" s="4">
        <v>2139000000</v>
      </c>
      <c r="G118" s="4">
        <v>2178000000</v>
      </c>
      <c r="H118" s="4">
        <v>2153000000</v>
      </c>
      <c r="I118" s="4">
        <v>2210000000</v>
      </c>
      <c r="J118" s="4">
        <v>2271000000</v>
      </c>
      <c r="K118" s="4">
        <v>2346000000</v>
      </c>
      <c r="L118" s="4">
        <v>2404000000</v>
      </c>
      <c r="M118" s="4">
        <v>2427000000</v>
      </c>
      <c r="N118" s="4">
        <v>2243000000</v>
      </c>
      <c r="O118" s="5">
        <v>4508000000</v>
      </c>
      <c r="P118" s="4">
        <v>2214000000</v>
      </c>
      <c r="Q118" s="4">
        <v>2243000000</v>
      </c>
      <c r="R118" s="4">
        <v>3904000000</v>
      </c>
      <c r="S118" s="4">
        <v>4508000000</v>
      </c>
    </row>
    <row r="119" spans="1:19" ht="16" x14ac:dyDescent="0.2">
      <c r="A119" s="3" t="s">
        <v>125</v>
      </c>
      <c r="B119" s="4">
        <v>1934000000</v>
      </c>
      <c r="C119" s="4">
        <v>2001000000</v>
      </c>
      <c r="D119" s="4">
        <v>2058000000</v>
      </c>
      <c r="E119" s="4">
        <v>2099000000</v>
      </c>
      <c r="F119" s="4">
        <v>2139000000</v>
      </c>
      <c r="G119" s="4">
        <v>2178000000</v>
      </c>
      <c r="H119" s="4">
        <v>2153000000</v>
      </c>
      <c r="I119" s="4">
        <v>2210000000</v>
      </c>
      <c r="J119" s="4">
        <v>2271000000</v>
      </c>
      <c r="K119" s="4">
        <v>2346000000</v>
      </c>
      <c r="L119" s="4">
        <v>2404000000</v>
      </c>
      <c r="M119" s="4">
        <v>2427000000</v>
      </c>
      <c r="N119" s="4">
        <v>2243000000</v>
      </c>
      <c r="O119" s="5">
        <v>2532000000</v>
      </c>
      <c r="P119" s="4">
        <v>2214000000</v>
      </c>
      <c r="Q119" s="4">
        <v>2243000000</v>
      </c>
      <c r="R119" s="4">
        <v>2230000000</v>
      </c>
      <c r="S119" s="4">
        <v>2532000000</v>
      </c>
    </row>
    <row r="120" spans="1:19" ht="16" x14ac:dyDescent="0.2">
      <c r="A120" s="3" t="s">
        <v>126</v>
      </c>
      <c r="B120" s="4" t="s">
        <v>24</v>
      </c>
      <c r="C120" s="4" t="s">
        <v>24</v>
      </c>
      <c r="D120" s="4" t="s">
        <v>24</v>
      </c>
      <c r="E120" s="4" t="s">
        <v>24</v>
      </c>
      <c r="F120" s="4" t="s">
        <v>24</v>
      </c>
      <c r="G120" s="4" t="s">
        <v>24</v>
      </c>
      <c r="H120" s="4" t="s">
        <v>24</v>
      </c>
      <c r="I120" s="4" t="s">
        <v>24</v>
      </c>
      <c r="J120" s="4" t="s">
        <v>24</v>
      </c>
      <c r="K120" s="4" t="s">
        <v>24</v>
      </c>
      <c r="L120" s="4" t="s">
        <v>24</v>
      </c>
      <c r="M120" s="4" t="s">
        <v>24</v>
      </c>
      <c r="N120" s="4" t="s">
        <v>24</v>
      </c>
      <c r="O120" s="5">
        <v>1976000000</v>
      </c>
      <c r="P120" s="4" t="s">
        <v>24</v>
      </c>
      <c r="Q120" s="4" t="s">
        <v>24</v>
      </c>
      <c r="R120" s="4">
        <v>1674000000</v>
      </c>
      <c r="S120" s="4">
        <v>1976000000</v>
      </c>
    </row>
    <row r="121" spans="1:19" ht="16" x14ac:dyDescent="0.2">
      <c r="A121" s="3" t="s">
        <v>127</v>
      </c>
      <c r="B121" s="4">
        <v>964000000</v>
      </c>
      <c r="C121" s="4">
        <v>1587000000</v>
      </c>
      <c r="D121" s="4">
        <v>1830000000</v>
      </c>
      <c r="E121" s="4">
        <v>2195000000</v>
      </c>
      <c r="F121" s="4">
        <v>2844000000</v>
      </c>
      <c r="G121" s="4">
        <v>3735000000</v>
      </c>
      <c r="H121" s="4">
        <v>4489000000</v>
      </c>
      <c r="I121" s="4">
        <v>4905000000</v>
      </c>
      <c r="J121" s="4">
        <v>6028000000</v>
      </c>
      <c r="K121" s="4">
        <v>7225000000</v>
      </c>
      <c r="L121" s="4">
        <v>7779000000</v>
      </c>
      <c r="M121" s="4">
        <v>9123000000</v>
      </c>
      <c r="N121" s="4">
        <v>9415000000</v>
      </c>
      <c r="O121" s="5">
        <v>9380000000</v>
      </c>
      <c r="P121" s="4">
        <v>9449000000</v>
      </c>
      <c r="Q121" s="4">
        <v>9415000000</v>
      </c>
      <c r="R121" s="4">
        <v>9389000000</v>
      </c>
      <c r="S121" s="4">
        <v>9380000000</v>
      </c>
    </row>
    <row r="122" spans="1:19" ht="16" x14ac:dyDescent="0.2">
      <c r="A122" s="3" t="s">
        <v>128</v>
      </c>
      <c r="B122" s="4">
        <v>4445000000</v>
      </c>
      <c r="C122" s="4">
        <v>6038000000</v>
      </c>
      <c r="D122" s="4">
        <v>7343000000</v>
      </c>
      <c r="E122" s="4">
        <v>8406000000</v>
      </c>
      <c r="F122" s="4">
        <v>9545000000</v>
      </c>
      <c r="G122" s="4">
        <v>10322000000</v>
      </c>
      <c r="H122" s="4">
        <v>11040000000</v>
      </c>
      <c r="I122" s="4">
        <v>11464000000</v>
      </c>
      <c r="J122" s="4">
        <v>12917000000</v>
      </c>
      <c r="K122" s="4">
        <v>14416000000</v>
      </c>
      <c r="L122" s="4">
        <v>15419000000</v>
      </c>
      <c r="M122" s="4">
        <v>16741000000</v>
      </c>
      <c r="N122" s="4">
        <v>18037000000</v>
      </c>
      <c r="O122" s="5">
        <v>19102000000</v>
      </c>
      <c r="P122" s="4">
        <v>17628000000</v>
      </c>
      <c r="Q122" s="4">
        <v>18037000000</v>
      </c>
      <c r="R122" s="4">
        <v>18605000000</v>
      </c>
      <c r="S122" s="4">
        <v>19102000000</v>
      </c>
    </row>
    <row r="123" spans="1:19" ht="16" x14ac:dyDescent="0.2">
      <c r="A123" s="3" t="s">
        <v>129</v>
      </c>
      <c r="B123" s="4">
        <v>-720000000</v>
      </c>
      <c r="C123" s="4">
        <v>-938000000</v>
      </c>
      <c r="D123" s="4">
        <v>-950000000</v>
      </c>
      <c r="E123" s="4">
        <v>-784000000</v>
      </c>
      <c r="F123" s="4">
        <v>-1078000000</v>
      </c>
      <c r="G123" s="4">
        <v>-1348000000</v>
      </c>
      <c r="H123" s="4">
        <v>-1821000000</v>
      </c>
      <c r="I123" s="4">
        <v>-1503000000</v>
      </c>
      <c r="J123" s="4">
        <v>-1807000000</v>
      </c>
      <c r="K123" s="4">
        <v>-2028000000</v>
      </c>
      <c r="L123" s="4">
        <v>-1982000000</v>
      </c>
      <c r="M123" s="4">
        <v>-1571000000</v>
      </c>
      <c r="N123" s="4">
        <v>-1890000000</v>
      </c>
      <c r="O123" s="5">
        <v>-1917000000</v>
      </c>
      <c r="P123" s="4">
        <v>-2013000000</v>
      </c>
      <c r="Q123" s="4">
        <v>-1890000000</v>
      </c>
      <c r="R123" s="4">
        <v>-1823000000</v>
      </c>
      <c r="S123" s="4">
        <v>-1917000000</v>
      </c>
    </row>
    <row r="124" spans="1:19" ht="16" x14ac:dyDescent="0.2">
      <c r="A124" s="3" t="s">
        <v>130</v>
      </c>
      <c r="B124" s="4">
        <v>4670000000</v>
      </c>
      <c r="C124" s="4">
        <v>5492000000</v>
      </c>
      <c r="D124" s="4">
        <v>6603000000</v>
      </c>
      <c r="E124" s="4">
        <v>7510000000</v>
      </c>
      <c r="F124" s="4">
        <v>7749000000</v>
      </c>
      <c r="G124" s="4">
        <v>7406000000</v>
      </c>
      <c r="H124" s="4">
        <v>6875000000</v>
      </c>
      <c r="I124" s="4">
        <v>7259000000</v>
      </c>
      <c r="J124" s="4">
        <v>7348000000</v>
      </c>
      <c r="K124" s="4">
        <v>7507000000</v>
      </c>
      <c r="L124" s="4">
        <v>8062000000</v>
      </c>
      <c r="M124" s="4">
        <v>8474000000</v>
      </c>
      <c r="N124" s="4">
        <v>8975000000</v>
      </c>
      <c r="O124" s="5">
        <v>10337000000</v>
      </c>
      <c r="P124" s="4">
        <v>8380000000</v>
      </c>
      <c r="Q124" s="4">
        <v>8975000000</v>
      </c>
      <c r="R124" s="4">
        <v>9623000000</v>
      </c>
      <c r="S124" s="4">
        <v>10337000000</v>
      </c>
    </row>
    <row r="125" spans="1:19" ht="16" x14ac:dyDescent="0.2">
      <c r="A125" s="3" t="s">
        <v>131</v>
      </c>
      <c r="B125" s="4">
        <v>326000000</v>
      </c>
      <c r="C125" s="4">
        <v>339000000</v>
      </c>
      <c r="D125" s="4">
        <v>371000000</v>
      </c>
      <c r="E125" s="4">
        <v>360000000</v>
      </c>
      <c r="F125" s="4">
        <v>344000000</v>
      </c>
      <c r="G125" s="4">
        <v>344000000</v>
      </c>
      <c r="H125" s="4">
        <v>299000000</v>
      </c>
      <c r="I125" s="4">
        <v>905000000</v>
      </c>
      <c r="J125" s="4">
        <v>911000000</v>
      </c>
      <c r="K125" s="4">
        <v>958000000</v>
      </c>
      <c r="L125" s="4">
        <v>927000000</v>
      </c>
      <c r="M125" s="4">
        <v>927000000</v>
      </c>
      <c r="N125" s="4">
        <v>1250000000</v>
      </c>
      <c r="O125" s="5">
        <v>1019000000</v>
      </c>
      <c r="P125" s="4">
        <v>1230000000</v>
      </c>
      <c r="Q125" s="4">
        <v>1250000000</v>
      </c>
      <c r="R125" s="4">
        <v>1258000000</v>
      </c>
      <c r="S125" s="4">
        <v>1019000000</v>
      </c>
    </row>
    <row r="126" spans="1:19" ht="16" x14ac:dyDescent="0.2">
      <c r="A126" s="3" t="s">
        <v>132</v>
      </c>
      <c r="B126" s="4">
        <v>4996000000</v>
      </c>
      <c r="C126" s="4">
        <v>5831000000</v>
      </c>
      <c r="D126" s="4">
        <v>6974000000</v>
      </c>
      <c r="E126" s="4">
        <v>7870000000</v>
      </c>
      <c r="F126" s="4">
        <v>8093000000</v>
      </c>
      <c r="G126" s="4">
        <v>7750000000</v>
      </c>
      <c r="H126" s="4">
        <v>7174000000</v>
      </c>
      <c r="I126" s="4">
        <v>8164000000</v>
      </c>
      <c r="J126" s="4">
        <v>8259000000</v>
      </c>
      <c r="K126" s="4">
        <v>8465000000</v>
      </c>
      <c r="L126" s="4">
        <v>8989000000</v>
      </c>
      <c r="M126" s="4">
        <v>9401000000</v>
      </c>
      <c r="N126" s="4">
        <v>10225000000</v>
      </c>
      <c r="O126" s="5">
        <v>11356000000</v>
      </c>
      <c r="P126" s="4">
        <v>9610000000</v>
      </c>
      <c r="Q126" s="4">
        <v>10225000000</v>
      </c>
      <c r="R126" s="4">
        <v>10881000000</v>
      </c>
      <c r="S126" s="4">
        <v>11356000000</v>
      </c>
    </row>
    <row r="127" spans="1:19" ht="16" x14ac:dyDescent="0.2">
      <c r="A127" s="3" t="s">
        <v>133</v>
      </c>
      <c r="B127" s="4">
        <v>10402000000</v>
      </c>
      <c r="C127" s="4">
        <v>11668000000</v>
      </c>
      <c r="D127" s="4">
        <v>12548000000</v>
      </c>
      <c r="E127" s="4">
        <v>14728000000</v>
      </c>
      <c r="F127" s="4">
        <v>15776000000</v>
      </c>
      <c r="G127" s="4">
        <v>15134000000</v>
      </c>
      <c r="H127" s="4">
        <v>15011000000</v>
      </c>
      <c r="I127" s="4">
        <v>18075000000</v>
      </c>
      <c r="J127" s="4">
        <v>19062000000</v>
      </c>
      <c r="K127" s="4">
        <v>19737000000</v>
      </c>
      <c r="L127" s="4">
        <v>22624000000</v>
      </c>
      <c r="M127" s="4">
        <v>23710000000</v>
      </c>
      <c r="N127" s="4">
        <v>30299000000</v>
      </c>
      <c r="O127" s="5">
        <v>31735000000</v>
      </c>
      <c r="P127" s="4">
        <v>29769000000</v>
      </c>
      <c r="Q127" s="4">
        <v>30299000000</v>
      </c>
      <c r="R127" s="4">
        <v>31433000000</v>
      </c>
      <c r="S127" s="4">
        <v>31735000000</v>
      </c>
    </row>
    <row r="128" spans="1:19" ht="16" x14ac:dyDescent="0.2">
      <c r="A128" s="29" t="s">
        <v>134</v>
      </c>
      <c r="B128" s="27">
        <v>197800000</v>
      </c>
      <c r="C128" s="27">
        <v>192000000</v>
      </c>
      <c r="D128" s="27">
        <v>189800000</v>
      </c>
      <c r="E128" s="27">
        <v>186700000</v>
      </c>
      <c r="F128" s="27">
        <v>182200000</v>
      </c>
      <c r="G128" s="27">
        <v>175200000</v>
      </c>
      <c r="H128" s="27">
        <v>168200000</v>
      </c>
      <c r="I128" s="27">
        <v>165700000</v>
      </c>
      <c r="J128" s="27">
        <v>158000000</v>
      </c>
      <c r="K128" s="27">
        <v>150700000</v>
      </c>
      <c r="L128" s="27">
        <v>147658000</v>
      </c>
      <c r="M128" s="27">
        <v>142500000</v>
      </c>
      <c r="N128" s="27">
        <v>141300000</v>
      </c>
      <c r="O128" s="28">
        <v>141647000</v>
      </c>
      <c r="P128" s="27">
        <v>141022000</v>
      </c>
      <c r="Q128" s="27">
        <v>141300000</v>
      </c>
      <c r="R128" s="27">
        <v>141562000</v>
      </c>
      <c r="S128" s="27">
        <v>141647000</v>
      </c>
    </row>
    <row r="129" spans="1:19" ht="16" x14ac:dyDescent="0.2">
      <c r="A129" s="15" t="s">
        <v>197</v>
      </c>
      <c r="B129" s="10"/>
      <c r="C129" s="20">
        <f>(C128/B128)-1</f>
        <v>-2.9322548028311468E-2</v>
      </c>
      <c r="D129" s="20">
        <f>(D128/C128)-1</f>
        <v>-1.1458333333333348E-2</v>
      </c>
      <c r="E129" s="20">
        <f>(E128/D128)-1</f>
        <v>-1.6332982086406767E-2</v>
      </c>
      <c r="F129" s="20">
        <f t="shared" ref="F129:S129" si="9">(F128/E128)-1</f>
        <v>-2.4102838778789493E-2</v>
      </c>
      <c r="G129" s="20">
        <f t="shared" si="9"/>
        <v>-3.8419319429198628E-2</v>
      </c>
      <c r="H129" s="20">
        <f t="shared" si="9"/>
        <v>-3.9954337899543391E-2</v>
      </c>
      <c r="I129" s="20">
        <f t="shared" si="9"/>
        <v>-1.4863258026159287E-2</v>
      </c>
      <c r="J129" s="20">
        <f t="shared" si="9"/>
        <v>-4.6469523234761612E-2</v>
      </c>
      <c r="K129" s="20">
        <f t="shared" si="9"/>
        <v>-4.6202531645569644E-2</v>
      </c>
      <c r="L129" s="20">
        <f t="shared" si="9"/>
        <v>-2.0185799601857957E-2</v>
      </c>
      <c r="M129" s="20">
        <f t="shared" si="9"/>
        <v>-3.4932072762735467E-2</v>
      </c>
      <c r="N129" s="20">
        <f t="shared" si="9"/>
        <v>-8.4210526315789958E-3</v>
      </c>
      <c r="O129" s="20">
        <f t="shared" si="9"/>
        <v>2.455767869780523E-3</v>
      </c>
      <c r="P129" s="20">
        <f t="shared" si="9"/>
        <v>-4.412377247664967E-3</v>
      </c>
      <c r="Q129" s="20">
        <f t="shared" si="9"/>
        <v>1.9713236232643538E-3</v>
      </c>
      <c r="R129" s="20">
        <f t="shared" si="9"/>
        <v>1.854210898796893E-3</v>
      </c>
      <c r="S129" s="20">
        <f t="shared" si="9"/>
        <v>6.0044362187583467E-4</v>
      </c>
    </row>
    <row r="130" spans="1:19" ht="16" x14ac:dyDescent="0.2">
      <c r="A130" s="3" t="s">
        <v>135</v>
      </c>
      <c r="B130" s="4" t="s">
        <v>24</v>
      </c>
      <c r="C130" s="4" t="s">
        <v>24</v>
      </c>
      <c r="D130" s="4" t="s">
        <v>24</v>
      </c>
      <c r="E130" s="4" t="s">
        <v>24</v>
      </c>
      <c r="F130" s="4" t="s">
        <v>24</v>
      </c>
      <c r="G130" s="4" t="s">
        <v>24</v>
      </c>
      <c r="H130" s="4" t="s">
        <v>24</v>
      </c>
      <c r="I130" s="4" t="s">
        <v>24</v>
      </c>
      <c r="J130" s="4" t="s">
        <v>24</v>
      </c>
      <c r="K130" s="4">
        <v>501000000</v>
      </c>
      <c r="L130" s="4">
        <v>453000000</v>
      </c>
      <c r="M130" s="4">
        <v>454000000</v>
      </c>
      <c r="N130" s="4">
        <v>500000000</v>
      </c>
      <c r="O130" s="5">
        <v>521000000</v>
      </c>
      <c r="P130" s="4">
        <v>473000000</v>
      </c>
      <c r="Q130" s="4">
        <v>500000000</v>
      </c>
      <c r="R130" s="4">
        <v>497000000</v>
      </c>
      <c r="S130" s="4">
        <v>521000000</v>
      </c>
    </row>
    <row r="131" spans="1:19" ht="16" x14ac:dyDescent="0.2">
      <c r="A131" s="3" t="s">
        <v>136</v>
      </c>
      <c r="B131" s="4">
        <v>-232000000</v>
      </c>
      <c r="C131" s="4">
        <v>-798000000</v>
      </c>
      <c r="D131" s="4">
        <v>-655000000</v>
      </c>
      <c r="E131" s="4">
        <v>-1010000000</v>
      </c>
      <c r="F131" s="4">
        <v>-626000000</v>
      </c>
      <c r="G131" s="4">
        <v>-111000000</v>
      </c>
      <c r="H131" s="4">
        <v>701000000</v>
      </c>
      <c r="I131" s="4">
        <v>637000000</v>
      </c>
      <c r="J131" s="4">
        <v>1173000000</v>
      </c>
      <c r="K131" s="4">
        <v>1238000000</v>
      </c>
      <c r="L131" s="4">
        <v>763000000</v>
      </c>
      <c r="M131" s="4">
        <v>1567000000</v>
      </c>
      <c r="N131" s="4">
        <v>5754000000</v>
      </c>
      <c r="O131" s="5">
        <v>5898000000</v>
      </c>
      <c r="P131" s="4">
        <v>5616000000</v>
      </c>
      <c r="Q131" s="4">
        <v>5754000000</v>
      </c>
      <c r="R131" s="4">
        <v>5772000000</v>
      </c>
      <c r="S131" s="4">
        <v>5898000000</v>
      </c>
    </row>
    <row r="132" spans="1:19" ht="16" x14ac:dyDescent="0.2">
      <c r="A132" s="3" t="s">
        <v>137</v>
      </c>
      <c r="B132" s="6">
        <v>-4.6399999999999997</v>
      </c>
      <c r="C132" s="6">
        <v>-13.69</v>
      </c>
      <c r="D132" s="6">
        <v>-9.39</v>
      </c>
      <c r="E132" s="6">
        <v>-12.83</v>
      </c>
      <c r="F132" s="6">
        <v>-7.74</v>
      </c>
      <c r="G132" s="6">
        <v>-1.43</v>
      </c>
      <c r="H132" s="6">
        <v>9.77</v>
      </c>
      <c r="I132" s="6">
        <v>7.8</v>
      </c>
      <c r="J132" s="6">
        <v>14.2</v>
      </c>
      <c r="K132" s="6">
        <v>14.62</v>
      </c>
      <c r="L132" s="6">
        <v>8.49</v>
      </c>
      <c r="M132" s="6">
        <v>16.670000000000002</v>
      </c>
      <c r="N132" s="6">
        <v>56.27</v>
      </c>
      <c r="O132" s="7">
        <v>51.94</v>
      </c>
      <c r="P132" s="6">
        <v>58.44</v>
      </c>
      <c r="Q132" s="6">
        <v>56.27</v>
      </c>
      <c r="R132" s="6">
        <v>53.05</v>
      </c>
      <c r="S132" s="6">
        <v>51.94</v>
      </c>
    </row>
    <row r="133" spans="1:19" ht="16" x14ac:dyDescent="0.2">
      <c r="A133" s="3" t="s">
        <v>138</v>
      </c>
      <c r="B133" s="6">
        <v>44.91</v>
      </c>
      <c r="C133" s="6">
        <v>47.42</v>
      </c>
      <c r="D133" s="6">
        <v>52.5</v>
      </c>
      <c r="E133" s="6">
        <v>50.7</v>
      </c>
      <c r="F133" s="6">
        <v>48.62</v>
      </c>
      <c r="G133" s="6">
        <v>48.45</v>
      </c>
      <c r="H133" s="6">
        <v>44.81</v>
      </c>
      <c r="I133" s="6">
        <v>38.130000000000003</v>
      </c>
      <c r="J133" s="6">
        <v>36.549999999999997</v>
      </c>
      <c r="K133" s="6">
        <v>35.4</v>
      </c>
      <c r="L133" s="6">
        <v>33.06</v>
      </c>
      <c r="M133" s="6">
        <v>33.520000000000003</v>
      </c>
      <c r="N133" s="6">
        <v>20.56</v>
      </c>
      <c r="O133" s="7">
        <v>23.81</v>
      </c>
      <c r="P133" s="6">
        <v>19.16</v>
      </c>
      <c r="Q133" s="6">
        <v>20.56</v>
      </c>
      <c r="R133" s="6">
        <v>22.23</v>
      </c>
      <c r="S133" s="6">
        <v>23.81</v>
      </c>
    </row>
    <row r="134" spans="1:19" ht="16" x14ac:dyDescent="0.2">
      <c r="A134" s="3" t="s">
        <v>139</v>
      </c>
      <c r="B134" s="6">
        <v>1.93</v>
      </c>
      <c r="C134" s="6">
        <v>1.94</v>
      </c>
      <c r="D134" s="6">
        <v>2.29</v>
      </c>
      <c r="E134" s="6">
        <v>2.57</v>
      </c>
      <c r="F134" s="6">
        <v>2.25</v>
      </c>
      <c r="G134" s="6">
        <v>2.09</v>
      </c>
      <c r="H134" s="6">
        <v>1.78</v>
      </c>
      <c r="I134" s="6">
        <v>1.57</v>
      </c>
      <c r="J134" s="6">
        <v>1.54</v>
      </c>
      <c r="K134" s="6">
        <v>1.5</v>
      </c>
      <c r="L134" s="6">
        <v>1.88</v>
      </c>
      <c r="M134" s="6">
        <v>1.74</v>
      </c>
      <c r="N134" s="6">
        <v>1.27</v>
      </c>
      <c r="O134" s="7">
        <v>1.4</v>
      </c>
      <c r="P134" s="6">
        <v>1.37</v>
      </c>
      <c r="Q134" s="6">
        <v>1.27</v>
      </c>
      <c r="R134" s="6">
        <v>1.29</v>
      </c>
      <c r="S134" s="6">
        <v>1.4</v>
      </c>
    </row>
    <row r="135" spans="1:19" ht="16" x14ac:dyDescent="0.2">
      <c r="A135" s="3" t="s">
        <v>140</v>
      </c>
      <c r="B135" s="6">
        <v>71.2</v>
      </c>
      <c r="C135" s="6">
        <v>61.99</v>
      </c>
      <c r="D135" s="6">
        <v>73.92</v>
      </c>
      <c r="E135" s="6">
        <v>78.650000000000006</v>
      </c>
      <c r="F135" s="6">
        <v>77.540000000000006</v>
      </c>
      <c r="G135" s="6">
        <v>80.13</v>
      </c>
      <c r="H135" s="6">
        <v>86.27</v>
      </c>
      <c r="I135" s="6">
        <v>77.739999999999995</v>
      </c>
      <c r="J135" s="6">
        <v>74.62</v>
      </c>
      <c r="K135" s="6">
        <v>77.069999999999993</v>
      </c>
      <c r="L135" s="6">
        <v>87.78</v>
      </c>
      <c r="M135" s="6">
        <v>81.459999999999994</v>
      </c>
      <c r="N135" s="6">
        <v>86.13</v>
      </c>
      <c r="O135" s="7">
        <v>82.47</v>
      </c>
      <c r="P135" s="6">
        <v>87.78</v>
      </c>
      <c r="Q135" s="6">
        <v>86.13</v>
      </c>
      <c r="R135" s="6">
        <v>81.36</v>
      </c>
      <c r="S135" s="6">
        <v>82.47</v>
      </c>
    </row>
    <row r="136" spans="1:19" ht="16" x14ac:dyDescent="0.2">
      <c r="A136" s="3" t="s">
        <v>141</v>
      </c>
      <c r="B136" s="4">
        <v>39200</v>
      </c>
      <c r="C136" s="4">
        <v>43900</v>
      </c>
      <c r="D136" s="4">
        <v>46000</v>
      </c>
      <c r="E136" s="4">
        <v>47900</v>
      </c>
      <c r="F136" s="4">
        <v>54600</v>
      </c>
      <c r="G136" s="4">
        <v>55200</v>
      </c>
      <c r="H136" s="4">
        <v>55400</v>
      </c>
      <c r="I136" s="4">
        <v>58600</v>
      </c>
      <c r="J136" s="4">
        <v>62610</v>
      </c>
      <c r="K136" s="4">
        <v>61615</v>
      </c>
      <c r="L136" s="4">
        <v>57825</v>
      </c>
      <c r="M136" s="4">
        <v>59900</v>
      </c>
      <c r="N136" s="4">
        <v>73600</v>
      </c>
      <c r="O136" s="5">
        <v>73600</v>
      </c>
      <c r="P136" s="4">
        <v>59900</v>
      </c>
      <c r="Q136" s="4">
        <v>73600</v>
      </c>
      <c r="R136" s="4">
        <v>73600</v>
      </c>
      <c r="S136" s="4">
        <v>73600</v>
      </c>
    </row>
    <row r="138" spans="1:19"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19" ht="16" x14ac:dyDescent="0.2">
      <c r="A139" s="3" t="s">
        <v>142</v>
      </c>
      <c r="B139" s="4">
        <v>1140000000</v>
      </c>
      <c r="C139" s="4">
        <v>1946000000</v>
      </c>
      <c r="D139" s="4">
        <v>1738000000</v>
      </c>
      <c r="E139" s="4">
        <v>1588000000</v>
      </c>
      <c r="F139" s="4">
        <v>1736000000</v>
      </c>
      <c r="G139" s="4">
        <v>1470000000</v>
      </c>
      <c r="H139" s="4">
        <v>1456000000</v>
      </c>
      <c r="I139" s="4">
        <v>994000000</v>
      </c>
      <c r="J139" s="4">
        <v>2187000000</v>
      </c>
      <c r="K139" s="4">
        <v>2268000000</v>
      </c>
      <c r="L139" s="4">
        <v>1811000000</v>
      </c>
      <c r="M139" s="4">
        <v>2164000000</v>
      </c>
      <c r="N139" s="4">
        <v>2183000000</v>
      </c>
      <c r="O139" s="5">
        <v>2596000000</v>
      </c>
      <c r="P139" s="4">
        <v>409000000</v>
      </c>
      <c r="Q139" s="4">
        <v>644000000</v>
      </c>
      <c r="R139" s="4">
        <v>806000000</v>
      </c>
      <c r="S139" s="4">
        <v>737000000</v>
      </c>
    </row>
    <row r="140" spans="1:19" ht="16" x14ac:dyDescent="0.2">
      <c r="A140" s="3" t="s">
        <v>143</v>
      </c>
      <c r="B140" s="4">
        <v>320000000</v>
      </c>
      <c r="C140" s="4">
        <v>325000000</v>
      </c>
      <c r="D140" s="4">
        <v>361000000</v>
      </c>
      <c r="E140" s="4">
        <v>407000000</v>
      </c>
      <c r="F140" s="4">
        <v>455000000</v>
      </c>
      <c r="G140" s="4">
        <v>514000000</v>
      </c>
      <c r="H140" s="4">
        <v>530000000</v>
      </c>
      <c r="I140" s="4">
        <v>583000000</v>
      </c>
      <c r="J140" s="4">
        <v>611000000</v>
      </c>
      <c r="K140" s="4">
        <v>672000000</v>
      </c>
      <c r="L140" s="4">
        <v>673000000</v>
      </c>
      <c r="M140" s="4">
        <v>662000000</v>
      </c>
      <c r="N140" s="4">
        <v>784000000</v>
      </c>
      <c r="O140" s="5">
        <v>959000000</v>
      </c>
      <c r="P140" s="4">
        <v>216000000</v>
      </c>
      <c r="Q140" s="4">
        <v>240000000</v>
      </c>
      <c r="R140" s="4">
        <v>246000000</v>
      </c>
      <c r="S140" s="4">
        <v>257000000</v>
      </c>
    </row>
    <row r="141" spans="1:19" ht="16" x14ac:dyDescent="0.2">
      <c r="A141" s="3" t="s">
        <v>144</v>
      </c>
      <c r="B141" s="4">
        <v>-342000000</v>
      </c>
      <c r="C141" s="4">
        <v>-183000000</v>
      </c>
      <c r="D141" s="4">
        <v>-6000000</v>
      </c>
      <c r="E141" s="4">
        <v>-52000000</v>
      </c>
      <c r="F141" s="4">
        <v>-275000000</v>
      </c>
      <c r="G141" s="4">
        <v>43000000</v>
      </c>
      <c r="H141" s="4">
        <v>15000000</v>
      </c>
      <c r="I141" s="4">
        <v>369000000</v>
      </c>
      <c r="J141" s="4">
        <v>-10000000</v>
      </c>
      <c r="K141" s="4">
        <v>32000000</v>
      </c>
      <c r="L141" s="4">
        <v>-316000000</v>
      </c>
      <c r="M141" s="4">
        <v>-205000000</v>
      </c>
      <c r="N141" s="4">
        <v>1000000</v>
      </c>
      <c r="O141" s="5">
        <v>-279000000</v>
      </c>
      <c r="P141" s="4">
        <v>-164000000</v>
      </c>
      <c r="Q141" s="4">
        <v>179000000</v>
      </c>
      <c r="R141" s="4">
        <v>-127000000</v>
      </c>
      <c r="S141" s="4">
        <v>-167000000</v>
      </c>
    </row>
    <row r="142" spans="1:19" ht="16" x14ac:dyDescent="0.2">
      <c r="A142" s="29" t="s">
        <v>145</v>
      </c>
      <c r="B142" s="27">
        <v>22000000</v>
      </c>
      <c r="C142" s="27">
        <v>42000000</v>
      </c>
      <c r="D142" s="27">
        <v>36000000</v>
      </c>
      <c r="E142" s="27">
        <v>37000000</v>
      </c>
      <c r="F142" s="27">
        <v>36000000</v>
      </c>
      <c r="G142" s="27">
        <v>24000000</v>
      </c>
      <c r="H142" s="27">
        <v>32000000</v>
      </c>
      <c r="I142" s="27">
        <v>41000000</v>
      </c>
      <c r="J142" s="27">
        <v>53000000</v>
      </c>
      <c r="K142" s="27">
        <v>49000000</v>
      </c>
      <c r="L142" s="27">
        <v>31000000</v>
      </c>
      <c r="M142" s="27">
        <v>37000000</v>
      </c>
      <c r="N142" s="27">
        <v>0</v>
      </c>
      <c r="O142" s="28">
        <v>10000000</v>
      </c>
      <c r="P142" s="27">
        <v>10000000</v>
      </c>
      <c r="Q142" s="27">
        <v>0</v>
      </c>
      <c r="R142" s="27">
        <v>0</v>
      </c>
      <c r="S142" s="27">
        <v>0</v>
      </c>
    </row>
    <row r="143" spans="1:19" ht="16" x14ac:dyDescent="0.2">
      <c r="A143" s="12" t="s">
        <v>198</v>
      </c>
      <c r="B143" s="20">
        <f t="shared" ref="B143:S143" si="10">B142/B2</f>
        <v>1.6633902918493876E-3</v>
      </c>
      <c r="C143" s="20">
        <f t="shared" si="10"/>
        <v>2.327127659574468E-3</v>
      </c>
      <c r="D143" s="20">
        <f t="shared" si="10"/>
        <v>2.0768431983385254E-3</v>
      </c>
      <c r="E143" s="20">
        <f t="shared" si="10"/>
        <v>2.1386047049303508E-3</v>
      </c>
      <c r="F143" s="20">
        <f t="shared" si="10"/>
        <v>1.8729514593413454E-3</v>
      </c>
      <c r="G143" s="20">
        <f t="shared" si="10"/>
        <v>1.2558869701726845E-3</v>
      </c>
      <c r="H143" s="20">
        <f t="shared" si="10"/>
        <v>1.8276315037980468E-3</v>
      </c>
      <c r="I143" s="20">
        <f t="shared" si="10"/>
        <v>2.0070491482279225E-3</v>
      </c>
      <c r="J143" s="20">
        <f t="shared" si="10"/>
        <v>2.2296075049429978E-3</v>
      </c>
      <c r="K143" s="20">
        <f t="shared" si="10"/>
        <v>2.0788256756183445E-3</v>
      </c>
      <c r="L143" s="20">
        <f t="shared" si="10"/>
        <v>1.5647872394124475E-3</v>
      </c>
      <c r="M143" s="20">
        <f t="shared" si="10"/>
        <v>1.5403188876399816E-3</v>
      </c>
      <c r="N143" s="20">
        <f t="shared" si="10"/>
        <v>0</v>
      </c>
      <c r="O143" s="20">
        <f t="shared" si="10"/>
        <v>3.1061688513387586E-4</v>
      </c>
      <c r="P143" s="20">
        <f t="shared" si="10"/>
        <v>1.3636983499249965E-3</v>
      </c>
      <c r="Q143" s="20">
        <f t="shared" si="10"/>
        <v>0</v>
      </c>
      <c r="R143" s="20">
        <f t="shared" si="10"/>
        <v>0</v>
      </c>
      <c r="S143" s="20">
        <f t="shared" si="10"/>
        <v>0</v>
      </c>
    </row>
    <row r="144" spans="1:19" ht="16" x14ac:dyDescent="0.2">
      <c r="A144" s="3" t="s">
        <v>146</v>
      </c>
      <c r="B144" s="4">
        <v>56000000</v>
      </c>
      <c r="C144" s="4">
        <v>85000000</v>
      </c>
      <c r="D144" s="4">
        <v>116000000</v>
      </c>
      <c r="E144" s="4">
        <v>100000000</v>
      </c>
      <c r="F144" s="4">
        <v>31000000</v>
      </c>
      <c r="G144" s="4">
        <v>-108000000</v>
      </c>
      <c r="H144" s="4">
        <v>50000000</v>
      </c>
      <c r="I144" s="4">
        <v>766000000</v>
      </c>
      <c r="J144" s="4">
        <v>-82000000</v>
      </c>
      <c r="K144" s="4">
        <v>-4000000</v>
      </c>
      <c r="L144" s="4">
        <v>7000000</v>
      </c>
      <c r="M144" s="4">
        <v>7000000</v>
      </c>
      <c r="N144" s="4">
        <v>-274000000</v>
      </c>
      <c r="O144" s="5">
        <v>-294000000</v>
      </c>
      <c r="P144" s="4">
        <v>-82000000</v>
      </c>
      <c r="Q144" s="4">
        <v>-80000000</v>
      </c>
      <c r="R144" s="4">
        <v>-38000000</v>
      </c>
      <c r="S144" s="4">
        <v>-94000000</v>
      </c>
    </row>
    <row r="145" spans="1:19" ht="16" x14ac:dyDescent="0.2">
      <c r="A145" s="3" t="s">
        <v>147</v>
      </c>
      <c r="B145" s="4" t="s">
        <v>24</v>
      </c>
      <c r="C145" s="4" t="s">
        <v>24</v>
      </c>
      <c r="D145" s="4" t="s">
        <v>24</v>
      </c>
      <c r="E145" s="4" t="s">
        <v>24</v>
      </c>
      <c r="F145" s="4" t="s">
        <v>24</v>
      </c>
      <c r="G145" s="4">
        <v>211000000</v>
      </c>
      <c r="H145" s="4" t="s">
        <v>24</v>
      </c>
      <c r="I145" s="4" t="s">
        <v>24</v>
      </c>
      <c r="J145" s="4" t="s">
        <v>24</v>
      </c>
      <c r="K145" s="4" t="s">
        <v>24</v>
      </c>
      <c r="L145" s="4" t="s">
        <v>24</v>
      </c>
      <c r="M145" s="4" t="s">
        <v>24</v>
      </c>
      <c r="N145" s="4" t="s">
        <v>24</v>
      </c>
      <c r="O145" s="5" t="s">
        <v>24</v>
      </c>
      <c r="P145" s="4" t="s">
        <v>24</v>
      </c>
      <c r="Q145" s="4" t="s">
        <v>24</v>
      </c>
      <c r="R145" s="4" t="s">
        <v>24</v>
      </c>
      <c r="S145" s="4" t="s">
        <v>24</v>
      </c>
    </row>
    <row r="146" spans="1:19" ht="16" x14ac:dyDescent="0.2">
      <c r="A146" s="3" t="s">
        <v>148</v>
      </c>
      <c r="B146" s="4">
        <v>-420000000</v>
      </c>
      <c r="C146" s="4">
        <v>-310000000</v>
      </c>
      <c r="D146" s="4">
        <v>-158000000</v>
      </c>
      <c r="E146" s="4">
        <v>-189000000</v>
      </c>
      <c r="F146" s="4">
        <v>-342000000</v>
      </c>
      <c r="G146" s="4">
        <v>-84000000</v>
      </c>
      <c r="H146" s="4">
        <v>-67000000</v>
      </c>
      <c r="I146" s="4">
        <v>-438000000</v>
      </c>
      <c r="J146" s="4">
        <v>19000000</v>
      </c>
      <c r="K146" s="4">
        <v>-13000000</v>
      </c>
      <c r="L146" s="4">
        <v>-354000000</v>
      </c>
      <c r="M146" s="4">
        <v>-249000000</v>
      </c>
      <c r="N146" s="4">
        <v>275000000</v>
      </c>
      <c r="O146" s="5">
        <v>5000000</v>
      </c>
      <c r="P146" s="4">
        <v>-92000000</v>
      </c>
      <c r="Q146" s="4">
        <v>259000000</v>
      </c>
      <c r="R146" s="4">
        <v>-89000000</v>
      </c>
      <c r="S146" s="4">
        <v>-73000000</v>
      </c>
    </row>
    <row r="147" spans="1:19" ht="16" x14ac:dyDescent="0.2">
      <c r="A147" s="3" t="s">
        <v>149</v>
      </c>
      <c r="B147" s="4">
        <v>-112000000</v>
      </c>
      <c r="C147" s="4">
        <v>-15000000</v>
      </c>
      <c r="D147" s="4">
        <v>-561000000</v>
      </c>
      <c r="E147" s="4">
        <v>146000000</v>
      </c>
      <c r="F147" s="4">
        <v>350000000</v>
      </c>
      <c r="G147" s="4">
        <v>32000000</v>
      </c>
      <c r="H147" s="4">
        <v>-66000000</v>
      </c>
      <c r="I147" s="4">
        <v>331000000</v>
      </c>
      <c r="J147" s="4">
        <v>-410000000</v>
      </c>
      <c r="K147" s="4">
        <v>209000000</v>
      </c>
      <c r="L147" s="4">
        <v>554000000</v>
      </c>
      <c r="M147" s="4">
        <v>-365000000</v>
      </c>
      <c r="N147" s="4">
        <v>-1006000000</v>
      </c>
      <c r="O147" s="5">
        <v>-1099000000</v>
      </c>
      <c r="P147" s="4">
        <v>-79000000</v>
      </c>
      <c r="Q147" s="4">
        <v>-246000000</v>
      </c>
      <c r="R147" s="4">
        <v>-430000000</v>
      </c>
      <c r="S147" s="4">
        <v>-344000000</v>
      </c>
    </row>
    <row r="148" spans="1:19" ht="16" x14ac:dyDescent="0.2">
      <c r="A148" s="3" t="s">
        <v>150</v>
      </c>
      <c r="B148" s="4">
        <v>-195000000</v>
      </c>
      <c r="C148" s="4">
        <v>-350000000</v>
      </c>
      <c r="D148" s="4">
        <v>87000000</v>
      </c>
      <c r="E148" s="4">
        <v>-148000000</v>
      </c>
      <c r="F148" s="4">
        <v>-89000000</v>
      </c>
      <c r="G148" s="4">
        <v>103000000</v>
      </c>
      <c r="H148" s="4">
        <v>-265000000</v>
      </c>
      <c r="I148" s="4">
        <v>-508000000</v>
      </c>
      <c r="J148" s="4">
        <v>-363000000</v>
      </c>
      <c r="K148" s="4">
        <v>195000000</v>
      </c>
      <c r="L148" s="4">
        <v>-51000000</v>
      </c>
      <c r="M148" s="4">
        <v>-174000000</v>
      </c>
      <c r="N148" s="4">
        <v>-697000000</v>
      </c>
      <c r="O148" s="5">
        <v>-1080000000</v>
      </c>
      <c r="P148" s="4">
        <v>-81000000</v>
      </c>
      <c r="Q148" s="4">
        <v>-364000000</v>
      </c>
      <c r="R148" s="4">
        <v>-621000000</v>
      </c>
      <c r="S148" s="4">
        <v>-14000000</v>
      </c>
    </row>
    <row r="149" spans="1:19" ht="16" x14ac:dyDescent="0.2">
      <c r="A149" s="3" t="s">
        <v>151</v>
      </c>
      <c r="B149" s="4">
        <v>-574000000</v>
      </c>
      <c r="C149" s="4">
        <v>-225000000</v>
      </c>
      <c r="D149" s="4">
        <v>-32000000</v>
      </c>
      <c r="E149" s="4">
        <v>-46000000</v>
      </c>
      <c r="F149" s="4">
        <v>-256000000</v>
      </c>
      <c r="G149" s="4">
        <v>150000000</v>
      </c>
      <c r="H149" s="4">
        <v>-4000000</v>
      </c>
      <c r="I149" s="4">
        <v>-407000000</v>
      </c>
      <c r="J149" s="4">
        <v>-695000000</v>
      </c>
      <c r="K149" s="4">
        <v>291000000</v>
      </c>
      <c r="L149" s="4">
        <v>46000000</v>
      </c>
      <c r="M149" s="4">
        <v>-945000000</v>
      </c>
      <c r="N149" s="4">
        <v>-567000000</v>
      </c>
      <c r="O149" s="5">
        <v>-472000000</v>
      </c>
      <c r="P149" s="4">
        <v>-99000000</v>
      </c>
      <c r="Q149" s="4">
        <v>30000000</v>
      </c>
      <c r="R149" s="4">
        <v>-263000000</v>
      </c>
      <c r="S149" s="4">
        <v>-140000000</v>
      </c>
    </row>
    <row r="150" spans="1:19" ht="16" x14ac:dyDescent="0.2">
      <c r="A150" s="3" t="s">
        <v>152</v>
      </c>
      <c r="B150" s="4" t="s">
        <v>24</v>
      </c>
      <c r="C150" s="4" t="s">
        <v>24</v>
      </c>
      <c r="D150" s="4" t="s">
        <v>24</v>
      </c>
      <c r="E150" s="4" t="s">
        <v>24</v>
      </c>
      <c r="F150" s="4" t="s">
        <v>24</v>
      </c>
      <c r="G150" s="4" t="s">
        <v>24</v>
      </c>
      <c r="H150" s="4" t="s">
        <v>24</v>
      </c>
      <c r="I150" s="4" t="s">
        <v>24</v>
      </c>
      <c r="J150" s="4" t="s">
        <v>24</v>
      </c>
      <c r="K150" s="4" t="s">
        <v>24</v>
      </c>
      <c r="L150" s="4" t="s">
        <v>24</v>
      </c>
      <c r="M150" s="4" t="s">
        <v>24</v>
      </c>
      <c r="N150" s="4" t="s">
        <v>24</v>
      </c>
      <c r="O150" s="5" t="s">
        <v>24</v>
      </c>
      <c r="P150" s="4" t="s">
        <v>24</v>
      </c>
      <c r="Q150" s="4" t="s">
        <v>24</v>
      </c>
      <c r="R150" s="4" t="s">
        <v>24</v>
      </c>
      <c r="S150" s="4" t="s">
        <v>24</v>
      </c>
    </row>
    <row r="151" spans="1:19" ht="16" x14ac:dyDescent="0.2">
      <c r="A151" s="3" t="s">
        <v>153</v>
      </c>
      <c r="B151" s="4">
        <v>578000000</v>
      </c>
      <c r="C151" s="4">
        <v>442000000</v>
      </c>
      <c r="D151" s="4">
        <v>-770000000</v>
      </c>
      <c r="E151" s="4">
        <v>-83000000</v>
      </c>
      <c r="F151" s="4">
        <v>412000000</v>
      </c>
      <c r="G151" s="4">
        <v>-362000000</v>
      </c>
      <c r="H151" s="4">
        <v>-11000000</v>
      </c>
      <c r="I151" s="4">
        <v>1017000000</v>
      </c>
      <c r="J151" s="4">
        <v>735000000</v>
      </c>
      <c r="K151" s="4">
        <v>-422000000</v>
      </c>
      <c r="L151" s="4">
        <v>409000000</v>
      </c>
      <c r="M151" s="4">
        <v>758000000</v>
      </c>
      <c r="N151" s="4">
        <v>368000000</v>
      </c>
      <c r="O151" s="5">
        <v>549000000</v>
      </c>
      <c r="P151" s="4">
        <v>84000000</v>
      </c>
      <c r="Q151" s="4">
        <v>139000000</v>
      </c>
      <c r="R151" s="4">
        <v>532000000</v>
      </c>
      <c r="S151" s="4">
        <v>-206000000</v>
      </c>
    </row>
    <row r="152" spans="1:19" ht="16" x14ac:dyDescent="0.2">
      <c r="A152" s="3" t="s">
        <v>154</v>
      </c>
      <c r="B152" s="4">
        <v>79000000</v>
      </c>
      <c r="C152" s="4">
        <v>118000000</v>
      </c>
      <c r="D152" s="4">
        <v>154000000</v>
      </c>
      <c r="E152" s="4">
        <v>423000000</v>
      </c>
      <c r="F152" s="4">
        <v>283000000</v>
      </c>
      <c r="G152" s="4">
        <v>141000000</v>
      </c>
      <c r="H152" s="4">
        <v>214000000</v>
      </c>
      <c r="I152" s="4">
        <v>229000000</v>
      </c>
      <c r="J152" s="4">
        <v>-87000000</v>
      </c>
      <c r="K152" s="4">
        <v>145000000</v>
      </c>
      <c r="L152" s="4">
        <v>150000000</v>
      </c>
      <c r="M152" s="4">
        <v>-4000000</v>
      </c>
      <c r="N152" s="4">
        <v>-110000000</v>
      </c>
      <c r="O152" s="5">
        <v>-96000000</v>
      </c>
      <c r="P152" s="4">
        <v>17000000</v>
      </c>
      <c r="Q152" s="4">
        <v>-51000000</v>
      </c>
      <c r="R152" s="4">
        <v>-78000000</v>
      </c>
      <c r="S152" s="4">
        <v>16000000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1006000000</v>
      </c>
      <c r="C154" s="4">
        <v>2073000000</v>
      </c>
      <c r="D154" s="4">
        <v>1532000000</v>
      </c>
      <c r="E154" s="4">
        <v>2089000000</v>
      </c>
      <c r="F154" s="4">
        <v>2266000000</v>
      </c>
      <c r="G154" s="4">
        <v>2059000000</v>
      </c>
      <c r="H154" s="4">
        <v>1935000000</v>
      </c>
      <c r="I154" s="4">
        <v>2277000000</v>
      </c>
      <c r="J154" s="4">
        <v>2378000000</v>
      </c>
      <c r="K154" s="4">
        <v>3181000000</v>
      </c>
      <c r="L154" s="4">
        <v>2722000000</v>
      </c>
      <c r="M154" s="4">
        <v>2256000000</v>
      </c>
      <c r="N154" s="4">
        <v>1962000000</v>
      </c>
      <c r="O154" s="5">
        <v>2177000000</v>
      </c>
      <c r="P154" s="4">
        <v>382000000</v>
      </c>
      <c r="Q154" s="4">
        <v>817000000</v>
      </c>
      <c r="R154" s="4">
        <v>495000000</v>
      </c>
      <c r="S154" s="4">
        <v>483000000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v>55000000</v>
      </c>
      <c r="C156" s="4">
        <v>8000000</v>
      </c>
      <c r="D156" s="4">
        <v>11000000</v>
      </c>
      <c r="E156" s="4">
        <v>14000000</v>
      </c>
      <c r="F156" s="4" t="s">
        <v>24</v>
      </c>
      <c r="G156" s="4">
        <v>25000000</v>
      </c>
      <c r="H156" s="4">
        <v>14000000</v>
      </c>
      <c r="I156" s="4">
        <v>110000000</v>
      </c>
      <c r="J156" s="4">
        <v>20000000</v>
      </c>
      <c r="K156" s="4">
        <v>23000000</v>
      </c>
      <c r="L156" s="4" t="s">
        <v>24</v>
      </c>
      <c r="M156" s="4">
        <v>20000000</v>
      </c>
      <c r="N156" s="4" t="s">
        <v>24</v>
      </c>
      <c r="O156" s="5" t="s">
        <v>24</v>
      </c>
      <c r="P156" s="4" t="s">
        <v>24</v>
      </c>
      <c r="Q156" s="4" t="s">
        <v>24</v>
      </c>
      <c r="R156" s="4" t="s">
        <v>24</v>
      </c>
      <c r="S156" s="4" t="s">
        <v>24</v>
      </c>
    </row>
    <row r="157" spans="1:19" ht="16" x14ac:dyDescent="0.2">
      <c r="A157" s="3" t="s">
        <v>159</v>
      </c>
      <c r="B157" s="4">
        <v>55000000</v>
      </c>
      <c r="C157" s="4">
        <v>8000000</v>
      </c>
      <c r="D157" s="4">
        <v>11000000</v>
      </c>
      <c r="E157" s="4">
        <v>14000000</v>
      </c>
      <c r="F157" s="4" t="s">
        <v>24</v>
      </c>
      <c r="G157" s="4">
        <v>25000000</v>
      </c>
      <c r="H157" s="4">
        <v>14000000</v>
      </c>
      <c r="I157" s="4">
        <v>110000000</v>
      </c>
      <c r="J157" s="4">
        <v>20000000</v>
      </c>
      <c r="K157" s="4">
        <v>23000000</v>
      </c>
      <c r="L157" s="4" t="s">
        <v>24</v>
      </c>
      <c r="M157" s="4">
        <v>20000000</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-450000000</v>
      </c>
      <c r="C159" s="4">
        <v>-742000000</v>
      </c>
      <c r="D159" s="4">
        <v>-864000000</v>
      </c>
      <c r="E159" s="4">
        <v>-804000000</v>
      </c>
      <c r="F159" s="4">
        <v>-853000000</v>
      </c>
      <c r="G159" s="4">
        <v>-854000000</v>
      </c>
      <c r="H159" s="4">
        <v>-657000000</v>
      </c>
      <c r="I159" s="4">
        <v>-668000000</v>
      </c>
      <c r="J159" s="4">
        <v>-859000000</v>
      </c>
      <c r="K159" s="4">
        <v>-850000000</v>
      </c>
      <c r="L159" s="4">
        <v>-622000000</v>
      </c>
      <c r="M159" s="4">
        <v>-786000000</v>
      </c>
      <c r="N159" s="4">
        <v>-916000000</v>
      </c>
      <c r="O159" s="5">
        <v>-1099000000</v>
      </c>
      <c r="P159" s="4">
        <v>-266000000</v>
      </c>
      <c r="Q159" s="4">
        <v>-419000000</v>
      </c>
      <c r="R159" s="4">
        <v>-193000000</v>
      </c>
      <c r="S159" s="4">
        <v>-221000000</v>
      </c>
    </row>
    <row r="160" spans="1:19" ht="16" x14ac:dyDescent="0.2">
      <c r="A160" s="3" t="s">
        <v>162</v>
      </c>
      <c r="B160" s="4">
        <v>-407000000</v>
      </c>
      <c r="C160" s="4">
        <v>-682000000</v>
      </c>
      <c r="D160" s="4">
        <v>-777000000</v>
      </c>
      <c r="E160" s="4">
        <v>-740000000</v>
      </c>
      <c r="F160" s="4">
        <v>-798000000</v>
      </c>
      <c r="G160" s="4">
        <v>-799000000</v>
      </c>
      <c r="H160" s="4">
        <v>-594000000</v>
      </c>
      <c r="I160" s="4">
        <v>-587000000</v>
      </c>
      <c r="J160" s="4">
        <v>-784000000</v>
      </c>
      <c r="K160" s="4">
        <v>-775000000</v>
      </c>
      <c r="L160" s="4">
        <v>-575000000</v>
      </c>
      <c r="M160" s="4">
        <v>-734000000</v>
      </c>
      <c r="N160" s="4">
        <v>-916000000</v>
      </c>
      <c r="O160" s="5">
        <v>-1079000000</v>
      </c>
      <c r="P160" s="4">
        <v>-246000000</v>
      </c>
      <c r="Q160" s="4">
        <v>-419000000</v>
      </c>
      <c r="R160" s="4">
        <v>-193000000</v>
      </c>
      <c r="S160" s="4">
        <v>-221000000</v>
      </c>
    </row>
    <row r="161" spans="1:19" ht="16" x14ac:dyDescent="0.2">
      <c r="A161" s="3" t="s">
        <v>163</v>
      </c>
      <c r="B161" s="4">
        <v>-43000000</v>
      </c>
      <c r="C161" s="4">
        <v>-60000000</v>
      </c>
      <c r="D161" s="4">
        <v>-87000000</v>
      </c>
      <c r="E161" s="4">
        <v>-64000000</v>
      </c>
      <c r="F161" s="4">
        <v>-55000000</v>
      </c>
      <c r="G161" s="4">
        <v>-55000000</v>
      </c>
      <c r="H161" s="4">
        <v>-63000000</v>
      </c>
      <c r="I161" s="4">
        <v>-81000000</v>
      </c>
      <c r="J161" s="4">
        <v>-75000000</v>
      </c>
      <c r="K161" s="4">
        <v>-75000000</v>
      </c>
      <c r="L161" s="4">
        <v>-47000000</v>
      </c>
      <c r="M161" s="4">
        <v>-52000000</v>
      </c>
      <c r="N161" s="4" t="s">
        <v>24</v>
      </c>
      <c r="O161" s="5">
        <v>-20000000</v>
      </c>
      <c r="P161" s="4">
        <v>-20000000</v>
      </c>
      <c r="Q161" s="4" t="s">
        <v>24</v>
      </c>
      <c r="R161" s="4" t="s">
        <v>24</v>
      </c>
      <c r="S161" s="4" t="s">
        <v>24</v>
      </c>
    </row>
    <row r="162" spans="1:19" ht="16" x14ac:dyDescent="0.2">
      <c r="A162" s="3" t="s">
        <v>164</v>
      </c>
      <c r="B162" s="4">
        <v>-195000000</v>
      </c>
      <c r="C162" s="4">
        <v>-78000000</v>
      </c>
      <c r="D162" s="4">
        <v>24000000</v>
      </c>
      <c r="E162" s="4">
        <v>67000000</v>
      </c>
      <c r="F162" s="4">
        <v>61000000</v>
      </c>
      <c r="G162" s="4">
        <v>-12000000</v>
      </c>
      <c r="H162" s="4">
        <v>-172000000</v>
      </c>
      <c r="I162" s="4">
        <v>72000000</v>
      </c>
      <c r="J162" s="4">
        <v>-37000000</v>
      </c>
      <c r="K162" s="4">
        <v>-106000000</v>
      </c>
      <c r="L162" s="4">
        <v>-124000000</v>
      </c>
      <c r="M162" s="4">
        <v>-133000000</v>
      </c>
      <c r="N162" s="4">
        <v>78000000</v>
      </c>
      <c r="O162" s="5">
        <v>22000000</v>
      </c>
      <c r="P162" s="4">
        <v>53000000</v>
      </c>
      <c r="Q162" s="4">
        <v>-3000000</v>
      </c>
      <c r="R162" s="4">
        <v>19000000</v>
      </c>
      <c r="S162" s="4">
        <v>-47000000</v>
      </c>
    </row>
    <row r="163" spans="1:19" ht="16" x14ac:dyDescent="0.2">
      <c r="A163" s="3" t="s">
        <v>165</v>
      </c>
      <c r="B163" s="4">
        <v>690000000</v>
      </c>
      <c r="C163" s="4">
        <v>750000000</v>
      </c>
      <c r="D163" s="4">
        <v>585000000</v>
      </c>
      <c r="E163" s="4">
        <v>525000000</v>
      </c>
      <c r="F163" s="4">
        <v>336000000</v>
      </c>
      <c r="G163" s="4">
        <v>270000000</v>
      </c>
      <c r="H163" s="4">
        <v>306000000</v>
      </c>
      <c r="I163" s="4">
        <v>266000000</v>
      </c>
      <c r="J163" s="4">
        <v>331000000</v>
      </c>
      <c r="K163" s="4">
        <v>389000000</v>
      </c>
      <c r="L163" s="4">
        <v>469000000</v>
      </c>
      <c r="M163" s="4">
        <v>673000000</v>
      </c>
      <c r="N163" s="4">
        <v>1151000000</v>
      </c>
      <c r="O163" s="5">
        <v>1310000000</v>
      </c>
      <c r="P163" s="4">
        <v>358000000</v>
      </c>
      <c r="Q163" s="4">
        <v>332000000</v>
      </c>
      <c r="R163" s="4">
        <v>345000000</v>
      </c>
      <c r="S163" s="4">
        <v>275000000</v>
      </c>
    </row>
    <row r="164" spans="1:19" ht="16" x14ac:dyDescent="0.2">
      <c r="A164" s="3" t="s">
        <v>166</v>
      </c>
      <c r="B164" s="4">
        <v>-885000000</v>
      </c>
      <c r="C164" s="4">
        <v>-828000000</v>
      </c>
      <c r="D164" s="4">
        <v>-561000000</v>
      </c>
      <c r="E164" s="4">
        <v>-458000000</v>
      </c>
      <c r="F164" s="4">
        <v>-275000000</v>
      </c>
      <c r="G164" s="4">
        <v>-282000000</v>
      </c>
      <c r="H164" s="4">
        <v>-478000000</v>
      </c>
      <c r="I164" s="4">
        <v>-194000000</v>
      </c>
      <c r="J164" s="4">
        <v>-368000000</v>
      </c>
      <c r="K164" s="4">
        <v>-495000000</v>
      </c>
      <c r="L164" s="4">
        <v>-593000000</v>
      </c>
      <c r="M164" s="4">
        <v>-806000000</v>
      </c>
      <c r="N164" s="4">
        <v>-1073000000</v>
      </c>
      <c r="O164" s="5">
        <v>-1288000000</v>
      </c>
      <c r="P164" s="4">
        <v>-305000000</v>
      </c>
      <c r="Q164" s="4">
        <v>-335000000</v>
      </c>
      <c r="R164" s="4">
        <v>-326000000</v>
      </c>
      <c r="S164" s="4">
        <v>-322000000</v>
      </c>
    </row>
    <row r="165" spans="1:19" ht="16" x14ac:dyDescent="0.2">
      <c r="A165" s="3" t="s">
        <v>167</v>
      </c>
      <c r="B165" s="4">
        <v>-104000000</v>
      </c>
      <c r="C165" s="4">
        <v>118000000</v>
      </c>
      <c r="D165" s="4">
        <v>-252000000</v>
      </c>
      <c r="E165" s="4">
        <v>-189000000</v>
      </c>
      <c r="F165" s="4">
        <v>-492000000</v>
      </c>
      <c r="G165" s="4">
        <v>-124000000</v>
      </c>
      <c r="H165" s="4">
        <v>-75000000</v>
      </c>
      <c r="I165" s="4">
        <v>-728000000</v>
      </c>
      <c r="J165" s="4">
        <v>-107000000</v>
      </c>
      <c r="K165" s="4">
        <v>-257000000</v>
      </c>
      <c r="L165" s="4">
        <v>-51000000</v>
      </c>
      <c r="M165" s="4">
        <v>-48000000</v>
      </c>
      <c r="N165" s="4">
        <v>-3191000000</v>
      </c>
      <c r="O165" s="5">
        <v>-3077000000</v>
      </c>
      <c r="P165" s="4">
        <v>-2760000000</v>
      </c>
      <c r="Q165" s="4">
        <v>-183000000</v>
      </c>
      <c r="R165" s="4" t="s">
        <v>24</v>
      </c>
      <c r="S165" s="4">
        <v>-134000000</v>
      </c>
    </row>
    <row r="166" spans="1:19" ht="16" x14ac:dyDescent="0.2">
      <c r="A166" s="3" t="s">
        <v>168</v>
      </c>
      <c r="B166" s="4" t="s">
        <v>24</v>
      </c>
      <c r="C166" s="4">
        <v>199000000</v>
      </c>
      <c r="D166" s="4">
        <v>33000000</v>
      </c>
      <c r="E166" s="4" t="s">
        <v>24</v>
      </c>
      <c r="F166" s="4">
        <v>4000000</v>
      </c>
      <c r="G166" s="4" t="s">
        <v>24</v>
      </c>
      <c r="H166" s="4">
        <v>60000000</v>
      </c>
      <c r="I166" s="4" t="s">
        <v>24</v>
      </c>
      <c r="J166" s="4" t="s">
        <v>24</v>
      </c>
      <c r="K166" s="4" t="s">
        <v>24</v>
      </c>
      <c r="L166" s="4" t="s">
        <v>24</v>
      </c>
      <c r="M166" s="4" t="s">
        <v>24</v>
      </c>
      <c r="N166" s="4" t="s">
        <v>24</v>
      </c>
      <c r="O166" s="5">
        <v>3000000</v>
      </c>
      <c r="P166" s="4">
        <v>3000000</v>
      </c>
      <c r="Q166" s="4" t="s">
        <v>24</v>
      </c>
      <c r="R166" s="4" t="s">
        <v>24</v>
      </c>
      <c r="S166" s="4" t="s">
        <v>24</v>
      </c>
    </row>
    <row r="167" spans="1:19" ht="16" x14ac:dyDescent="0.2">
      <c r="A167" s="3" t="s">
        <v>169</v>
      </c>
      <c r="B167" s="4">
        <v>-104000000</v>
      </c>
      <c r="C167" s="4">
        <v>-81000000</v>
      </c>
      <c r="D167" s="4">
        <v>-285000000</v>
      </c>
      <c r="E167" s="4">
        <v>-189000000</v>
      </c>
      <c r="F167" s="4">
        <v>-496000000</v>
      </c>
      <c r="G167" s="4">
        <v>-124000000</v>
      </c>
      <c r="H167" s="4">
        <v>-135000000</v>
      </c>
      <c r="I167" s="4">
        <v>-728000000</v>
      </c>
      <c r="J167" s="4">
        <v>-107000000</v>
      </c>
      <c r="K167" s="4">
        <v>-257000000</v>
      </c>
      <c r="L167" s="4">
        <v>-51000000</v>
      </c>
      <c r="M167" s="4">
        <v>-48000000</v>
      </c>
      <c r="N167" s="4">
        <v>-3191000000</v>
      </c>
      <c r="O167" s="5">
        <v>-3080000000</v>
      </c>
      <c r="P167" s="4">
        <v>-2763000000</v>
      </c>
      <c r="Q167" s="4">
        <v>-183000000</v>
      </c>
      <c r="R167" s="4" t="s">
        <v>24</v>
      </c>
      <c r="S167" s="4">
        <v>-134000000</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43000000</v>
      </c>
      <c r="C169" s="4">
        <v>142000000</v>
      </c>
      <c r="D169" s="4">
        <v>99000000</v>
      </c>
      <c r="E169" s="4">
        <v>66000000</v>
      </c>
      <c r="F169" s="4">
        <v>50000000</v>
      </c>
      <c r="G169" s="4">
        <v>47000000</v>
      </c>
      <c r="H169" s="4">
        <v>-27000000</v>
      </c>
      <c r="I169" s="4">
        <v>162000000</v>
      </c>
      <c r="J169" s="4">
        <v>9000000</v>
      </c>
      <c r="K169" s="4">
        <v>40000000</v>
      </c>
      <c r="L169" s="4">
        <v>78000000</v>
      </c>
      <c r="M169" s="4">
        <v>74000000</v>
      </c>
      <c r="N169" s="4">
        <v>-143000000</v>
      </c>
      <c r="O169" s="5">
        <v>-48000000</v>
      </c>
      <c r="P169" s="4">
        <v>53000000</v>
      </c>
      <c r="Q169" s="4">
        <v>-71000000</v>
      </c>
      <c r="R169" s="4">
        <v>-54000000</v>
      </c>
      <c r="S169" s="4">
        <v>24000000</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-651000000</v>
      </c>
      <c r="C171" s="4">
        <v>-552000000</v>
      </c>
      <c r="D171" s="4">
        <v>-982000000</v>
      </c>
      <c r="E171" s="4">
        <v>-846000000</v>
      </c>
      <c r="F171" s="4">
        <v>-1234000000</v>
      </c>
      <c r="G171" s="4">
        <v>-918000000</v>
      </c>
      <c r="H171" s="4">
        <v>-917000000</v>
      </c>
      <c r="I171" s="4">
        <v>-1052000000</v>
      </c>
      <c r="J171" s="4">
        <v>-974000000</v>
      </c>
      <c r="K171" s="4">
        <v>-1150000000</v>
      </c>
      <c r="L171" s="4">
        <v>-719000000</v>
      </c>
      <c r="M171" s="4">
        <v>-873000000</v>
      </c>
      <c r="N171" s="4">
        <v>-4172000000</v>
      </c>
      <c r="O171" s="5">
        <v>-4202000000</v>
      </c>
      <c r="P171" s="4">
        <v>-2920000000</v>
      </c>
      <c r="Q171" s="4">
        <v>-676000000</v>
      </c>
      <c r="R171" s="4">
        <v>-228000000</v>
      </c>
      <c r="S171" s="4">
        <v>-378000000</v>
      </c>
    </row>
    <row r="172" spans="1:19" ht="16" x14ac:dyDescent="0.2">
      <c r="A172" s="3" t="s">
        <v>173</v>
      </c>
      <c r="B172" s="4">
        <v>-200000000</v>
      </c>
      <c r="C172" s="4">
        <v>-255000000</v>
      </c>
      <c r="D172" s="4">
        <v>-340000000</v>
      </c>
      <c r="E172" s="4">
        <v>-420000000</v>
      </c>
      <c r="F172" s="4">
        <v>-512000000</v>
      </c>
      <c r="G172" s="4">
        <v>-622000000</v>
      </c>
      <c r="H172" s="4">
        <v>-676000000</v>
      </c>
      <c r="I172" s="4">
        <v>-701000000</v>
      </c>
      <c r="J172" s="4">
        <v>-718000000</v>
      </c>
      <c r="K172" s="4">
        <v>-761000000</v>
      </c>
      <c r="L172" s="4">
        <v>-782000000</v>
      </c>
      <c r="M172" s="4">
        <v>-809000000</v>
      </c>
      <c r="N172" s="4">
        <v>-855000000</v>
      </c>
      <c r="O172" s="5">
        <v>-889000000</v>
      </c>
      <c r="P172" s="4">
        <v>-222000000</v>
      </c>
      <c r="Q172" s="4">
        <v>-222000000</v>
      </c>
      <c r="R172" s="4">
        <v>-222000000</v>
      </c>
      <c r="S172" s="4">
        <v>-223000000</v>
      </c>
    </row>
    <row r="173" spans="1:19" ht="16" x14ac:dyDescent="0.2">
      <c r="A173" s="3" t="s">
        <v>174</v>
      </c>
      <c r="B173" s="4">
        <v>71000000</v>
      </c>
      <c r="C173" s="4">
        <v>-110000000</v>
      </c>
      <c r="D173" s="4">
        <v>-70000000</v>
      </c>
      <c r="E173" s="4">
        <v>911000000</v>
      </c>
      <c r="F173" s="4">
        <v>-39000000</v>
      </c>
      <c r="G173" s="4">
        <v>-73000000</v>
      </c>
      <c r="H173" s="4">
        <v>179000000</v>
      </c>
      <c r="I173" s="4">
        <v>44000000</v>
      </c>
      <c r="J173" s="4">
        <v>457000000</v>
      </c>
      <c r="K173" s="4">
        <v>-163000000</v>
      </c>
      <c r="L173" s="4">
        <v>1614000000</v>
      </c>
      <c r="M173" s="4">
        <v>-32000000</v>
      </c>
      <c r="N173" s="4">
        <v>553000000</v>
      </c>
      <c r="O173" s="5">
        <v>2781000000</v>
      </c>
      <c r="P173" s="4">
        <v>2754000000</v>
      </c>
      <c r="Q173" s="4">
        <v>-453000000</v>
      </c>
      <c r="R173" s="4">
        <v>-128000000</v>
      </c>
      <c r="S173" s="4">
        <v>608000000</v>
      </c>
    </row>
    <row r="174" spans="1:19" ht="16" x14ac:dyDescent="0.2">
      <c r="A174" s="3" t="s">
        <v>175</v>
      </c>
      <c r="B174" s="4">
        <v>214000000</v>
      </c>
      <c r="C174" s="4">
        <v>127000000</v>
      </c>
      <c r="D174" s="4">
        <v>75000000</v>
      </c>
      <c r="E174" s="4">
        <v>1004000000</v>
      </c>
      <c r="F174" s="4">
        <v>55000000</v>
      </c>
      <c r="G174" s="4">
        <v>44000000</v>
      </c>
      <c r="H174" s="4">
        <v>342000000</v>
      </c>
      <c r="I174" s="4">
        <v>104000000</v>
      </c>
      <c r="J174" s="4">
        <v>519000000</v>
      </c>
      <c r="K174" s="4">
        <v>53000000</v>
      </c>
      <c r="L174" s="4">
        <v>2024000000</v>
      </c>
      <c r="M174" s="4">
        <v>79000000</v>
      </c>
      <c r="N174" s="4">
        <v>2103000000</v>
      </c>
      <c r="O174" s="5">
        <v>4517000000</v>
      </c>
      <c r="P174" s="4">
        <v>3753000000</v>
      </c>
      <c r="Q174" s="4">
        <v>27000000</v>
      </c>
      <c r="R174" s="4">
        <v>43000000</v>
      </c>
      <c r="S174" s="4">
        <v>694000000</v>
      </c>
    </row>
    <row r="175" spans="1:19" ht="16" x14ac:dyDescent="0.2">
      <c r="A175" s="3" t="s">
        <v>176</v>
      </c>
      <c r="B175" s="4">
        <v>-143000000</v>
      </c>
      <c r="C175" s="4">
        <v>-237000000</v>
      </c>
      <c r="D175" s="4">
        <v>-145000000</v>
      </c>
      <c r="E175" s="4">
        <v>-93000000</v>
      </c>
      <c r="F175" s="4">
        <v>-94000000</v>
      </c>
      <c r="G175" s="4">
        <v>-117000000</v>
      </c>
      <c r="H175" s="4">
        <v>-163000000</v>
      </c>
      <c r="I175" s="4">
        <v>-60000000</v>
      </c>
      <c r="J175" s="4">
        <v>-62000000</v>
      </c>
      <c r="K175" s="4">
        <v>-216000000</v>
      </c>
      <c r="L175" s="4">
        <v>-410000000</v>
      </c>
      <c r="M175" s="4">
        <v>-111000000</v>
      </c>
      <c r="N175" s="4">
        <v>-1550000000</v>
      </c>
      <c r="O175" s="5">
        <v>-1736000000</v>
      </c>
      <c r="P175" s="4">
        <v>-999000000</v>
      </c>
      <c r="Q175" s="4">
        <v>-480000000</v>
      </c>
      <c r="R175" s="4">
        <v>-171000000</v>
      </c>
      <c r="S175" s="4">
        <v>-86000000</v>
      </c>
    </row>
    <row r="176" spans="1:19" ht="16" x14ac:dyDescent="0.2">
      <c r="A176" s="3" t="s">
        <v>177</v>
      </c>
      <c r="B176" s="4">
        <v>-183000000</v>
      </c>
      <c r="C176" s="4">
        <v>-629000000</v>
      </c>
      <c r="D176" s="4">
        <v>-256000000</v>
      </c>
      <c r="E176" s="4">
        <v>-381000000</v>
      </c>
      <c r="F176" s="4">
        <v>-670000000</v>
      </c>
      <c r="G176" s="4">
        <v>-900000000</v>
      </c>
      <c r="H176" s="4">
        <v>-778000000</v>
      </c>
      <c r="I176" s="4">
        <v>-451000000</v>
      </c>
      <c r="J176" s="4">
        <v>-1127000000</v>
      </c>
      <c r="K176" s="4">
        <v>-1195000000</v>
      </c>
      <c r="L176" s="4">
        <v>-553000000</v>
      </c>
      <c r="M176" s="4">
        <v>-1346000000</v>
      </c>
      <c r="N176" s="4">
        <v>-374000000</v>
      </c>
      <c r="O176" s="5">
        <v>-10000000</v>
      </c>
      <c r="P176" s="4">
        <v>-6000000</v>
      </c>
      <c r="Q176" s="4">
        <v>-4000000</v>
      </c>
      <c r="R176" s="4" t="s">
        <v>24</v>
      </c>
      <c r="S176" s="4" t="s">
        <v>24</v>
      </c>
    </row>
    <row r="177" spans="1:19" ht="16" x14ac:dyDescent="0.2">
      <c r="A177" s="3" t="s">
        <v>178</v>
      </c>
      <c r="B177" s="4">
        <v>58000000</v>
      </c>
      <c r="C177" s="4" t="s">
        <v>24</v>
      </c>
      <c r="D177" s="4" t="s">
        <v>24</v>
      </c>
      <c r="E177" s="4" t="s">
        <v>24</v>
      </c>
      <c r="F177" s="4" t="s">
        <v>24</v>
      </c>
      <c r="G177" s="4" t="s">
        <v>24</v>
      </c>
      <c r="H177" s="4" t="s">
        <v>24</v>
      </c>
      <c r="I177" s="4" t="s">
        <v>24</v>
      </c>
      <c r="J177" s="4">
        <v>13000000</v>
      </c>
      <c r="K177" s="4">
        <v>76000000</v>
      </c>
      <c r="L177" s="4">
        <v>88000000</v>
      </c>
      <c r="M177" s="4">
        <v>56000000</v>
      </c>
      <c r="N177" s="4" t="s">
        <v>24</v>
      </c>
      <c r="O177" s="5">
        <v>17000000</v>
      </c>
      <c r="P177" s="4">
        <v>17000000</v>
      </c>
      <c r="Q177" s="4" t="s">
        <v>24</v>
      </c>
      <c r="R177" s="4" t="s">
        <v>24</v>
      </c>
      <c r="S177" s="4" t="s">
        <v>24</v>
      </c>
    </row>
    <row r="178" spans="1:19" ht="16" x14ac:dyDescent="0.2">
      <c r="A178" s="3" t="s">
        <v>179</v>
      </c>
      <c r="B178" s="4">
        <v>-241000000</v>
      </c>
      <c r="C178" s="4">
        <v>-629000000</v>
      </c>
      <c r="D178" s="4">
        <v>-256000000</v>
      </c>
      <c r="E178" s="4">
        <v>-381000000</v>
      </c>
      <c r="F178" s="4">
        <v>-670000000</v>
      </c>
      <c r="G178" s="4">
        <v>-900000000</v>
      </c>
      <c r="H178" s="4">
        <v>-778000000</v>
      </c>
      <c r="I178" s="4">
        <v>-451000000</v>
      </c>
      <c r="J178" s="4">
        <v>-1140000000</v>
      </c>
      <c r="K178" s="4">
        <v>-1271000000</v>
      </c>
      <c r="L178" s="4">
        <v>-641000000</v>
      </c>
      <c r="M178" s="4">
        <v>-1402000000</v>
      </c>
      <c r="N178" s="4">
        <v>-374000000</v>
      </c>
      <c r="O178" s="5">
        <v>-27000000</v>
      </c>
      <c r="P178" s="4">
        <v>-23000000</v>
      </c>
      <c r="Q178" s="4">
        <v>-4000000</v>
      </c>
      <c r="R178" s="4" t="s">
        <v>24</v>
      </c>
      <c r="S178" s="4" t="s">
        <v>24</v>
      </c>
    </row>
    <row r="179" spans="1:19" ht="16" x14ac:dyDescent="0.2">
      <c r="A179" s="3" t="s">
        <v>180</v>
      </c>
      <c r="B179" s="4">
        <v>45000000</v>
      </c>
      <c r="C179" s="4">
        <v>-31000000</v>
      </c>
      <c r="D179" s="4">
        <v>-28000000</v>
      </c>
      <c r="E179" s="4">
        <v>-58000000</v>
      </c>
      <c r="F179" s="4">
        <v>-122000000</v>
      </c>
      <c r="G179" s="4">
        <v>-49000000</v>
      </c>
      <c r="H179" s="4">
        <v>-134000000</v>
      </c>
      <c r="I179" s="4">
        <v>34000000</v>
      </c>
      <c r="J179" s="4">
        <v>-12000000</v>
      </c>
      <c r="K179" s="4">
        <v>24000000</v>
      </c>
      <c r="L179" s="4">
        <v>1000000</v>
      </c>
      <c r="M179" s="4">
        <v>-40000000</v>
      </c>
      <c r="N179" s="4">
        <v>2345000000</v>
      </c>
      <c r="O179" s="5">
        <v>-425000000</v>
      </c>
      <c r="P179" s="4">
        <v>-24000000</v>
      </c>
      <c r="Q179" s="4">
        <v>237000000</v>
      </c>
      <c r="R179" s="4">
        <v>-13000000</v>
      </c>
      <c r="S179" s="4">
        <v>-625000000</v>
      </c>
    </row>
    <row r="180" spans="1:1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9" ht="16" x14ac:dyDescent="0.2">
      <c r="A181" s="3" t="s">
        <v>181</v>
      </c>
      <c r="B181" s="4">
        <v>-267000000</v>
      </c>
      <c r="C181" s="4">
        <v>-1025000000</v>
      </c>
      <c r="D181" s="4">
        <v>-694000000</v>
      </c>
      <c r="E181" s="4">
        <v>52000000</v>
      </c>
      <c r="F181" s="4">
        <v>-1343000000</v>
      </c>
      <c r="G181" s="4">
        <v>-1644000000</v>
      </c>
      <c r="H181" s="4">
        <v>-1409000000</v>
      </c>
      <c r="I181" s="4">
        <v>-1074000000</v>
      </c>
      <c r="J181" s="4">
        <v>-1400000000</v>
      </c>
      <c r="K181" s="4">
        <v>-2095000000</v>
      </c>
      <c r="L181" s="4">
        <v>280000000</v>
      </c>
      <c r="M181" s="4">
        <v>-2227000000</v>
      </c>
      <c r="N181" s="4">
        <v>1669000000</v>
      </c>
      <c r="O181" s="5">
        <v>1457000000</v>
      </c>
      <c r="P181" s="4">
        <v>2502000000</v>
      </c>
      <c r="Q181" s="4">
        <v>-442000000</v>
      </c>
      <c r="R181" s="4">
        <v>-363000000</v>
      </c>
      <c r="S181" s="4">
        <v>-240000000</v>
      </c>
    </row>
    <row r="182" spans="1:19" ht="16" x14ac:dyDescent="0.2">
      <c r="A182" s="3" t="s">
        <v>182</v>
      </c>
      <c r="B182" s="4">
        <v>5000000</v>
      </c>
      <c r="C182" s="4">
        <v>-35000000</v>
      </c>
      <c r="D182" s="4">
        <v>29000000</v>
      </c>
      <c r="E182" s="4">
        <v>35000000</v>
      </c>
      <c r="F182" s="4">
        <v>-87000000</v>
      </c>
      <c r="G182" s="4">
        <v>-87000000</v>
      </c>
      <c r="H182" s="4">
        <v>-200000000</v>
      </c>
      <c r="I182" s="4">
        <v>98000000</v>
      </c>
      <c r="J182" s="4">
        <v>-70000000</v>
      </c>
      <c r="K182" s="4">
        <v>-110000000</v>
      </c>
      <c r="L182" s="4">
        <v>-11000000</v>
      </c>
      <c r="M182" s="4">
        <v>35000000</v>
      </c>
      <c r="N182" s="4">
        <v>50000000</v>
      </c>
      <c r="O182" s="5">
        <v>-92000000</v>
      </c>
      <c r="P182" s="4">
        <v>73000000</v>
      </c>
      <c r="Q182" s="4">
        <v>-97000000</v>
      </c>
      <c r="R182" s="4">
        <v>-25000000</v>
      </c>
      <c r="S182" s="4">
        <v>-43000000</v>
      </c>
    </row>
    <row r="183" spans="1:19" ht="16" x14ac:dyDescent="0.2">
      <c r="A183" s="3" t="s">
        <v>183</v>
      </c>
      <c r="B183" s="4">
        <v>88000000</v>
      </c>
      <c r="C183" s="4">
        <v>496000000</v>
      </c>
      <c r="D183" s="4">
        <v>-144000000</v>
      </c>
      <c r="E183" s="4">
        <v>1295000000</v>
      </c>
      <c r="F183" s="4">
        <v>-311000000</v>
      </c>
      <c r="G183" s="4">
        <v>-503000000</v>
      </c>
      <c r="H183" s="4">
        <v>-391000000</v>
      </c>
      <c r="I183" s="4">
        <v>151000000</v>
      </c>
      <c r="J183" s="4">
        <v>4000000</v>
      </c>
      <c r="K183" s="4">
        <v>-64000000</v>
      </c>
      <c r="L183" s="4">
        <v>2283000000</v>
      </c>
      <c r="M183" s="4">
        <v>-844000000</v>
      </c>
      <c r="N183" s="4">
        <v>-541000000</v>
      </c>
      <c r="O183" s="5">
        <v>-568000000</v>
      </c>
      <c r="P183" s="4">
        <v>-36000000</v>
      </c>
      <c r="Q183" s="4">
        <v>-301000000</v>
      </c>
      <c r="R183" s="4">
        <v>-96000000</v>
      </c>
      <c r="S183" s="4">
        <v>-135000000</v>
      </c>
    </row>
    <row r="184" spans="1:19" ht="16" x14ac:dyDescent="0.2">
      <c r="A184" s="3" t="s">
        <v>54</v>
      </c>
      <c r="B184" s="4">
        <v>1252000000</v>
      </c>
      <c r="C184" s="4">
        <v>3006000000</v>
      </c>
      <c r="D184" s="4">
        <v>2225000000</v>
      </c>
      <c r="E184" s="4">
        <v>2147000000</v>
      </c>
      <c r="F184" s="4">
        <v>2450000000</v>
      </c>
      <c r="G184" s="4">
        <v>2557000000</v>
      </c>
      <c r="H184" s="4">
        <v>2295000000</v>
      </c>
      <c r="I184" s="4">
        <v>2596000000</v>
      </c>
      <c r="J184" s="4">
        <v>3003000000</v>
      </c>
      <c r="K184" s="4">
        <v>3161000000</v>
      </c>
      <c r="L184" s="4">
        <v>2490000000</v>
      </c>
      <c r="M184" s="4">
        <v>2862000000</v>
      </c>
      <c r="N184" s="4">
        <v>3364000000</v>
      </c>
      <c r="O184" s="5">
        <v>4000000000</v>
      </c>
      <c r="P184" s="4">
        <v>772000000</v>
      </c>
      <c r="Q184" s="4">
        <v>954000000</v>
      </c>
      <c r="R184" s="4">
        <v>1153000000</v>
      </c>
      <c r="S184" s="4">
        <v>1121000000</v>
      </c>
    </row>
    <row r="185" spans="1:19" ht="16" x14ac:dyDescent="0.2">
      <c r="A185" s="3" t="s">
        <v>55</v>
      </c>
      <c r="B185" s="6">
        <v>9.4700000000000006</v>
      </c>
      <c r="C185" s="6">
        <v>16.66</v>
      </c>
      <c r="D185" s="6">
        <v>12.84</v>
      </c>
      <c r="E185" s="6">
        <v>12.41</v>
      </c>
      <c r="F185" s="6">
        <v>12.75</v>
      </c>
      <c r="G185" s="6">
        <v>13.38</v>
      </c>
      <c r="H185" s="6">
        <v>13.11</v>
      </c>
      <c r="I185" s="6">
        <v>12.71</v>
      </c>
      <c r="J185" s="6">
        <v>12.63</v>
      </c>
      <c r="K185" s="6">
        <v>13.41</v>
      </c>
      <c r="L185" s="6">
        <v>12.57</v>
      </c>
      <c r="M185" s="6">
        <v>11.91</v>
      </c>
      <c r="N185" s="6">
        <v>11.98</v>
      </c>
      <c r="O185" s="7">
        <v>12.42</v>
      </c>
      <c r="P185" s="6">
        <v>11.5</v>
      </c>
      <c r="Q185" s="6">
        <v>12.13</v>
      </c>
      <c r="R185" s="6">
        <v>12.77</v>
      </c>
      <c r="S185" s="6">
        <v>12.42</v>
      </c>
    </row>
    <row r="186" spans="1:19" ht="16" x14ac:dyDescent="0.2">
      <c r="A186" s="3" t="s">
        <v>184</v>
      </c>
      <c r="B186" s="4">
        <v>104000000</v>
      </c>
      <c r="C186" s="4">
        <v>-118000000</v>
      </c>
      <c r="D186" s="4">
        <v>252000000</v>
      </c>
      <c r="E186" s="4">
        <v>189000000</v>
      </c>
      <c r="F186" s="4">
        <v>492000000</v>
      </c>
      <c r="G186" s="4">
        <v>124000000</v>
      </c>
      <c r="H186" s="4">
        <v>75000000</v>
      </c>
      <c r="I186" s="4">
        <v>728000000</v>
      </c>
      <c r="J186" s="4">
        <v>107000000</v>
      </c>
      <c r="K186" s="4">
        <v>257000000</v>
      </c>
      <c r="L186" s="4">
        <v>51000000</v>
      </c>
      <c r="M186" s="4">
        <v>48000000</v>
      </c>
      <c r="N186" s="4">
        <v>3191000000</v>
      </c>
      <c r="O186" s="5">
        <v>3077000000</v>
      </c>
      <c r="P186" s="4">
        <v>2760000000</v>
      </c>
      <c r="Q186" s="4">
        <v>183000000</v>
      </c>
      <c r="R186" s="4" t="s">
        <v>24</v>
      </c>
      <c r="S186" s="4">
        <v>134000000</v>
      </c>
    </row>
    <row r="187" spans="1:19" ht="16" x14ac:dyDescent="0.2">
      <c r="A187" s="3" t="s">
        <v>185</v>
      </c>
      <c r="B187" s="4">
        <v>556000000</v>
      </c>
      <c r="C187" s="4">
        <v>1331000000</v>
      </c>
      <c r="D187" s="4">
        <v>668000000</v>
      </c>
      <c r="E187" s="4">
        <v>1285000000</v>
      </c>
      <c r="F187" s="4">
        <v>1413000000</v>
      </c>
      <c r="G187" s="4">
        <v>1205000000</v>
      </c>
      <c r="H187" s="4">
        <v>1278000000</v>
      </c>
      <c r="I187" s="4">
        <v>1609000000</v>
      </c>
      <c r="J187" s="4">
        <v>1519000000</v>
      </c>
      <c r="K187" s="4">
        <v>2331000000</v>
      </c>
      <c r="L187" s="4">
        <v>2100000000</v>
      </c>
      <c r="M187" s="4">
        <v>1470000000</v>
      </c>
      <c r="N187" s="4">
        <v>1046000000</v>
      </c>
      <c r="O187" s="5">
        <v>1078000000</v>
      </c>
      <c r="P187" s="4">
        <v>116000000</v>
      </c>
      <c r="Q187" s="4">
        <v>398000000</v>
      </c>
      <c r="R187" s="4">
        <v>302000000</v>
      </c>
      <c r="S187" s="4">
        <v>262000000</v>
      </c>
    </row>
    <row r="188" spans="1:19" ht="16" x14ac:dyDescent="0.2">
      <c r="A188" s="29" t="s">
        <v>186</v>
      </c>
      <c r="B188" s="27">
        <v>584200371</v>
      </c>
      <c r="C188" s="27">
        <v>1363056908</v>
      </c>
      <c r="D188" s="27">
        <v>692489652</v>
      </c>
      <c r="E188" s="27">
        <v>1315725814</v>
      </c>
      <c r="F188" s="27">
        <v>1458646672</v>
      </c>
      <c r="G188" s="27">
        <v>1252185185</v>
      </c>
      <c r="H188" s="27">
        <v>1330053886</v>
      </c>
      <c r="I188" s="27">
        <v>1643043975</v>
      </c>
      <c r="J188" s="27">
        <v>1609562296</v>
      </c>
      <c r="K188" s="27">
        <v>2418230769</v>
      </c>
      <c r="L188" s="27">
        <v>2177459367</v>
      </c>
      <c r="M188" s="27">
        <v>1557315158</v>
      </c>
      <c r="N188" s="27">
        <v>1200103228</v>
      </c>
      <c r="O188" s="28">
        <v>1335747919</v>
      </c>
      <c r="P188" s="27">
        <v>157034539</v>
      </c>
      <c r="Q188" s="27">
        <v>470015424</v>
      </c>
      <c r="R188" s="27">
        <v>370145773</v>
      </c>
      <c r="S188" s="27">
        <v>338884089</v>
      </c>
    </row>
    <row r="189" spans="1:19" ht="16" x14ac:dyDescent="0.2">
      <c r="A189" s="21" t="s">
        <v>199</v>
      </c>
      <c r="B189" s="22"/>
      <c r="C189" s="23">
        <f>(C188/B188)-1</f>
        <v>1.3332010311236178</v>
      </c>
      <c r="D189" s="23">
        <f>(D188/C188)-1</f>
        <v>-0.49195837097067119</v>
      </c>
      <c r="E189" s="23">
        <f>(E188/D188)-1</f>
        <v>0.89999346589514095</v>
      </c>
      <c r="F189" s="23">
        <f t="shared" ref="F189:O189" si="11">(F188/E188)-1</f>
        <v>0.10862510751043142</v>
      </c>
      <c r="G189" s="23">
        <f t="shared" si="11"/>
        <v>-0.14154317900503877</v>
      </c>
      <c r="H189" s="23">
        <f t="shared" si="11"/>
        <v>6.2186250031380119E-2</v>
      </c>
      <c r="I189" s="23">
        <f t="shared" si="11"/>
        <v>0.23532135975429203</v>
      </c>
      <c r="J189" s="23">
        <f t="shared" si="11"/>
        <v>-2.0377834987648447E-2</v>
      </c>
      <c r="K189" s="23">
        <f t="shared" si="11"/>
        <v>0.5024151441728355</v>
      </c>
      <c r="L189" s="23">
        <f t="shared" si="11"/>
        <v>-9.9565105649352503E-2</v>
      </c>
      <c r="M189" s="23">
        <f t="shared" si="11"/>
        <v>-0.28480173655520613</v>
      </c>
      <c r="N189" s="23">
        <f t="shared" si="11"/>
        <v>-0.2293767758985622</v>
      </c>
      <c r="O189" s="23">
        <f t="shared" si="11"/>
        <v>0.11302751949601464</v>
      </c>
      <c r="P189" s="23"/>
      <c r="Q189" s="23">
        <f t="shared" ref="Q189:S189" si="12">(Q188/P188)-1</f>
        <v>1.9930703588718148</v>
      </c>
      <c r="R189" s="23">
        <f t="shared" si="12"/>
        <v>-0.21248164613423415</v>
      </c>
      <c r="S189" s="23">
        <f t="shared" si="12"/>
        <v>-8.4457763077035009E-2</v>
      </c>
    </row>
    <row r="190" spans="1:19" ht="16" x14ac:dyDescent="0.2">
      <c r="A190" s="24" t="s">
        <v>200</v>
      </c>
      <c r="B190" s="25">
        <f t="shared" ref="B190:S190" si="13">B188/B2</f>
        <v>4.4170601164373206E-2</v>
      </c>
      <c r="C190" s="25">
        <f t="shared" si="13"/>
        <v>7.5523986480496449E-2</v>
      </c>
      <c r="D190" s="25">
        <f t="shared" si="13"/>
        <v>3.9949789546555904E-2</v>
      </c>
      <c r="E190" s="25">
        <f t="shared" si="13"/>
        <v>7.6049119357262593E-2</v>
      </c>
      <c r="F190" s="25">
        <f t="shared" si="13"/>
        <v>7.5888178138494355E-2</v>
      </c>
      <c r="G190" s="25">
        <f t="shared" si="13"/>
        <v>6.552512742019885E-2</v>
      </c>
      <c r="H190" s="25">
        <f t="shared" si="13"/>
        <v>7.5964011993831737E-2</v>
      </c>
      <c r="I190" s="25">
        <f t="shared" si="13"/>
        <v>8.0430975866457796E-2</v>
      </c>
      <c r="J190" s="25">
        <f t="shared" si="13"/>
        <v>6.7711173110092129E-2</v>
      </c>
      <c r="K190" s="25">
        <f t="shared" si="13"/>
        <v>0.10259347371770396</v>
      </c>
      <c r="L190" s="25">
        <f t="shared" si="13"/>
        <v>0.10991163328453889</v>
      </c>
      <c r="M190" s="25">
        <f t="shared" si="13"/>
        <v>6.4831404104741683E-2</v>
      </c>
      <c r="N190" s="25">
        <f t="shared" si="13"/>
        <v>4.2747853102514784E-2</v>
      </c>
      <c r="O190" s="25">
        <f t="shared" si="13"/>
        <v>4.1490585792383676E-2</v>
      </c>
      <c r="P190" s="25">
        <f t="shared" si="13"/>
        <v>2.1414774171553252E-2</v>
      </c>
      <c r="Q190" s="25">
        <f t="shared" si="13"/>
        <v>6.0491045559845559E-2</v>
      </c>
      <c r="R190" s="25">
        <f t="shared" si="13"/>
        <v>4.3788687211640837E-2</v>
      </c>
      <c r="S190" s="25">
        <f t="shared" si="13"/>
        <v>3.9231776915952768E-2</v>
      </c>
    </row>
    <row r="191" spans="1:19" ht="16" x14ac:dyDescent="0.2">
      <c r="A191" s="3" t="s">
        <v>187</v>
      </c>
      <c r="B191" s="4">
        <v>725000000</v>
      </c>
      <c r="C191" s="4">
        <v>1289000000</v>
      </c>
      <c r="D191" s="4">
        <v>696000000</v>
      </c>
      <c r="E191" s="4">
        <v>2274000000</v>
      </c>
      <c r="F191" s="4">
        <v>1429000000</v>
      </c>
      <c r="G191" s="4">
        <v>1212000000</v>
      </c>
      <c r="H191" s="4">
        <v>1534000000</v>
      </c>
      <c r="I191" s="4">
        <v>1844000000</v>
      </c>
      <c r="J191" s="4">
        <v>2071000000</v>
      </c>
      <c r="K191" s="4">
        <v>2266000000</v>
      </c>
      <c r="L191" s="4">
        <v>3761000000</v>
      </c>
      <c r="M191" s="4">
        <v>1510000000</v>
      </c>
      <c r="N191" s="4">
        <v>1599000000</v>
      </c>
      <c r="O191" s="5">
        <v>3879000000</v>
      </c>
      <c r="P191" s="4">
        <v>2890000000</v>
      </c>
      <c r="Q191" s="4">
        <v>-55000000</v>
      </c>
      <c r="R191" s="4">
        <v>174000000</v>
      </c>
      <c r="S191" s="4">
        <v>870000000</v>
      </c>
    </row>
    <row r="192" spans="1:19" ht="16" x14ac:dyDescent="0.2">
      <c r="A192" s="3" t="s">
        <v>188</v>
      </c>
      <c r="B192" s="6">
        <v>2.83</v>
      </c>
      <c r="C192" s="6">
        <v>6.9</v>
      </c>
      <c r="D192" s="6">
        <v>3.53</v>
      </c>
      <c r="E192" s="6">
        <v>6.87</v>
      </c>
      <c r="F192" s="6">
        <v>7.74</v>
      </c>
      <c r="G192" s="6">
        <v>6.77</v>
      </c>
      <c r="H192" s="6">
        <v>7.56</v>
      </c>
      <c r="I192" s="6">
        <v>9.65</v>
      </c>
      <c r="J192" s="6">
        <v>9.36</v>
      </c>
      <c r="K192" s="4">
        <v>15</v>
      </c>
      <c r="L192" s="6">
        <v>14.17</v>
      </c>
      <c r="M192" s="6">
        <v>10.17</v>
      </c>
      <c r="N192" s="6">
        <v>7.39</v>
      </c>
      <c r="O192" s="7">
        <v>7.62</v>
      </c>
      <c r="P192" s="6">
        <v>0.82</v>
      </c>
      <c r="Q192" s="6">
        <v>2.81</v>
      </c>
      <c r="R192" s="6">
        <v>2.13</v>
      </c>
      <c r="S192" s="6">
        <v>1.85</v>
      </c>
    </row>
    <row r="193" spans="1:19" ht="16" x14ac:dyDescent="0.2">
      <c r="A193" s="3" t="s">
        <v>189</v>
      </c>
      <c r="B193" s="6">
        <v>14.9</v>
      </c>
      <c r="C193" s="6">
        <v>6.05</v>
      </c>
      <c r="D193" s="6">
        <v>8.58</v>
      </c>
      <c r="E193" s="6">
        <v>9.1300000000000008</v>
      </c>
      <c r="F193" s="6">
        <v>8.4600000000000009</v>
      </c>
      <c r="G193" s="6">
        <v>5.39</v>
      </c>
      <c r="H193" s="6">
        <v>8.93</v>
      </c>
      <c r="I193" s="6">
        <v>10.029999999999999</v>
      </c>
      <c r="J193" s="6">
        <v>6.72</v>
      </c>
      <c r="K193" s="6">
        <v>6.93</v>
      </c>
      <c r="L193" s="6">
        <v>10.119999999999999</v>
      </c>
      <c r="M193" s="6">
        <v>10.46</v>
      </c>
      <c r="N193" s="6">
        <v>11.98</v>
      </c>
      <c r="O193" s="7">
        <v>10.65</v>
      </c>
      <c r="P193" s="6">
        <v>11.86</v>
      </c>
      <c r="Q193" s="6">
        <v>12.19</v>
      </c>
      <c r="R193" s="6">
        <v>10.62</v>
      </c>
      <c r="S193" s="6">
        <v>11.44</v>
      </c>
    </row>
    <row r="194" spans="1:19" ht="16" x14ac:dyDescent="0.2">
      <c r="A194" s="3" t="s">
        <v>190</v>
      </c>
      <c r="B194" s="6">
        <v>0.97</v>
      </c>
      <c r="C194" s="6">
        <v>1.1200000000000001</v>
      </c>
      <c r="D194" s="6">
        <v>0.93</v>
      </c>
      <c r="E194" s="6">
        <v>1.41</v>
      </c>
      <c r="F194" s="6">
        <v>1.37</v>
      </c>
      <c r="G194" s="6">
        <v>1.47</v>
      </c>
      <c r="H194" s="6">
        <v>1.39</v>
      </c>
      <c r="I194" s="6">
        <v>2.2799999999999998</v>
      </c>
      <c r="J194" s="6">
        <v>1.1100000000000001</v>
      </c>
      <c r="K194" s="6">
        <v>1.41</v>
      </c>
      <c r="L194" s="6">
        <v>1.52</v>
      </c>
      <c r="M194" s="6">
        <v>1.06</v>
      </c>
      <c r="N194" s="6">
        <v>0.91</v>
      </c>
      <c r="O194" s="7">
        <v>0.86</v>
      </c>
      <c r="P194" s="6">
        <v>0.96</v>
      </c>
      <c r="Q194" s="6">
        <v>1.29</v>
      </c>
      <c r="R194" s="6">
        <v>0.63</v>
      </c>
      <c r="S194" s="6">
        <v>0.67</v>
      </c>
    </row>
    <row r="196" spans="1:19" ht="16" x14ac:dyDescent="0.2">
      <c r="A196" s="8"/>
    </row>
  </sheetData>
  <pageMargins left="0.7" right="0.7" top="0.75" bottom="0.75" header="0.3" footer="0.3"/>
  <ignoredErrors>
    <ignoredError sqref="B1:S1 A4:S7 A15:S16 A19:S33 A191:S195 A2:S2 A9:S11 A13:S13 A37:S128 A130:S141 A144:S188 A142:M142 O142:P14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1006A-A240-DD44-872B-D25ACF67DCDF}">
  <dimension ref="A1:R110"/>
  <sheetViews>
    <sheetView tabSelected="1" workbookViewId="0">
      <selection activeCell="K28" sqref="K28"/>
    </sheetView>
  </sheetViews>
  <sheetFormatPr baseColWidth="10" defaultRowHeight="15" x14ac:dyDescent="0.2"/>
  <cols>
    <col min="1" max="18" width="18.83203125" customWidth="1"/>
  </cols>
  <sheetData>
    <row r="1" spans="1:18" s="121" customFormat="1" ht="22" customHeight="1" x14ac:dyDescent="0.2">
      <c r="A1" s="120" t="e" vm="1">
        <v>#VALUE!</v>
      </c>
      <c r="B1" s="120"/>
      <c r="C1" s="120"/>
      <c r="D1" s="120"/>
      <c r="E1" s="120"/>
      <c r="F1" s="120"/>
      <c r="G1" s="120"/>
      <c r="H1" s="120"/>
      <c r="I1" s="120"/>
      <c r="J1" s="120"/>
      <c r="K1" s="120"/>
      <c r="L1" s="120"/>
      <c r="M1" s="120"/>
      <c r="N1" s="120"/>
      <c r="O1" s="120"/>
      <c r="P1" s="120"/>
      <c r="Q1" s="120"/>
      <c r="R1" s="120"/>
    </row>
    <row r="2" spans="1:18" s="121" customFormat="1" ht="22" customHeight="1" thickBot="1" x14ac:dyDescent="0.25">
      <c r="A2" s="120"/>
      <c r="B2" s="120"/>
      <c r="C2" s="120"/>
      <c r="D2" s="120"/>
      <c r="E2" s="120"/>
      <c r="F2" s="120"/>
      <c r="G2" s="120"/>
      <c r="H2" s="120"/>
      <c r="I2" s="120"/>
      <c r="J2" s="120"/>
      <c r="K2" s="120"/>
      <c r="L2" s="120"/>
      <c r="M2" s="120"/>
      <c r="N2" s="120"/>
      <c r="O2" s="120"/>
      <c r="P2" s="120"/>
      <c r="Q2" s="120"/>
      <c r="R2" s="120"/>
    </row>
    <row r="3" spans="1:18" ht="22" customHeight="1" x14ac:dyDescent="0.2">
      <c r="A3" s="41" cm="1">
        <f t="array" ref="A3">_FV(A1,"Market cap",TRUE)</f>
        <v>31715410000</v>
      </c>
      <c r="B3" s="42" t="s">
        <v>201</v>
      </c>
      <c r="C3" s="43">
        <f>Financials!O8*0.01</f>
        <v>0.23719999999999999</v>
      </c>
      <c r="D3" s="42" t="s">
        <v>202</v>
      </c>
      <c r="E3" s="43">
        <f>SUM(C11:E11)/3</f>
        <v>7.3905838075758637E-2</v>
      </c>
      <c r="F3" s="44" t="s">
        <v>203</v>
      </c>
      <c r="G3" s="45">
        <f>AVERAGE(Financials!K129:O129)</f>
        <v>-2.1457137754392307E-2</v>
      </c>
      <c r="H3" s="44" t="s">
        <v>204</v>
      </c>
      <c r="I3" s="46">
        <f>J15*(1+I7)/(I6-I7)</f>
        <v>45605748469.775688</v>
      </c>
      <c r="J3" s="47" t="s">
        <v>205</v>
      </c>
      <c r="K3" s="48">
        <f>(Financials!O172*-1)/Model!A3</f>
        <v>2.8030537836338864E-2</v>
      </c>
      <c r="L3" s="49" t="s">
        <v>206</v>
      </c>
      <c r="M3" s="50"/>
      <c r="N3" s="122" t="s">
        <v>207</v>
      </c>
      <c r="O3" s="123"/>
      <c r="P3" s="50"/>
      <c r="Q3" s="50"/>
      <c r="R3" s="50"/>
    </row>
    <row r="4" spans="1:18" ht="22" customHeight="1" x14ac:dyDescent="0.2">
      <c r="A4" s="51">
        <f>Financials!O56-Financials!O96-Financials!O105</f>
        <v>-5386000000</v>
      </c>
      <c r="B4" s="52" t="s">
        <v>208</v>
      </c>
      <c r="C4" s="53">
        <f>Financials!O17*0.01</f>
        <v>9.4500000000000001E-2</v>
      </c>
      <c r="D4" s="52" t="s">
        <v>209</v>
      </c>
      <c r="E4" s="53">
        <f>SUM(C13:E13)/3</f>
        <v>-2.6178546976829789E-3</v>
      </c>
      <c r="F4" s="54" t="s">
        <v>210</v>
      </c>
      <c r="G4" s="55">
        <f>A5*(1+(5*G3))</f>
        <v>126537700.77358718</v>
      </c>
      <c r="H4" s="54" t="s">
        <v>211</v>
      </c>
      <c r="I4" s="56">
        <f>NPV(I6,F15,G15,H15,I15,(J15+I3))</f>
        <v>40133641291.185509</v>
      </c>
      <c r="J4" s="54" t="s">
        <v>212</v>
      </c>
      <c r="K4" s="57" cm="1">
        <f t="array" ref="K4">_FV(A1,"Change (%)",TRUE)</f>
        <v>9.3849999999999999E-4</v>
      </c>
      <c r="L4" s="58" t="s">
        <v>213</v>
      </c>
      <c r="M4" s="50"/>
      <c r="N4" s="124" t="s">
        <v>214</v>
      </c>
      <c r="O4" s="125"/>
      <c r="P4" s="50"/>
      <c r="Q4" s="50"/>
      <c r="R4" s="50"/>
    </row>
    <row r="5" spans="1:18" ht="22" customHeight="1" x14ac:dyDescent="0.2">
      <c r="A5" s="51" cm="1">
        <f t="array" ref="A5">_FV(A1,"Shares outstanding",TRUE)</f>
        <v>141744900</v>
      </c>
      <c r="B5" s="52" t="s">
        <v>215</v>
      </c>
      <c r="C5" s="53">
        <f>F14</f>
        <v>8.4029850746268661E-2</v>
      </c>
      <c r="D5" s="59" t="s">
        <v>216</v>
      </c>
      <c r="E5" s="53">
        <f>SUM(C16:E16)/3</f>
        <v>-0.2045812060343736</v>
      </c>
      <c r="F5" s="54" t="s">
        <v>217</v>
      </c>
      <c r="G5" s="55">
        <f>Financials!O56</f>
        <v>2314000000</v>
      </c>
      <c r="H5" s="54" t="s">
        <v>218</v>
      </c>
      <c r="I5" s="56">
        <f>I4+G5-G6</f>
        <v>34747641291.185509</v>
      </c>
      <c r="J5" s="54" t="s">
        <v>219</v>
      </c>
      <c r="K5" s="60" cm="1">
        <f t="array" ref="K5">_FV(A1,"Price")</f>
        <v>223.96</v>
      </c>
      <c r="L5" s="61" t="s">
        <v>220</v>
      </c>
      <c r="M5" s="50"/>
      <c r="N5" s="62" t="s">
        <v>221</v>
      </c>
      <c r="O5" s="63">
        <f>Financials!O20</f>
        <v>257000000</v>
      </c>
      <c r="P5" s="50"/>
      <c r="Q5" s="50"/>
      <c r="R5" s="50"/>
    </row>
    <row r="6" spans="1:18" ht="22" customHeight="1" x14ac:dyDescent="0.2">
      <c r="A6" s="64">
        <f>O20/F10</f>
        <v>0.94672865671641793</v>
      </c>
      <c r="B6" s="52" t="s">
        <v>222</v>
      </c>
      <c r="C6" s="53">
        <f>F17</f>
        <v>6.6656716417910447E-2</v>
      </c>
      <c r="D6" s="59" t="s">
        <v>200</v>
      </c>
      <c r="E6" s="53">
        <f>Financials!O33/Financials!O126</f>
        <v>0.22375836562169779</v>
      </c>
      <c r="F6" s="52" t="s">
        <v>223</v>
      </c>
      <c r="G6" s="55">
        <f>Financials!O96+Financials!O105</f>
        <v>7700000000</v>
      </c>
      <c r="H6" s="54" t="s">
        <v>224</v>
      </c>
      <c r="I6" s="57">
        <f>N25</f>
        <v>8.3413140654088752E-2</v>
      </c>
      <c r="J6" s="54" t="s">
        <v>225</v>
      </c>
      <c r="K6" s="65">
        <f>I5/G4</f>
        <v>274.60307148585832</v>
      </c>
      <c r="L6" s="66" t="s">
        <v>226</v>
      </c>
      <c r="M6" s="50"/>
      <c r="N6" s="62" t="s">
        <v>227</v>
      </c>
      <c r="O6" s="63">
        <f>Financials!O96</f>
        <v>2611000000</v>
      </c>
      <c r="P6" s="50"/>
      <c r="Q6" s="50"/>
      <c r="R6" s="50"/>
    </row>
    <row r="7" spans="1:18" ht="22" customHeight="1" thickBot="1" x14ac:dyDescent="0.25">
      <c r="A7" s="67">
        <f>O20/F12</f>
        <v>11.266575488454707</v>
      </c>
      <c r="B7" s="68" t="s">
        <v>228</v>
      </c>
      <c r="C7" s="69">
        <f>F15/A3</f>
        <v>7.0407413935370852E-2</v>
      </c>
      <c r="D7" s="68" t="s">
        <v>229</v>
      </c>
      <c r="E7" s="70">
        <f>(Financials!O16*(1-0.25))/(Financials!O126+Financials!O105+Financials!O96)</f>
        <v>0.1196867128463476</v>
      </c>
      <c r="F7" s="68" t="s">
        <v>196</v>
      </c>
      <c r="G7" s="71">
        <f>(Financials!O96+Financials!O105)/Financials!O126</f>
        <v>0.67805565339908414</v>
      </c>
      <c r="H7" s="72" t="s">
        <v>230</v>
      </c>
      <c r="I7" s="73">
        <v>2.5000000000000001E-2</v>
      </c>
      <c r="J7" s="74" t="s">
        <v>231</v>
      </c>
      <c r="K7" s="75">
        <f>K6/K5-1</f>
        <v>0.22612552011903153</v>
      </c>
      <c r="L7" s="76" t="s">
        <v>232</v>
      </c>
      <c r="M7" s="50"/>
      <c r="N7" s="62" t="s">
        <v>233</v>
      </c>
      <c r="O7" s="63">
        <f>Financials!O105</f>
        <v>5089000000</v>
      </c>
      <c r="P7" s="50"/>
      <c r="Q7" s="50"/>
      <c r="R7" s="50"/>
    </row>
    <row r="8" spans="1:18" ht="22" customHeight="1" x14ac:dyDescent="0.2">
      <c r="A8" s="77"/>
      <c r="B8" s="50"/>
      <c r="C8" s="50"/>
      <c r="D8" s="50"/>
      <c r="E8" s="50"/>
      <c r="F8" s="50"/>
      <c r="G8" s="50"/>
      <c r="H8" s="50"/>
      <c r="I8" s="50"/>
      <c r="J8" s="78"/>
      <c r="K8" s="78"/>
      <c r="L8" s="78"/>
      <c r="M8" s="50"/>
      <c r="N8" s="79" t="s">
        <v>214</v>
      </c>
      <c r="O8" s="80">
        <f>O5/(O6+O7)</f>
        <v>3.3376623376623379E-2</v>
      </c>
      <c r="P8" s="50"/>
      <c r="Q8" s="50"/>
      <c r="R8" s="50"/>
    </row>
    <row r="9" spans="1:18" ht="22" customHeight="1" x14ac:dyDescent="0.2">
      <c r="A9" s="81"/>
      <c r="B9" s="82">
        <v>2019</v>
      </c>
      <c r="C9" s="82">
        <v>2020</v>
      </c>
      <c r="D9" s="82">
        <v>2021</v>
      </c>
      <c r="E9" s="83">
        <v>2022</v>
      </c>
      <c r="F9" s="84">
        <v>2023</v>
      </c>
      <c r="G9" s="85">
        <v>2024</v>
      </c>
      <c r="H9" s="85">
        <v>2025</v>
      </c>
      <c r="I9" s="85">
        <v>2026</v>
      </c>
      <c r="J9" s="86">
        <v>2027</v>
      </c>
      <c r="K9" s="78"/>
      <c r="L9" s="78"/>
      <c r="M9" s="78"/>
      <c r="N9" s="62" t="s">
        <v>234</v>
      </c>
      <c r="O9" s="63">
        <f>Financials!O25</f>
        <v>768000000</v>
      </c>
      <c r="P9" s="50"/>
      <c r="Q9" s="50"/>
      <c r="R9" s="50"/>
    </row>
    <row r="10" spans="1:18" ht="22" customHeight="1" x14ac:dyDescent="0.2">
      <c r="A10" s="87" t="s">
        <v>235</v>
      </c>
      <c r="B10" s="88">
        <v>23571000000</v>
      </c>
      <c r="C10" s="88">
        <v>19811000000</v>
      </c>
      <c r="D10" s="88">
        <v>24021000000</v>
      </c>
      <c r="E10" s="89">
        <v>28074000000</v>
      </c>
      <c r="F10" s="88">
        <v>33500000000</v>
      </c>
      <c r="G10" s="88">
        <v>32800000000</v>
      </c>
      <c r="H10" s="88">
        <v>33740000000</v>
      </c>
      <c r="I10" s="88">
        <v>35365000000</v>
      </c>
      <c r="J10" s="89">
        <v>36764000000</v>
      </c>
      <c r="K10" s="90" t="s">
        <v>236</v>
      </c>
      <c r="L10" s="78"/>
      <c r="N10" s="62" t="s">
        <v>237</v>
      </c>
      <c r="O10" s="63">
        <f>Financials!O24</f>
        <v>3364000000</v>
      </c>
      <c r="P10" s="50"/>
      <c r="Q10" s="50"/>
      <c r="R10" s="50"/>
    </row>
    <row r="11" spans="1:18" ht="22" customHeight="1" x14ac:dyDescent="0.2">
      <c r="A11" s="91"/>
      <c r="B11" s="92"/>
      <c r="C11" s="92">
        <f t="shared" ref="C11:J11" si="0">(C10/B10)-1</f>
        <v>-0.15951805184336687</v>
      </c>
      <c r="D11" s="92">
        <f t="shared" si="0"/>
        <v>0.21250820251375502</v>
      </c>
      <c r="E11" s="92">
        <f t="shared" si="0"/>
        <v>0.16872736355688778</v>
      </c>
      <c r="F11" s="93">
        <f t="shared" si="0"/>
        <v>0.19327491629265503</v>
      </c>
      <c r="G11" s="92">
        <f t="shared" si="0"/>
        <v>-2.0895522388059695E-2</v>
      </c>
      <c r="H11" s="92">
        <f t="shared" si="0"/>
        <v>2.8658536585365768E-2</v>
      </c>
      <c r="I11" s="92">
        <f t="shared" si="0"/>
        <v>4.8162418494368753E-2</v>
      </c>
      <c r="J11" s="94">
        <f t="shared" si="0"/>
        <v>3.9558885904142471E-2</v>
      </c>
      <c r="K11" s="94">
        <f>AVERAGE(F11:J11)</f>
        <v>5.7751846977694463E-2</v>
      </c>
      <c r="L11" s="78"/>
      <c r="M11" s="78"/>
      <c r="N11" s="62" t="s">
        <v>238</v>
      </c>
      <c r="O11" s="95">
        <f>O9/O10</f>
        <v>0.22829964328180738</v>
      </c>
      <c r="P11" s="50"/>
      <c r="Q11" s="50"/>
      <c r="R11" s="50"/>
    </row>
    <row r="12" spans="1:18" ht="22" customHeight="1" x14ac:dyDescent="0.2">
      <c r="A12" s="87" t="s">
        <v>142</v>
      </c>
      <c r="B12" s="88">
        <v>2260000000</v>
      </c>
      <c r="C12" s="88">
        <v>1789000000</v>
      </c>
      <c r="D12" s="88">
        <v>2131000000</v>
      </c>
      <c r="E12" s="88">
        <v>2151000000</v>
      </c>
      <c r="F12" s="96">
        <v>2815000000</v>
      </c>
      <c r="G12" s="88">
        <v>2720000000</v>
      </c>
      <c r="H12" s="88">
        <v>2950000000</v>
      </c>
      <c r="I12" s="88">
        <v>3031000000</v>
      </c>
      <c r="J12" s="89">
        <v>3300000000</v>
      </c>
      <c r="K12" s="97" t="s">
        <v>239</v>
      </c>
      <c r="L12" s="78"/>
      <c r="M12" s="78"/>
      <c r="N12" s="62" t="s">
        <v>240</v>
      </c>
      <c r="O12" s="95">
        <f>O8*(1-O11)</f>
        <v>2.5756752165789029E-2</v>
      </c>
      <c r="P12" s="50"/>
      <c r="Q12" s="50"/>
      <c r="R12" s="50"/>
    </row>
    <row r="13" spans="1:18" ht="22" customHeight="1" x14ac:dyDescent="0.2">
      <c r="A13" s="91"/>
      <c r="B13" s="92"/>
      <c r="C13" s="92">
        <f t="shared" ref="C13:J13" si="1">(C12/B12)-1</f>
        <v>-0.20840707964601768</v>
      </c>
      <c r="D13" s="92">
        <f t="shared" si="1"/>
        <v>0.19116825041922869</v>
      </c>
      <c r="E13" s="92">
        <f t="shared" si="1"/>
        <v>9.3852651337400506E-3</v>
      </c>
      <c r="F13" s="93">
        <f t="shared" si="1"/>
        <v>0.30869363086936308</v>
      </c>
      <c r="G13" s="92">
        <f t="shared" si="1"/>
        <v>-3.3747779751332141E-2</v>
      </c>
      <c r="H13" s="92">
        <f t="shared" si="1"/>
        <v>8.4558823529411686E-2</v>
      </c>
      <c r="I13" s="92">
        <f t="shared" si="1"/>
        <v>2.7457627118643968E-2</v>
      </c>
      <c r="J13" s="94">
        <f t="shared" si="1"/>
        <v>8.8749587594853185E-2</v>
      </c>
      <c r="K13" s="94">
        <f>AVERAGE(F13:J13)</f>
        <v>9.5142377872187961E-2</v>
      </c>
      <c r="L13" s="78"/>
      <c r="M13" s="78"/>
      <c r="N13" s="124" t="s">
        <v>241</v>
      </c>
      <c r="O13" s="125"/>
      <c r="P13" s="50"/>
      <c r="Q13" s="50"/>
      <c r="R13" s="50"/>
    </row>
    <row r="14" spans="1:18" ht="22" customHeight="1" x14ac:dyDescent="0.2">
      <c r="A14" s="98" t="s">
        <v>242</v>
      </c>
      <c r="B14" s="99">
        <f>B12/B10</f>
        <v>9.5880531161172622E-2</v>
      </c>
      <c r="C14" s="99">
        <f t="shared" ref="C14:J14" si="2">C12/C10</f>
        <v>9.0303366816415126E-2</v>
      </c>
      <c r="D14" s="99">
        <f t="shared" si="2"/>
        <v>8.8714041880021646E-2</v>
      </c>
      <c r="E14" s="99">
        <f t="shared" si="2"/>
        <v>7.6618935670014959E-2</v>
      </c>
      <c r="F14" s="100">
        <f t="shared" si="2"/>
        <v>8.4029850746268661E-2</v>
      </c>
      <c r="G14" s="99">
        <f t="shared" si="2"/>
        <v>8.2926829268292687E-2</v>
      </c>
      <c r="H14" s="99">
        <f t="shared" si="2"/>
        <v>8.7433313574392407E-2</v>
      </c>
      <c r="I14" s="99">
        <f t="shared" si="2"/>
        <v>8.5706206701541068E-2</v>
      </c>
      <c r="J14" s="101">
        <f t="shared" si="2"/>
        <v>8.9761723425089757E-2</v>
      </c>
      <c r="K14" s="101"/>
      <c r="L14" s="78"/>
      <c r="M14" s="78"/>
      <c r="N14" s="62" t="s">
        <v>243</v>
      </c>
      <c r="O14" s="95">
        <f>'[1]US Treasury Bonds'!$C$8</f>
        <v>4.3360000000000003E-2</v>
      </c>
      <c r="P14" s="50"/>
      <c r="Q14" s="50"/>
      <c r="R14" s="50"/>
    </row>
    <row r="15" spans="1:18" ht="22" customHeight="1" x14ac:dyDescent="0.2">
      <c r="A15" s="87" t="s">
        <v>185</v>
      </c>
      <c r="B15" s="88">
        <v>2418230769</v>
      </c>
      <c r="C15" s="88">
        <v>2177459367</v>
      </c>
      <c r="D15" s="88">
        <v>1557315158</v>
      </c>
      <c r="E15" s="88">
        <v>1200103228</v>
      </c>
      <c r="F15" s="96">
        <v>2233000000</v>
      </c>
      <c r="G15" s="88">
        <v>2330000000</v>
      </c>
      <c r="H15" s="88">
        <v>2480000000</v>
      </c>
      <c r="I15" s="88">
        <v>2540000000</v>
      </c>
      <c r="J15" s="89">
        <v>2599000000</v>
      </c>
      <c r="K15" s="97" t="s">
        <v>244</v>
      </c>
      <c r="L15" s="78"/>
      <c r="M15" s="78"/>
      <c r="N15" s="62" t="s">
        <v>245</v>
      </c>
      <c r="O15" s="102">
        <f>1.33</f>
        <v>1.33</v>
      </c>
      <c r="P15" s="50"/>
      <c r="Q15" s="50"/>
      <c r="R15" s="50"/>
    </row>
    <row r="16" spans="1:18" ht="22" customHeight="1" x14ac:dyDescent="0.2">
      <c r="A16" s="103"/>
      <c r="B16" s="92"/>
      <c r="C16" s="92">
        <f t="shared" ref="C16:J16" si="3">(C15/B15)-1</f>
        <v>-9.9565105649352503E-2</v>
      </c>
      <c r="D16" s="92">
        <f t="shared" si="3"/>
        <v>-0.28480173655520613</v>
      </c>
      <c r="E16" s="92">
        <f t="shared" si="3"/>
        <v>-0.2293767758985622</v>
      </c>
      <c r="F16" s="93">
        <f t="shared" si="3"/>
        <v>0.86067327201623023</v>
      </c>
      <c r="G16" s="92">
        <f t="shared" si="3"/>
        <v>4.3439319301388224E-2</v>
      </c>
      <c r="H16" s="92">
        <f t="shared" si="3"/>
        <v>6.4377682403433445E-2</v>
      </c>
      <c r="I16" s="92">
        <f t="shared" si="3"/>
        <v>2.4193548387096753E-2</v>
      </c>
      <c r="J16" s="94">
        <f t="shared" si="3"/>
        <v>2.3228346456692917E-2</v>
      </c>
      <c r="K16" s="94">
        <f>AVERAGE(F16:J16)</f>
        <v>0.20318243371296832</v>
      </c>
      <c r="L16" s="78"/>
      <c r="M16" s="78"/>
      <c r="N16" s="62" t="s">
        <v>246</v>
      </c>
      <c r="O16" s="95">
        <v>8.4000000000000005E-2</v>
      </c>
      <c r="P16" s="50"/>
      <c r="Q16" s="50"/>
      <c r="R16" s="50"/>
    </row>
    <row r="17" spans="1:18" ht="22" customHeight="1" x14ac:dyDescent="0.2">
      <c r="A17" s="98" t="s">
        <v>200</v>
      </c>
      <c r="B17" s="99">
        <f>B15/B10</f>
        <v>0.10259347371770396</v>
      </c>
      <c r="C17" s="99">
        <f t="shared" ref="C17:J17" si="4">C15/C10</f>
        <v>0.10991163328453889</v>
      </c>
      <c r="D17" s="99">
        <f t="shared" si="4"/>
        <v>6.4831404104741683E-2</v>
      </c>
      <c r="E17" s="101">
        <f t="shared" si="4"/>
        <v>4.2747853102514784E-2</v>
      </c>
      <c r="F17" s="99">
        <f t="shared" si="4"/>
        <v>6.6656716417910447E-2</v>
      </c>
      <c r="G17" s="99">
        <f t="shared" si="4"/>
        <v>7.1036585365853652E-2</v>
      </c>
      <c r="H17" s="99">
        <f t="shared" si="4"/>
        <v>7.3503260225251929E-2</v>
      </c>
      <c r="I17" s="99">
        <f t="shared" si="4"/>
        <v>7.1822423299872762E-2</v>
      </c>
      <c r="J17" s="101">
        <f t="shared" si="4"/>
        <v>7.0694157327820695E-2</v>
      </c>
      <c r="K17" s="101"/>
      <c r="L17" s="78"/>
      <c r="M17" s="78"/>
      <c r="N17" s="104" t="s">
        <v>241</v>
      </c>
      <c r="O17" s="105">
        <f>(O14)+((O15)*(O16-O14))</f>
        <v>9.7411200000000003E-2</v>
      </c>
      <c r="P17" s="50"/>
      <c r="Q17" s="50"/>
      <c r="R17" s="50"/>
    </row>
    <row r="18" spans="1:18" ht="22" customHeight="1" x14ac:dyDescent="0.2">
      <c r="A18" s="106" t="s">
        <v>196</v>
      </c>
      <c r="B18" s="107">
        <v>0.17233659527326439</v>
      </c>
      <c r="C18" s="107">
        <v>0.10360754200562609</v>
      </c>
      <c r="D18" s="107">
        <v>0.12168141592920353</v>
      </c>
      <c r="E18" s="107">
        <v>0.10702433628318585</v>
      </c>
      <c r="F18" s="108"/>
      <c r="G18" s="107"/>
      <c r="H18" s="107"/>
      <c r="I18" s="107"/>
      <c r="J18" s="109"/>
      <c r="K18" s="110"/>
      <c r="L18" s="78"/>
      <c r="M18" s="78"/>
      <c r="N18" s="124" t="s">
        <v>247</v>
      </c>
      <c r="O18" s="125"/>
      <c r="P18" s="50"/>
      <c r="Q18" s="50"/>
      <c r="R18" s="50"/>
    </row>
    <row r="19" spans="1:18" ht="22" customHeight="1" x14ac:dyDescent="0.2">
      <c r="A19" s="78"/>
      <c r="B19" s="78"/>
      <c r="C19" s="78"/>
      <c r="D19" s="78"/>
      <c r="E19" s="78"/>
      <c r="F19" s="78" t="s">
        <v>248</v>
      </c>
      <c r="G19" s="78"/>
      <c r="H19" s="78"/>
      <c r="I19" s="78"/>
      <c r="J19" s="78"/>
      <c r="K19" s="78"/>
      <c r="L19" s="78"/>
      <c r="M19" s="78"/>
      <c r="N19" s="62" t="s">
        <v>224</v>
      </c>
      <c r="O19" s="111">
        <f>O6+O7</f>
        <v>7700000000</v>
      </c>
      <c r="P19" s="50"/>
      <c r="Q19" s="50"/>
      <c r="R19" s="50"/>
    </row>
    <row r="20" spans="1:18" ht="22" customHeight="1" x14ac:dyDescent="0.2">
      <c r="B20" s="112"/>
      <c r="C20" s="112"/>
      <c r="D20" s="112"/>
      <c r="E20" s="112"/>
      <c r="F20" s="78"/>
      <c r="G20" s="78"/>
      <c r="H20" s="78"/>
      <c r="I20" s="78"/>
      <c r="J20" s="78"/>
      <c r="K20" s="78"/>
      <c r="L20" s="78"/>
      <c r="M20" s="78"/>
      <c r="N20" s="62" t="s">
        <v>201</v>
      </c>
      <c r="O20" s="111">
        <f>A3</f>
        <v>31715410000</v>
      </c>
      <c r="P20" s="50"/>
      <c r="Q20" s="50"/>
      <c r="R20" s="50"/>
    </row>
    <row r="21" spans="1:18" ht="22" customHeight="1" x14ac:dyDescent="0.2">
      <c r="A21" s="115" t="str" cm="1">
        <f t="array" ref="A21">_FV(A1,"Industry")</f>
        <v>Automobiles &amp; Auto Parts</v>
      </c>
      <c r="B21" s="115"/>
      <c r="C21" s="126" cm="1">
        <f t="array" ref="C21">_FV(A1,"Year incorporated",TRUE)</f>
        <v>1919</v>
      </c>
      <c r="D21" s="126"/>
      <c r="E21" s="126"/>
      <c r="F21" s="78"/>
      <c r="G21" s="78"/>
      <c r="H21" s="78"/>
      <c r="I21" s="78"/>
      <c r="J21" s="78"/>
      <c r="K21" s="78"/>
      <c r="M21" s="78"/>
      <c r="N21" s="62" t="s">
        <v>249</v>
      </c>
      <c r="O21" s="111">
        <f>O19+O20</f>
        <v>39415410000</v>
      </c>
      <c r="P21" s="50"/>
      <c r="Q21" s="50"/>
      <c r="R21" s="50"/>
    </row>
    <row r="22" spans="1:18" ht="22" customHeight="1" x14ac:dyDescent="0.2">
      <c r="A22" s="115" t="str" cm="1">
        <f t="array" ref="A22">_FV(A1,"Description")</f>
        <v>Cummins Inc. offers complementary business segments that design, manufacture, distribute and service a portfolio of power solutions. The Company's segments include Components, Engine, Distribution, Power Systems, and Accelera. The Components segment sells filtration products, aftertreatment systems, turbochargers, electronics, fuel systems, automated transmissions, axles, and suspension systems. The Engine segment produces engines and associated parts for sale to customers in on-highway and various off-highway markets. The Distribution segment includes distributorships engaged in wholesaling engines, generator sets and service parts. The Power Systems segment is an integrated power provider, which designs, manufactures, and sells engines for industrial applications, standby and prime power generator sets, alternators, and other power components. The Accelera segment designs, manufactures, sells and supports hydrogen production solutions as well as electrified power systems.</v>
      </c>
      <c r="B22" s="115"/>
      <c r="C22" s="115"/>
      <c r="D22" s="115"/>
      <c r="E22" s="115"/>
      <c r="F22" s="78"/>
      <c r="G22" s="78"/>
      <c r="H22" s="78"/>
      <c r="I22" s="78"/>
      <c r="J22" s="78"/>
      <c r="K22" s="78"/>
      <c r="L22" s="78"/>
      <c r="M22" s="78"/>
      <c r="N22" s="79" t="s">
        <v>250</v>
      </c>
      <c r="O22" s="113">
        <f>(O19/O21)</f>
        <v>0.19535506544267839</v>
      </c>
      <c r="P22" s="50"/>
      <c r="Q22" s="50"/>
      <c r="R22" s="50"/>
    </row>
    <row r="23" spans="1:18" ht="22" customHeight="1" x14ac:dyDescent="0.2">
      <c r="A23" s="115"/>
      <c r="B23" s="115"/>
      <c r="C23" s="115"/>
      <c r="D23" s="115"/>
      <c r="E23" s="115"/>
      <c r="F23" s="78"/>
      <c r="G23" s="78"/>
      <c r="H23" s="78"/>
      <c r="I23" s="78"/>
      <c r="J23" s="78"/>
      <c r="K23" s="78"/>
      <c r="L23" s="78"/>
      <c r="M23" s="78"/>
      <c r="N23" s="104" t="s">
        <v>251</v>
      </c>
      <c r="O23" s="114">
        <f>O20/O21</f>
        <v>0.80464493455732167</v>
      </c>
      <c r="P23" s="50"/>
      <c r="Q23" s="50"/>
      <c r="R23" s="50"/>
    </row>
    <row r="24" spans="1:18" ht="22" customHeight="1" x14ac:dyDescent="0.2">
      <c r="A24" s="115"/>
      <c r="B24" s="115"/>
      <c r="C24" s="115"/>
      <c r="D24" s="115"/>
      <c r="E24" s="115"/>
      <c r="F24" s="78"/>
      <c r="G24" s="78"/>
      <c r="H24" s="78"/>
      <c r="I24" s="78"/>
      <c r="J24" s="78"/>
      <c r="K24" s="78"/>
      <c r="L24" s="78"/>
      <c r="M24" s="78"/>
      <c r="N24" s="116" t="s">
        <v>252</v>
      </c>
      <c r="O24" s="117"/>
      <c r="P24" s="50"/>
      <c r="Q24" s="50"/>
      <c r="R24" s="50"/>
    </row>
    <row r="25" spans="1:18" ht="22" customHeight="1" x14ac:dyDescent="0.2">
      <c r="A25" s="115"/>
      <c r="B25" s="115"/>
      <c r="C25" s="115"/>
      <c r="D25" s="115"/>
      <c r="E25" s="115"/>
      <c r="F25" s="78"/>
      <c r="G25" s="78"/>
      <c r="H25" s="78"/>
      <c r="I25" s="78"/>
      <c r="J25" s="78"/>
      <c r="K25" s="78"/>
      <c r="L25" s="78"/>
      <c r="M25" s="78"/>
      <c r="N25" s="118">
        <f>(O22*O12)+(O23*O17)</f>
        <v>8.3413140654088752E-2</v>
      </c>
      <c r="O25" s="119"/>
      <c r="P25" s="50"/>
      <c r="Q25" s="50"/>
      <c r="R25" s="50"/>
    </row>
    <row r="26" spans="1:18" ht="22" customHeight="1" x14ac:dyDescent="0.2">
      <c r="A26" s="115"/>
      <c r="B26" s="115"/>
      <c r="C26" s="115"/>
      <c r="D26" s="115"/>
      <c r="E26" s="115"/>
      <c r="F26" s="78"/>
      <c r="G26" s="78"/>
      <c r="H26" s="78"/>
      <c r="I26" s="78"/>
      <c r="J26" s="78"/>
      <c r="K26" s="78"/>
      <c r="L26" s="78"/>
      <c r="M26" s="78"/>
      <c r="N26" s="78"/>
      <c r="O26" s="50"/>
      <c r="P26" s="50"/>
      <c r="Q26" s="50"/>
      <c r="R26" s="50"/>
    </row>
    <row r="27" spans="1:18" ht="22" customHeight="1" x14ac:dyDescent="0.2">
      <c r="A27" s="115"/>
      <c r="B27" s="115"/>
      <c r="C27" s="115"/>
      <c r="D27" s="115"/>
      <c r="E27" s="115"/>
      <c r="F27" s="78"/>
      <c r="G27" s="78"/>
      <c r="H27" s="78"/>
      <c r="I27" s="78"/>
      <c r="J27" s="78"/>
      <c r="K27" s="78"/>
      <c r="L27" s="78"/>
      <c r="M27" s="78"/>
      <c r="N27" s="78"/>
      <c r="O27" s="50"/>
      <c r="P27" s="50"/>
      <c r="Q27" s="50"/>
      <c r="R27" s="50"/>
    </row>
    <row r="28" spans="1:18" ht="22" customHeight="1" x14ac:dyDescent="0.2">
      <c r="A28" s="115"/>
      <c r="B28" s="115"/>
      <c r="C28" s="115"/>
      <c r="D28" s="115"/>
      <c r="E28" s="115"/>
      <c r="F28" s="78"/>
      <c r="G28" s="78"/>
      <c r="H28" s="78"/>
      <c r="I28" s="78"/>
      <c r="J28" s="78"/>
      <c r="K28" s="78"/>
      <c r="L28" s="78"/>
      <c r="M28" s="78"/>
      <c r="N28" s="78"/>
      <c r="O28" s="50"/>
      <c r="P28" s="50"/>
      <c r="Q28" s="50"/>
      <c r="R28" s="50"/>
    </row>
    <row r="29" spans="1:18" ht="22" customHeight="1" x14ac:dyDescent="0.2">
      <c r="A29" s="115"/>
      <c r="B29" s="115"/>
      <c r="C29" s="115"/>
      <c r="D29" s="115"/>
      <c r="E29" s="115"/>
      <c r="F29" s="78"/>
      <c r="G29" s="78"/>
      <c r="H29" s="78"/>
      <c r="I29" s="78"/>
      <c r="J29" s="78"/>
      <c r="K29" s="78"/>
      <c r="L29" s="78"/>
      <c r="M29" s="78"/>
      <c r="N29" s="78"/>
      <c r="O29" s="50"/>
      <c r="P29" s="50"/>
      <c r="Q29" s="50"/>
      <c r="R29" s="50"/>
    </row>
    <row r="30" spans="1:18" ht="22" customHeight="1" x14ac:dyDescent="0.2">
      <c r="A30" s="115"/>
      <c r="B30" s="115"/>
      <c r="C30" s="115"/>
      <c r="D30" s="115"/>
      <c r="E30" s="115"/>
      <c r="F30" s="78"/>
      <c r="G30" s="78"/>
      <c r="H30" s="78"/>
      <c r="I30" s="78"/>
      <c r="J30" s="78"/>
      <c r="K30" s="78"/>
      <c r="L30" s="78"/>
      <c r="M30" s="78"/>
      <c r="N30" s="78"/>
      <c r="O30" s="50"/>
      <c r="P30" s="50"/>
      <c r="Q30" s="50"/>
      <c r="R30" s="50"/>
    </row>
    <row r="31" spans="1:18" x14ac:dyDescent="0.2">
      <c r="A31" s="50"/>
      <c r="B31" s="50"/>
      <c r="C31" s="50"/>
      <c r="D31" s="50"/>
      <c r="E31" s="50"/>
      <c r="F31" s="50"/>
      <c r="G31" s="50"/>
      <c r="H31" s="50"/>
      <c r="I31" s="50"/>
      <c r="J31" s="50"/>
      <c r="K31" s="50"/>
      <c r="L31" s="50"/>
      <c r="M31" s="50"/>
      <c r="N31" s="50"/>
      <c r="O31" s="50"/>
      <c r="P31" s="50"/>
      <c r="Q31" s="50"/>
      <c r="R31" s="50"/>
    </row>
    <row r="32" spans="1:18" x14ac:dyDescent="0.2">
      <c r="A32" s="50"/>
      <c r="B32" s="50"/>
      <c r="C32" s="50"/>
      <c r="D32" s="50"/>
      <c r="E32" s="50"/>
      <c r="F32" s="50"/>
      <c r="G32" s="50"/>
      <c r="H32" s="50"/>
      <c r="I32" s="50"/>
      <c r="J32" s="50"/>
      <c r="K32" s="50"/>
      <c r="L32" s="50"/>
      <c r="M32" s="50"/>
      <c r="N32" s="50"/>
      <c r="O32" s="50"/>
      <c r="P32" s="50"/>
      <c r="Q32" s="50"/>
      <c r="R32" s="50"/>
    </row>
    <row r="33" spans="1:18" x14ac:dyDescent="0.2">
      <c r="A33" s="78"/>
      <c r="B33" s="78"/>
      <c r="C33" s="78"/>
      <c r="D33" s="78"/>
      <c r="E33" s="78"/>
      <c r="F33" s="78"/>
      <c r="G33" s="78"/>
      <c r="H33" s="78"/>
      <c r="I33" s="78"/>
      <c r="J33" s="78"/>
      <c r="K33" s="78"/>
      <c r="L33" s="78"/>
      <c r="M33" s="78"/>
      <c r="N33" s="78"/>
      <c r="O33" s="78"/>
      <c r="P33" s="78"/>
      <c r="Q33" s="50"/>
      <c r="R33" s="50"/>
    </row>
    <row r="34" spans="1:18" x14ac:dyDescent="0.2">
      <c r="A34" s="78"/>
      <c r="B34" s="78"/>
      <c r="C34" s="78"/>
      <c r="D34" s="78"/>
      <c r="E34" s="78"/>
      <c r="F34" s="78"/>
      <c r="G34" s="78"/>
      <c r="H34" s="78"/>
      <c r="I34" s="78"/>
      <c r="J34" s="78"/>
      <c r="K34" s="78"/>
      <c r="L34" s="78"/>
      <c r="M34" s="78"/>
      <c r="N34" s="78"/>
      <c r="O34" s="78"/>
      <c r="P34" s="78"/>
      <c r="Q34" s="50"/>
      <c r="R34" s="50"/>
    </row>
    <row r="35" spans="1:18" x14ac:dyDescent="0.2">
      <c r="A35" s="78"/>
      <c r="B35" s="78"/>
      <c r="C35" s="78"/>
      <c r="D35" s="78"/>
      <c r="E35" s="78"/>
      <c r="F35" s="78"/>
      <c r="G35" s="78"/>
      <c r="H35" s="78"/>
      <c r="I35" s="78"/>
      <c r="J35" s="78"/>
      <c r="K35" s="78"/>
      <c r="L35" s="78"/>
      <c r="M35" s="78"/>
      <c r="N35" s="78"/>
      <c r="O35" s="78"/>
      <c r="P35" s="78"/>
      <c r="Q35" s="50"/>
      <c r="R35" s="50"/>
    </row>
    <row r="36" spans="1:18" x14ac:dyDescent="0.2">
      <c r="A36" s="78"/>
      <c r="B36" s="78"/>
      <c r="C36" s="78"/>
      <c r="D36" s="78"/>
      <c r="E36" s="78"/>
      <c r="F36" s="78"/>
      <c r="G36" s="78"/>
      <c r="H36" s="78"/>
      <c r="I36" s="78"/>
      <c r="J36" s="78"/>
      <c r="K36" s="78"/>
      <c r="L36" s="78"/>
      <c r="M36" s="78"/>
      <c r="N36" s="78"/>
      <c r="O36" s="78"/>
      <c r="P36" s="78"/>
      <c r="Q36" s="50"/>
      <c r="R36" s="50"/>
    </row>
    <row r="37" spans="1:18" x14ac:dyDescent="0.2">
      <c r="A37" s="78"/>
      <c r="B37" s="78"/>
      <c r="C37" s="78"/>
      <c r="D37" s="78"/>
      <c r="E37" s="78"/>
      <c r="F37" s="78"/>
      <c r="G37" s="78"/>
      <c r="H37" s="78"/>
      <c r="I37" s="78"/>
      <c r="J37" s="78"/>
      <c r="K37" s="78"/>
      <c r="L37" s="78"/>
      <c r="M37" s="78"/>
      <c r="N37" s="78"/>
      <c r="O37" s="78"/>
      <c r="P37" s="78"/>
      <c r="Q37" s="50"/>
      <c r="R37" s="50"/>
    </row>
    <row r="38" spans="1:18" x14ac:dyDescent="0.2">
      <c r="A38" s="78"/>
      <c r="B38" s="78"/>
      <c r="C38" s="78"/>
      <c r="D38" s="78"/>
      <c r="E38" s="78"/>
      <c r="F38" s="78"/>
      <c r="G38" s="78"/>
      <c r="H38" s="78"/>
      <c r="I38" s="78"/>
      <c r="J38" s="78"/>
      <c r="K38" s="78"/>
      <c r="L38" s="78"/>
      <c r="M38" s="78"/>
      <c r="N38" s="78"/>
      <c r="O38" s="78"/>
      <c r="P38" s="78"/>
      <c r="Q38" s="50"/>
      <c r="R38" s="50"/>
    </row>
    <row r="39" spans="1:18" x14ac:dyDescent="0.2">
      <c r="A39" s="78"/>
      <c r="B39" s="78"/>
      <c r="C39" s="78"/>
      <c r="D39" s="78"/>
      <c r="E39" s="78"/>
      <c r="F39" s="78"/>
      <c r="G39" s="78"/>
      <c r="H39" s="78"/>
      <c r="I39" s="78"/>
      <c r="J39" s="78"/>
      <c r="K39" s="78"/>
      <c r="L39" s="78"/>
      <c r="M39" s="78"/>
      <c r="N39" s="78"/>
      <c r="O39" s="78"/>
      <c r="P39" s="78"/>
      <c r="Q39" s="50"/>
      <c r="R39" s="50"/>
    </row>
    <row r="40" spans="1:18" x14ac:dyDescent="0.2">
      <c r="A40" s="78"/>
      <c r="B40" s="78"/>
      <c r="C40" s="78"/>
      <c r="D40" s="78"/>
      <c r="E40" s="78"/>
      <c r="F40" s="78"/>
      <c r="G40" s="78"/>
      <c r="H40" s="78"/>
      <c r="I40" s="78"/>
      <c r="J40" s="78"/>
      <c r="K40" s="78"/>
      <c r="L40" s="78"/>
      <c r="M40" s="78"/>
      <c r="N40" s="78"/>
      <c r="O40" s="78"/>
      <c r="P40" s="78"/>
      <c r="Q40" s="50"/>
      <c r="R40" s="50"/>
    </row>
    <row r="41" spans="1:18" x14ac:dyDescent="0.2">
      <c r="A41" s="78"/>
      <c r="B41" s="78"/>
      <c r="C41" s="78"/>
      <c r="D41" s="78"/>
      <c r="E41" s="78"/>
      <c r="F41" s="78"/>
      <c r="G41" s="78"/>
      <c r="H41" s="78"/>
      <c r="I41" s="78"/>
      <c r="J41" s="78"/>
      <c r="K41" s="78"/>
      <c r="L41" s="78"/>
      <c r="M41" s="78"/>
      <c r="N41" s="78"/>
      <c r="O41" s="78"/>
      <c r="P41" s="78"/>
      <c r="Q41" s="50"/>
      <c r="R41" s="50"/>
    </row>
    <row r="42" spans="1:18" x14ac:dyDescent="0.2">
      <c r="A42" s="78"/>
      <c r="B42" s="78"/>
      <c r="C42" s="78"/>
      <c r="D42" s="78"/>
      <c r="E42" s="78"/>
      <c r="F42" s="78"/>
      <c r="G42" s="78"/>
      <c r="H42" s="78"/>
      <c r="I42" s="78"/>
      <c r="J42" s="78"/>
      <c r="K42" s="78"/>
      <c r="L42" s="78"/>
      <c r="M42" s="78"/>
      <c r="N42" s="78"/>
      <c r="O42" s="78"/>
      <c r="P42" s="78"/>
      <c r="Q42" s="50"/>
      <c r="R42" s="50"/>
    </row>
    <row r="43" spans="1:18" x14ac:dyDescent="0.2">
      <c r="A43" s="78"/>
      <c r="B43" s="78"/>
      <c r="C43" s="78"/>
      <c r="D43" s="78"/>
      <c r="E43" s="78"/>
      <c r="F43" s="78"/>
      <c r="G43" s="78"/>
      <c r="H43" s="78"/>
      <c r="I43" s="78"/>
      <c r="J43" s="78"/>
      <c r="K43" s="78"/>
      <c r="L43" s="78"/>
      <c r="M43" s="78"/>
      <c r="N43" s="78"/>
      <c r="O43" s="78"/>
      <c r="P43" s="78"/>
      <c r="Q43" s="50"/>
      <c r="R43" s="50"/>
    </row>
    <row r="44" spans="1:18" x14ac:dyDescent="0.2">
      <c r="A44" s="78"/>
      <c r="B44" s="78"/>
      <c r="C44" s="78"/>
      <c r="D44" s="78"/>
      <c r="E44" s="78"/>
      <c r="F44" s="78"/>
      <c r="G44" s="78"/>
      <c r="H44" s="78"/>
      <c r="I44" s="78"/>
      <c r="J44" s="78"/>
      <c r="K44" s="78"/>
      <c r="L44" s="78"/>
      <c r="M44" s="78"/>
      <c r="N44" s="78"/>
      <c r="O44" s="78"/>
      <c r="P44" s="78"/>
      <c r="Q44" s="50"/>
      <c r="R44" s="50"/>
    </row>
    <row r="45" spans="1:18" x14ac:dyDescent="0.2">
      <c r="A45" s="78"/>
      <c r="B45" s="78"/>
      <c r="C45" s="78"/>
      <c r="D45" s="78"/>
      <c r="E45" s="78"/>
      <c r="F45" s="78"/>
      <c r="G45" s="78"/>
      <c r="H45" s="78"/>
      <c r="I45" s="78"/>
      <c r="J45" s="78"/>
      <c r="K45" s="78"/>
      <c r="L45" s="78"/>
      <c r="M45" s="78"/>
      <c r="N45" s="78"/>
      <c r="O45" s="78"/>
      <c r="P45" s="78"/>
      <c r="Q45" s="50"/>
      <c r="R45" s="50"/>
    </row>
    <row r="46" spans="1:18" x14ac:dyDescent="0.2">
      <c r="A46" s="78"/>
      <c r="B46" s="78"/>
      <c r="C46" s="78"/>
      <c r="D46" s="78"/>
      <c r="E46" s="78"/>
      <c r="F46" s="78"/>
      <c r="G46" s="78"/>
      <c r="H46" s="78"/>
      <c r="I46" s="78"/>
      <c r="J46" s="78"/>
      <c r="K46" s="78"/>
      <c r="L46" s="78"/>
      <c r="M46" s="78"/>
      <c r="N46" s="78"/>
      <c r="O46" s="78"/>
      <c r="P46" s="78"/>
      <c r="Q46" s="50"/>
      <c r="R46" s="50"/>
    </row>
    <row r="47" spans="1:18" x14ac:dyDescent="0.2">
      <c r="A47" s="78"/>
      <c r="B47" s="78"/>
      <c r="C47" s="78"/>
      <c r="D47" s="78"/>
      <c r="E47" s="78"/>
      <c r="F47" s="78"/>
      <c r="G47" s="78"/>
      <c r="H47" s="78"/>
      <c r="I47" s="78"/>
      <c r="J47" s="78"/>
      <c r="K47" s="78"/>
      <c r="L47" s="78"/>
      <c r="M47" s="78"/>
      <c r="N47" s="78"/>
      <c r="O47" s="78"/>
      <c r="P47" s="78"/>
      <c r="Q47" s="50"/>
      <c r="R47" s="50"/>
    </row>
    <row r="48" spans="1:18" x14ac:dyDescent="0.2">
      <c r="A48" s="78"/>
      <c r="B48" s="78"/>
      <c r="C48" s="78"/>
      <c r="D48" s="78"/>
      <c r="E48" s="78"/>
      <c r="F48" s="78"/>
      <c r="G48" s="78"/>
      <c r="H48" s="78"/>
      <c r="I48" s="78"/>
      <c r="J48" s="78"/>
      <c r="K48" s="78"/>
      <c r="L48" s="78"/>
      <c r="M48" s="78"/>
      <c r="N48" s="78"/>
      <c r="O48" s="78"/>
      <c r="P48" s="78"/>
      <c r="Q48" s="50"/>
      <c r="R48" s="50"/>
    </row>
    <row r="49" spans="1:18" x14ac:dyDescent="0.2">
      <c r="A49" s="78"/>
      <c r="B49" s="78"/>
      <c r="C49" s="78"/>
      <c r="D49" s="78"/>
      <c r="E49" s="78"/>
      <c r="F49" s="78"/>
      <c r="G49" s="78"/>
      <c r="H49" s="78"/>
      <c r="I49" s="78"/>
      <c r="J49" s="78"/>
      <c r="K49" s="78"/>
      <c r="L49" s="78"/>
      <c r="M49" s="78"/>
      <c r="N49" s="78"/>
      <c r="O49" s="78"/>
      <c r="P49" s="78"/>
      <c r="Q49" s="50"/>
      <c r="R49" s="50"/>
    </row>
    <row r="50" spans="1:18" x14ac:dyDescent="0.2">
      <c r="A50" s="78"/>
      <c r="B50" s="78"/>
      <c r="C50" s="78"/>
      <c r="D50" s="78"/>
      <c r="E50" s="78"/>
      <c r="F50" s="78"/>
      <c r="G50" s="78"/>
      <c r="H50" s="78"/>
      <c r="I50" s="78"/>
      <c r="J50" s="78"/>
      <c r="K50" s="78"/>
      <c r="L50" s="78"/>
      <c r="M50" s="78"/>
      <c r="N50" s="78"/>
      <c r="O50" s="78"/>
      <c r="P50" s="78"/>
      <c r="Q50" s="50"/>
      <c r="R50" s="50"/>
    </row>
    <row r="51" spans="1:18" x14ac:dyDescent="0.2">
      <c r="A51" s="78"/>
      <c r="B51" s="78"/>
      <c r="C51" s="78"/>
      <c r="D51" s="78"/>
      <c r="E51" s="78"/>
      <c r="F51" s="78"/>
      <c r="G51" s="78"/>
      <c r="H51" s="78"/>
      <c r="I51" s="78"/>
      <c r="J51" s="78"/>
      <c r="K51" s="78"/>
      <c r="L51" s="78"/>
      <c r="M51" s="78"/>
      <c r="N51" s="78"/>
      <c r="O51" s="78"/>
      <c r="P51" s="78"/>
      <c r="Q51" s="50"/>
      <c r="R51" s="50"/>
    </row>
    <row r="52" spans="1:18" x14ac:dyDescent="0.2">
      <c r="A52" s="78"/>
      <c r="B52" s="78"/>
      <c r="C52" s="78"/>
      <c r="D52" s="78"/>
      <c r="E52" s="78"/>
      <c r="F52" s="78"/>
      <c r="G52" s="78"/>
      <c r="H52" s="78"/>
      <c r="I52" s="78"/>
      <c r="J52" s="78"/>
      <c r="K52" s="78"/>
      <c r="L52" s="78"/>
      <c r="M52" s="78"/>
      <c r="N52" s="78"/>
      <c r="O52" s="78"/>
      <c r="P52" s="78"/>
      <c r="Q52" s="50"/>
      <c r="R52" s="50"/>
    </row>
    <row r="53" spans="1:18" x14ac:dyDescent="0.2">
      <c r="A53" s="78"/>
      <c r="B53" s="78"/>
      <c r="C53" s="78"/>
      <c r="D53" s="78"/>
      <c r="E53" s="78"/>
      <c r="F53" s="78"/>
      <c r="G53" s="78"/>
      <c r="H53" s="78"/>
      <c r="I53" s="78"/>
      <c r="J53" s="78"/>
      <c r="K53" s="78"/>
      <c r="L53" s="78"/>
      <c r="M53" s="78"/>
      <c r="N53" s="78"/>
      <c r="O53" s="78"/>
      <c r="P53" s="78"/>
      <c r="Q53" s="50"/>
      <c r="R53" s="50"/>
    </row>
    <row r="54" spans="1:18" x14ac:dyDescent="0.2">
      <c r="A54" s="78"/>
      <c r="B54" s="78"/>
      <c r="C54" s="78"/>
      <c r="D54" s="78"/>
      <c r="E54" s="78"/>
      <c r="F54" s="78"/>
      <c r="G54" s="78"/>
      <c r="H54" s="78"/>
      <c r="I54" s="78"/>
      <c r="J54" s="78"/>
      <c r="K54" s="78"/>
      <c r="L54" s="78"/>
      <c r="M54" s="78"/>
      <c r="N54" s="78"/>
      <c r="O54" s="78"/>
      <c r="P54" s="78"/>
      <c r="Q54" s="50"/>
      <c r="R54" s="50"/>
    </row>
    <row r="55" spans="1:18" x14ac:dyDescent="0.2">
      <c r="A55" s="78"/>
      <c r="B55" s="78"/>
      <c r="C55" s="78"/>
      <c r="D55" s="78"/>
      <c r="E55" s="78"/>
      <c r="F55" s="78"/>
      <c r="G55" s="78"/>
      <c r="H55" s="78"/>
      <c r="I55" s="78"/>
      <c r="J55" s="78"/>
      <c r="K55" s="78"/>
      <c r="L55" s="78"/>
      <c r="M55" s="78"/>
      <c r="N55" s="78"/>
      <c r="O55" s="78"/>
      <c r="P55" s="78"/>
      <c r="Q55" s="50"/>
      <c r="R55" s="50"/>
    </row>
    <row r="56" spans="1:18" x14ac:dyDescent="0.2">
      <c r="A56" s="78"/>
      <c r="B56" s="78"/>
      <c r="C56" s="78"/>
      <c r="D56" s="78"/>
      <c r="E56" s="78"/>
      <c r="F56" s="78"/>
      <c r="G56" s="78"/>
      <c r="H56" s="78"/>
      <c r="I56" s="78"/>
      <c r="J56" s="78"/>
      <c r="K56" s="78"/>
      <c r="L56" s="78"/>
      <c r="M56" s="78"/>
      <c r="N56" s="78"/>
      <c r="O56" s="78"/>
      <c r="P56" s="78"/>
      <c r="Q56" s="50"/>
      <c r="R56" s="50"/>
    </row>
    <row r="57" spans="1:18" x14ac:dyDescent="0.2">
      <c r="A57" s="78"/>
      <c r="B57" s="78"/>
      <c r="C57" s="78"/>
      <c r="D57" s="78"/>
      <c r="E57" s="78"/>
      <c r="F57" s="78"/>
      <c r="G57" s="78"/>
      <c r="H57" s="78"/>
      <c r="I57" s="78"/>
      <c r="J57" s="78"/>
      <c r="K57" s="78"/>
      <c r="L57" s="78"/>
      <c r="M57" s="78"/>
      <c r="N57" s="78"/>
      <c r="O57" s="78"/>
      <c r="P57" s="78"/>
      <c r="Q57" s="50"/>
      <c r="R57" s="50"/>
    </row>
    <row r="58" spans="1:18" x14ac:dyDescent="0.2">
      <c r="A58" s="78"/>
      <c r="B58" s="78"/>
      <c r="C58" s="78"/>
      <c r="D58" s="78"/>
      <c r="E58" s="78"/>
      <c r="F58" s="78"/>
      <c r="G58" s="78"/>
      <c r="H58" s="78"/>
      <c r="I58" s="78"/>
      <c r="J58" s="78"/>
      <c r="K58" s="78"/>
      <c r="L58" s="78"/>
      <c r="M58" s="78"/>
      <c r="N58" s="78"/>
      <c r="O58" s="78"/>
      <c r="P58" s="78"/>
      <c r="Q58" s="50"/>
      <c r="R58" s="50"/>
    </row>
    <row r="59" spans="1:18" x14ac:dyDescent="0.2">
      <c r="A59" s="78"/>
      <c r="B59" s="78"/>
      <c r="C59" s="78"/>
      <c r="D59" s="78"/>
      <c r="E59" s="78"/>
      <c r="F59" s="78"/>
      <c r="G59" s="78"/>
      <c r="H59" s="78"/>
      <c r="I59" s="78"/>
      <c r="J59" s="78"/>
      <c r="K59" s="78"/>
      <c r="L59" s="78"/>
      <c r="M59" s="78"/>
      <c r="N59" s="78"/>
      <c r="O59" s="78"/>
      <c r="P59" s="78"/>
      <c r="Q59" s="50"/>
      <c r="R59" s="50"/>
    </row>
    <row r="60" spans="1:18" x14ac:dyDescent="0.2">
      <c r="A60" s="78"/>
      <c r="B60" s="78"/>
      <c r="C60" s="78"/>
      <c r="D60" s="78"/>
      <c r="E60" s="78"/>
      <c r="F60" s="78"/>
      <c r="G60" s="78"/>
      <c r="H60" s="78"/>
      <c r="I60" s="78"/>
      <c r="J60" s="78"/>
      <c r="K60" s="78"/>
      <c r="L60" s="78"/>
      <c r="M60" s="78"/>
      <c r="N60" s="78"/>
      <c r="O60" s="78"/>
      <c r="P60" s="78"/>
      <c r="Q60" s="50"/>
      <c r="R60" s="50"/>
    </row>
    <row r="61" spans="1:18" x14ac:dyDescent="0.2">
      <c r="A61" s="78"/>
      <c r="B61" s="78"/>
      <c r="C61" s="78"/>
      <c r="D61" s="78"/>
      <c r="E61" s="78"/>
      <c r="F61" s="78"/>
      <c r="G61" s="78"/>
      <c r="H61" s="78"/>
      <c r="I61" s="78"/>
      <c r="J61" s="78"/>
      <c r="K61" s="78"/>
      <c r="L61" s="78"/>
      <c r="M61" s="78"/>
      <c r="N61" s="78"/>
      <c r="O61" s="78"/>
      <c r="P61" s="78"/>
      <c r="Q61" s="50"/>
      <c r="R61" s="50"/>
    </row>
    <row r="62" spans="1:18" x14ac:dyDescent="0.2">
      <c r="O62" s="50"/>
      <c r="P62" s="50"/>
      <c r="Q62" s="50"/>
      <c r="R62" s="50"/>
    </row>
    <row r="63" spans="1:18" x14ac:dyDescent="0.2">
      <c r="O63" s="50"/>
      <c r="P63" s="50"/>
    </row>
    <row r="64" spans="1:18" x14ac:dyDescent="0.2">
      <c r="O64" s="50"/>
      <c r="P64" s="50"/>
    </row>
    <row r="65" spans="15:16" x14ac:dyDescent="0.2">
      <c r="O65" s="50"/>
      <c r="P65" s="50"/>
    </row>
    <row r="66" spans="15:16" x14ac:dyDescent="0.2">
      <c r="O66" s="50"/>
      <c r="P66" s="50"/>
    </row>
    <row r="67" spans="15:16" x14ac:dyDescent="0.2">
      <c r="O67" s="50"/>
      <c r="P67" s="50"/>
    </row>
    <row r="68" spans="15:16" x14ac:dyDescent="0.2">
      <c r="O68" s="50"/>
      <c r="P68" s="50"/>
    </row>
    <row r="69" spans="15:16" x14ac:dyDescent="0.2">
      <c r="O69" s="50"/>
      <c r="P69" s="50"/>
    </row>
    <row r="70" spans="15:16" x14ac:dyDescent="0.2">
      <c r="O70" s="50"/>
      <c r="P70" s="50"/>
    </row>
    <row r="71" spans="15:16" x14ac:dyDescent="0.2">
      <c r="O71" s="50"/>
      <c r="P71" s="50"/>
    </row>
    <row r="72" spans="15:16" x14ac:dyDescent="0.2">
      <c r="O72" s="50"/>
      <c r="P72" s="50"/>
    </row>
    <row r="73" spans="15:16" x14ac:dyDescent="0.2">
      <c r="O73" s="50"/>
      <c r="P73" s="50"/>
    </row>
    <row r="74" spans="15:16" x14ac:dyDescent="0.2">
      <c r="O74" s="50"/>
      <c r="P74" s="50"/>
    </row>
    <row r="75" spans="15:16" x14ac:dyDescent="0.2">
      <c r="O75" s="50"/>
      <c r="P75" s="50"/>
    </row>
    <row r="76" spans="15:16" x14ac:dyDescent="0.2">
      <c r="O76" s="50"/>
      <c r="P76" s="50"/>
    </row>
    <row r="77" spans="15:16" x14ac:dyDescent="0.2">
      <c r="O77" s="50"/>
      <c r="P77" s="50"/>
    </row>
    <row r="78" spans="15:16" x14ac:dyDescent="0.2">
      <c r="O78" s="50"/>
      <c r="P78" s="50"/>
    </row>
    <row r="79" spans="15:16" x14ac:dyDescent="0.2">
      <c r="O79" s="50"/>
      <c r="P79" s="50"/>
    </row>
    <row r="80" spans="15:16" x14ac:dyDescent="0.2">
      <c r="O80" s="50"/>
      <c r="P80" s="50"/>
    </row>
    <row r="81" spans="15:16" x14ac:dyDescent="0.2">
      <c r="O81" s="50"/>
      <c r="P81" s="50"/>
    </row>
    <row r="82" spans="15:16" x14ac:dyDescent="0.2">
      <c r="O82" s="50"/>
      <c r="P82" s="50"/>
    </row>
    <row r="83" spans="15:16" x14ac:dyDescent="0.2">
      <c r="O83" s="50"/>
      <c r="P83" s="50"/>
    </row>
    <row r="84" spans="15:16" x14ac:dyDescent="0.2">
      <c r="O84" s="50"/>
      <c r="P84" s="50"/>
    </row>
    <row r="85" spans="15:16" x14ac:dyDescent="0.2">
      <c r="O85" s="50"/>
      <c r="P85" s="50"/>
    </row>
    <row r="86" spans="15:16" x14ac:dyDescent="0.2">
      <c r="O86" s="50"/>
      <c r="P86" s="50"/>
    </row>
    <row r="87" spans="15:16" x14ac:dyDescent="0.2">
      <c r="O87" s="50"/>
      <c r="P87" s="50"/>
    </row>
    <row r="88" spans="15:16" x14ac:dyDescent="0.2">
      <c r="O88" s="50"/>
      <c r="P88" s="50"/>
    </row>
    <row r="89" spans="15:16" x14ac:dyDescent="0.2">
      <c r="O89" s="50"/>
      <c r="P89" s="50"/>
    </row>
    <row r="90" spans="15:16" x14ac:dyDescent="0.2">
      <c r="O90" s="50"/>
      <c r="P90" s="50"/>
    </row>
    <row r="91" spans="15:16" x14ac:dyDescent="0.2">
      <c r="O91" s="50"/>
      <c r="P91" s="50"/>
    </row>
    <row r="92" spans="15:16" x14ac:dyDescent="0.2">
      <c r="O92" s="50"/>
      <c r="P92" s="50"/>
    </row>
    <row r="93" spans="15:16" x14ac:dyDescent="0.2">
      <c r="O93" s="50"/>
      <c r="P93" s="50"/>
    </row>
    <row r="94" spans="15:16" x14ac:dyDescent="0.2">
      <c r="O94" s="50"/>
      <c r="P94" s="50"/>
    </row>
    <row r="95" spans="15:16" x14ac:dyDescent="0.2">
      <c r="O95" s="50"/>
      <c r="P95" s="50"/>
    </row>
    <row r="96" spans="15:16" x14ac:dyDescent="0.2">
      <c r="O96" s="50"/>
      <c r="P96" s="50"/>
    </row>
    <row r="97" spans="15:16" x14ac:dyDescent="0.2">
      <c r="O97" s="50"/>
      <c r="P97" s="50"/>
    </row>
    <row r="98" spans="15:16" x14ac:dyDescent="0.2">
      <c r="O98" s="50"/>
      <c r="P98" s="50"/>
    </row>
    <row r="99" spans="15:16" x14ac:dyDescent="0.2">
      <c r="O99" s="50"/>
      <c r="P99" s="50"/>
    </row>
    <row r="100" spans="15:16" x14ac:dyDescent="0.2">
      <c r="O100" s="50"/>
      <c r="P100" s="50"/>
    </row>
    <row r="101" spans="15:16" x14ac:dyDescent="0.2">
      <c r="O101" s="50"/>
      <c r="P101" s="50"/>
    </row>
    <row r="102" spans="15:16" x14ac:dyDescent="0.2">
      <c r="O102" s="50"/>
      <c r="P102" s="50"/>
    </row>
    <row r="103" spans="15:16" x14ac:dyDescent="0.2">
      <c r="O103" s="50"/>
      <c r="P103" s="50"/>
    </row>
    <row r="104" spans="15:16" x14ac:dyDescent="0.2">
      <c r="O104" s="50"/>
      <c r="P104" s="50"/>
    </row>
    <row r="105" spans="15:16" x14ac:dyDescent="0.2">
      <c r="O105" s="50"/>
      <c r="P105" s="50"/>
    </row>
    <row r="106" spans="15:16" x14ac:dyDescent="0.2">
      <c r="O106" s="50"/>
      <c r="P106" s="50"/>
    </row>
    <row r="107" spans="15:16" x14ac:dyDescent="0.2">
      <c r="O107" s="50"/>
      <c r="P107" s="50"/>
    </row>
    <row r="108" spans="15:16" x14ac:dyDescent="0.2">
      <c r="O108" s="50"/>
      <c r="P108" s="50"/>
    </row>
    <row r="109" spans="15:16" x14ac:dyDescent="0.2">
      <c r="O109" s="50"/>
      <c r="P109" s="50"/>
    </row>
    <row r="110" spans="15:16" x14ac:dyDescent="0.2">
      <c r="O110" s="50"/>
      <c r="P110" s="50"/>
    </row>
  </sheetData>
  <mergeCells count="10">
    <mergeCell ref="A22:E30"/>
    <mergeCell ref="N24:O24"/>
    <mergeCell ref="N25:O25"/>
    <mergeCell ref="A1:XFD2"/>
    <mergeCell ref="N3:O3"/>
    <mergeCell ref="N4:O4"/>
    <mergeCell ref="N13:O13"/>
    <mergeCell ref="N18:O18"/>
    <mergeCell ref="A21:B21"/>
    <mergeCell ref="C21:E21"/>
  </mergeCells>
  <hyperlinks>
    <hyperlink ref="F9" r:id="rId1" display="https://finbox.com/NYSE:CMI/explorer/revenue_proj" xr:uid="{C4FD932F-7625-034A-8776-7C3C2DCB40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2023-11-30T06:50:30Z</dcterms:modified>
</cp:coreProperties>
</file>