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26F02454-FDFF-4741-9495-6E70EF5C2D3A}" xr6:coauthVersionLast="47" xr6:coauthVersionMax="47" xr10:uidLastSave="{00000000-0000-0000-0000-000000000000}"/>
  <bookViews>
    <workbookView xWindow="40960" yWindow="554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O11" i="2"/>
  <c r="O19" i="2"/>
  <c r="K5" i="2" a="1"/>
  <c r="K5" i="2" s="1"/>
  <c r="A5" i="2" a="1"/>
  <c r="A5" i="2" s="1"/>
  <c r="K4" i="2" a="1"/>
  <c r="K4" i="2" s="1"/>
  <c r="E3" i="2"/>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K13" i="2"/>
  <c r="K11" i="2"/>
  <c r="K16" i="2"/>
  <c r="E5"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<sst xmlns="http://schemas.openxmlformats.org/spreadsheetml/2006/main" count="1349" uniqueCount="253">
  <si>
    <t>2010 Y</t>
  </si>
  <si>
    <t>2011 Y</t>
  </si>
  <si>
    <t>2012 Y</t>
  </si>
  <si>
    <t>2013 Y</t>
  </si>
  <si>
    <t>2014 Y</t>
  </si>
  <si>
    <t>2015 Y</t>
  </si>
  <si>
    <t>2016 Y</t>
  </si>
  <si>
    <t>2017 Y</t>
  </si>
  <si>
    <t>2018 Y</t>
  </si>
  <si>
    <t>2019 Y</t>
  </si>
  <si>
    <t>2020 Y</t>
  </si>
  <si>
    <t>2021 Y</t>
  </si>
  <si>
    <t>2022 Y</t>
  </si>
  <si>
    <t>TTM</t>
  </si>
  <si>
    <t>2022 Q3</t>
  </si>
  <si>
    <t>2022 Q4</t>
  </si>
  <si>
    <t>2009 Q1</t>
  </si>
  <si>
    <t>2009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</si>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</sst>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0"/>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0</v>
    <v>LOCKHEED MARTIN CORPORATION (XNYS:LMT)</v>
    <v>2</v>
    <v>3</v>
    <v>Finance</v>
    <v>4</v>
    <v>en-US</v>
    <v>a1wzw7</v>
    <v>268435456</v>
    <v>1</v>
    <v>Powered by Refinitiv</v>
    <v>508.1</v>
    <v>393.77</v>
    <v>0.56999999999999995</v>
    <v>-3.26</v>
    <v>-7.2719999999999998E-3</v>
    <v>3.88</v>
    <v>8.7189999999999993E-3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449.54</v>
    <v>Aerospace &amp; Defense</v>
    <v>Stock</v>
    <v>45260.039000693752</v>
    <v>0</v>
    <v>443.91</v>
    <v>110406402487</v>
    <v>LOCKHEED MARTIN CORPORATION</v>
    <v>LOCKHEED MARTIN CORPORATION</v>
    <v>449.54</v>
    <v>16.1357</v>
    <v>448.27</v>
    <v>445.01</v>
    <v>448.89</v>
    <v>248098700</v>
    <v>LMT</v>
    <v>LOCKHEED MARTIN CORPORATION (XNYS:LMT)</v>
    <v>1272912</v>
    <v>1204050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LM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LM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 workbookViewId="0">
      <pane xSplit="1" topLeftCell="J1" activePane="topRight" state="frozen"/>
      <selection pane="topRight" activeCell="K36" sqref="K36:N36"/>
    </sheetView>
  </sheetViews>
  <sheetFormatPr baseColWidth="10" defaultRowHeight="15" x14ac:dyDescent="0.2"/>
  <cols>
    <col min="1" max="1" width="40.83203125" customWidth="1"/>
    <col min="2" max="20" width="16.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31" t="s">
        <v>18</v>
      </c>
      <c r="B2" s="27">
        <v>45803000000</v>
      </c>
      <c r="C2" s="27">
        <v>46499000000</v>
      </c>
      <c r="D2" s="27">
        <v>47182000000</v>
      </c>
      <c r="E2" s="27">
        <v>45358000000</v>
      </c>
      <c r="F2" s="27">
        <v>45600000000</v>
      </c>
      <c r="G2" s="27">
        <v>46132000000</v>
      </c>
      <c r="H2" s="27">
        <v>47248000000</v>
      </c>
      <c r="I2" s="27">
        <v>51048000000</v>
      </c>
      <c r="J2" s="27">
        <v>53762000000</v>
      </c>
      <c r="K2" s="27">
        <v>59812000000</v>
      </c>
      <c r="L2" s="27">
        <v>65398000000</v>
      </c>
      <c r="M2" s="27">
        <v>67044000000</v>
      </c>
      <c r="N2" s="27">
        <v>65984000000</v>
      </c>
      <c r="O2" s="28">
        <v>67393000000</v>
      </c>
      <c r="P2" s="27">
        <v>16583000000</v>
      </c>
      <c r="Q2" s="27">
        <v>18991000000</v>
      </c>
      <c r="R2" s="27">
        <v>15126000000</v>
      </c>
      <c r="S2" s="27">
        <v>16693000000</v>
      </c>
    </row>
    <row r="3" spans="1:19" ht="16" x14ac:dyDescent="0.2">
      <c r="A3" s="9" t="s">
        <v>191</v>
      </c>
      <c r="B3" s="10"/>
      <c r="C3" s="11">
        <f t="shared" ref="C3:O3" si="0">(C2/B2)-1</f>
        <v>1.5195511211056001E-2</v>
      </c>
      <c r="D3" s="11">
        <f t="shared" si="0"/>
        <v>1.4688487924471527E-2</v>
      </c>
      <c r="E3" s="11">
        <f t="shared" si="0"/>
        <v>-3.865881056335041E-2</v>
      </c>
      <c r="F3" s="11">
        <f t="shared" si="0"/>
        <v>5.3353322456899388E-3</v>
      </c>
      <c r="G3" s="11">
        <f t="shared" si="0"/>
        <v>1.1666666666666714E-2</v>
      </c>
      <c r="H3" s="11">
        <f t="shared" si="0"/>
        <v>2.4191450619960086E-2</v>
      </c>
      <c r="I3" s="11">
        <f t="shared" si="0"/>
        <v>8.0426684727395781E-2</v>
      </c>
      <c r="J3" s="11">
        <f t="shared" si="0"/>
        <v>5.3165648017552192E-2</v>
      </c>
      <c r="K3" s="11">
        <f t="shared" si="0"/>
        <v>0.11253301588482567</v>
      </c>
      <c r="L3" s="11">
        <f t="shared" si="0"/>
        <v>9.3392630241423191E-2</v>
      </c>
      <c r="M3" s="11">
        <f t="shared" si="0"/>
        <v>2.516896541178637E-2</v>
      </c>
      <c r="N3" s="11">
        <f t="shared" si="0"/>
        <v>-1.5810512499254248E-2</v>
      </c>
      <c r="O3" s="11">
        <f t="shared" si="0"/>
        <v>2.1353661493695331E-2</v>
      </c>
      <c r="P3" s="11"/>
      <c r="Q3" s="11">
        <f t="shared" ref="Q3:S3" si="1">(Q2/P2)-1</f>
        <v>0.14520894892359637</v>
      </c>
      <c r="R3" s="11">
        <f t="shared" si="1"/>
        <v>-0.20351745563688062</v>
      </c>
      <c r="S3" s="11">
        <f t="shared" si="1"/>
        <v>0.1035964564326326</v>
      </c>
    </row>
    <row r="4" spans="1:19" ht="16" x14ac:dyDescent="0.2">
      <c r="A4" s="2" t="s">
        <v>19</v>
      </c>
      <c r="B4" s="3">
        <v>45803000000</v>
      </c>
      <c r="C4" s="3">
        <v>46499000000</v>
      </c>
      <c r="D4" s="3">
        <v>47182000000</v>
      </c>
      <c r="E4" s="3">
        <v>45358000000</v>
      </c>
      <c r="F4" s="3">
        <v>45600000000</v>
      </c>
      <c r="G4" s="3">
        <v>46132000000</v>
      </c>
      <c r="H4" s="3">
        <v>47248000000</v>
      </c>
      <c r="I4" s="3">
        <v>51048000000</v>
      </c>
      <c r="J4" s="3">
        <v>53762000000</v>
      </c>
      <c r="K4" s="3">
        <v>59812000000</v>
      </c>
      <c r="L4" s="3">
        <v>65398000000</v>
      </c>
      <c r="M4" s="3">
        <v>67044000000</v>
      </c>
      <c r="N4" s="3">
        <v>65984000000</v>
      </c>
      <c r="O4" s="4">
        <v>67393000000</v>
      </c>
      <c r="P4" s="3">
        <v>16583000000</v>
      </c>
      <c r="Q4" s="3">
        <v>18991000000</v>
      </c>
      <c r="R4" s="3">
        <v>15126000000</v>
      </c>
      <c r="S4" s="3">
        <v>16693000000</v>
      </c>
    </row>
    <row r="5" spans="1:19" ht="16" x14ac:dyDescent="0.2">
      <c r="A5" s="2" t="s">
        <v>20</v>
      </c>
      <c r="B5" s="3">
        <v>41967000000</v>
      </c>
      <c r="C5" s="3">
        <v>42795000000</v>
      </c>
      <c r="D5" s="3">
        <v>42986000000</v>
      </c>
      <c r="E5" s="3">
        <v>41171000000</v>
      </c>
      <c r="F5" s="3">
        <v>40345000000</v>
      </c>
      <c r="G5" s="3">
        <v>40932000000</v>
      </c>
      <c r="H5" s="3">
        <v>42186000000</v>
      </c>
      <c r="I5" s="3">
        <v>45500000000</v>
      </c>
      <c r="J5" s="3">
        <v>46488000000</v>
      </c>
      <c r="K5" s="3">
        <v>51445000000</v>
      </c>
      <c r="L5" s="3">
        <v>56744000000</v>
      </c>
      <c r="M5" s="3">
        <v>57983000000</v>
      </c>
      <c r="N5" s="3">
        <v>57697000000</v>
      </c>
      <c r="O5" s="4">
        <v>58835000000</v>
      </c>
      <c r="P5" s="3">
        <v>14463000000</v>
      </c>
      <c r="Q5" s="3">
        <v>16689000000</v>
      </c>
      <c r="R5" s="3">
        <v>13080000000</v>
      </c>
      <c r="S5" s="3">
        <v>14603000000</v>
      </c>
    </row>
    <row r="6" spans="1:19" ht="16" x14ac:dyDescent="0.2">
      <c r="A6" s="2" t="s">
        <v>21</v>
      </c>
      <c r="B6" s="3">
        <v>41967000000</v>
      </c>
      <c r="C6" s="3">
        <v>42795000000</v>
      </c>
      <c r="D6" s="3">
        <v>42986000000</v>
      </c>
      <c r="E6" s="3">
        <v>41171000000</v>
      </c>
      <c r="F6" s="3">
        <v>40345000000</v>
      </c>
      <c r="G6" s="3">
        <v>40932000000</v>
      </c>
      <c r="H6" s="3">
        <v>42186000000</v>
      </c>
      <c r="I6" s="3">
        <v>45500000000</v>
      </c>
      <c r="J6" s="3">
        <v>46488000000</v>
      </c>
      <c r="K6" s="3">
        <v>51445000000</v>
      </c>
      <c r="L6" s="3">
        <v>56744000000</v>
      </c>
      <c r="M6" s="3">
        <v>57983000000</v>
      </c>
      <c r="N6" s="3">
        <v>57697000000</v>
      </c>
      <c r="O6" s="4">
        <v>58835000000</v>
      </c>
      <c r="P6" s="3">
        <v>14463000000</v>
      </c>
      <c r="Q6" s="3">
        <v>16689000000</v>
      </c>
      <c r="R6" s="3">
        <v>13080000000</v>
      </c>
      <c r="S6" s="3">
        <v>14603000000</v>
      </c>
    </row>
    <row r="7" spans="1:19" ht="16" x14ac:dyDescent="0.2">
      <c r="A7" s="31" t="s">
        <v>22</v>
      </c>
      <c r="B7" s="27">
        <v>3836000000</v>
      </c>
      <c r="C7" s="27">
        <v>3704000000</v>
      </c>
      <c r="D7" s="27">
        <v>4196000000</v>
      </c>
      <c r="E7" s="27">
        <v>4187000000</v>
      </c>
      <c r="F7" s="27">
        <v>5255000000</v>
      </c>
      <c r="G7" s="27">
        <v>5200000000</v>
      </c>
      <c r="H7" s="27">
        <v>5062000000</v>
      </c>
      <c r="I7" s="27">
        <v>5548000000</v>
      </c>
      <c r="J7" s="27">
        <v>7274000000</v>
      </c>
      <c r="K7" s="27">
        <v>8367000000</v>
      </c>
      <c r="L7" s="27">
        <v>8654000000</v>
      </c>
      <c r="M7" s="27">
        <v>9061000000</v>
      </c>
      <c r="N7" s="27">
        <v>8287000000</v>
      </c>
      <c r="O7" s="28">
        <v>8558000000</v>
      </c>
      <c r="P7" s="27">
        <v>2120000000</v>
      </c>
      <c r="Q7" s="27">
        <v>2302000000</v>
      </c>
      <c r="R7" s="27">
        <v>2046000000</v>
      </c>
      <c r="S7" s="27">
        <v>2090000000</v>
      </c>
    </row>
    <row r="8" spans="1:19" ht="16" x14ac:dyDescent="0.2">
      <c r="A8" s="26" t="s">
        <v>58</v>
      </c>
      <c r="B8" s="29">
        <v>8.3699999999999992</v>
      </c>
      <c r="C8" s="29">
        <v>7.97</v>
      </c>
      <c r="D8" s="29">
        <v>8.89</v>
      </c>
      <c r="E8" s="29">
        <v>9.23</v>
      </c>
      <c r="F8" s="29">
        <v>11.52</v>
      </c>
      <c r="G8" s="29">
        <v>11.27</v>
      </c>
      <c r="H8" s="29">
        <v>10.71</v>
      </c>
      <c r="I8" s="29">
        <v>10.87</v>
      </c>
      <c r="J8" s="29">
        <v>13.53</v>
      </c>
      <c r="K8" s="29">
        <v>13.99</v>
      </c>
      <c r="L8" s="29">
        <v>13.23</v>
      </c>
      <c r="M8" s="29">
        <v>13.52</v>
      </c>
      <c r="N8" s="29">
        <v>12.56</v>
      </c>
      <c r="O8" s="30">
        <v>12.7</v>
      </c>
      <c r="P8" s="29">
        <v>12.78</v>
      </c>
      <c r="Q8" s="29">
        <v>12.12</v>
      </c>
      <c r="R8" s="29">
        <v>13.53</v>
      </c>
      <c r="S8" s="29">
        <v>12.52</v>
      </c>
    </row>
    <row r="9" spans="1:19" ht="16" x14ac:dyDescent="0.2">
      <c r="A9" s="2" t="s">
        <v>23</v>
      </c>
      <c r="B9" s="3" t="s">
        <v>24</v>
      </c>
      <c r="C9" s="3" t="s">
        <v>24</v>
      </c>
      <c r="D9" s="3">
        <v>238000000</v>
      </c>
      <c r="E9" s="3">
        <v>318000000</v>
      </c>
      <c r="F9" s="3">
        <v>337000000</v>
      </c>
      <c r="G9" s="3">
        <v>236000000</v>
      </c>
      <c r="H9" s="3">
        <v>487000000</v>
      </c>
      <c r="I9" s="3">
        <v>373000000</v>
      </c>
      <c r="J9" s="3">
        <v>60000000</v>
      </c>
      <c r="K9" s="3">
        <v>178000000</v>
      </c>
      <c r="L9" s="3" t="s">
        <v>24</v>
      </c>
      <c r="M9" s="3" t="s">
        <v>24</v>
      </c>
      <c r="N9" s="3" t="s">
        <v>24</v>
      </c>
      <c r="O9" s="4" t="s">
        <v>24</v>
      </c>
      <c r="P9" s="3" t="s">
        <v>24</v>
      </c>
      <c r="Q9" s="3" t="s">
        <v>24</v>
      </c>
      <c r="R9" s="3" t="s">
        <v>24</v>
      </c>
      <c r="S9" s="3" t="s">
        <v>24</v>
      </c>
    </row>
    <row r="10" spans="1:19" ht="16" x14ac:dyDescent="0.2">
      <c r="A10" s="2" t="s">
        <v>25</v>
      </c>
      <c r="B10" s="3" t="s">
        <v>24</v>
      </c>
      <c r="C10" s="3" t="s">
        <v>24</v>
      </c>
      <c r="D10" s="3">
        <v>-238000000</v>
      </c>
      <c r="E10" s="3">
        <v>-318000000</v>
      </c>
      <c r="F10" s="3">
        <v>-337000000</v>
      </c>
      <c r="G10" s="3">
        <v>-236000000</v>
      </c>
      <c r="H10" s="3">
        <v>-487000000</v>
      </c>
      <c r="I10" s="3">
        <v>-373000000</v>
      </c>
      <c r="J10" s="3">
        <v>-60000000</v>
      </c>
      <c r="K10" s="3">
        <v>-178000000</v>
      </c>
      <c r="L10" s="3">
        <v>10000000</v>
      </c>
      <c r="M10" s="3">
        <v>-62000000</v>
      </c>
      <c r="N10" s="3">
        <v>-61000000</v>
      </c>
      <c r="O10" s="4">
        <v>-27000000</v>
      </c>
      <c r="P10" s="3" t="s">
        <v>24</v>
      </c>
      <c r="Q10" s="3">
        <v>9000000</v>
      </c>
      <c r="R10" s="3">
        <v>9000000</v>
      </c>
      <c r="S10" s="3">
        <v>-45000000</v>
      </c>
    </row>
    <row r="11" spans="1:19" ht="16" x14ac:dyDescent="0.2">
      <c r="A11" s="26" t="s">
        <v>26</v>
      </c>
      <c r="B11" s="27">
        <v>0</v>
      </c>
      <c r="C11" s="27">
        <v>0</v>
      </c>
      <c r="D11" s="27">
        <v>0</v>
      </c>
      <c r="E11" s="27">
        <v>0</v>
      </c>
      <c r="F11" s="27">
        <v>0</v>
      </c>
      <c r="G11" s="27">
        <v>0</v>
      </c>
      <c r="H11" s="27">
        <v>0</v>
      </c>
      <c r="I11" s="27">
        <v>0</v>
      </c>
      <c r="J11" s="27">
        <v>0</v>
      </c>
      <c r="K11" s="27">
        <v>0</v>
      </c>
      <c r="L11" s="27">
        <v>0</v>
      </c>
      <c r="M11" s="27">
        <v>0</v>
      </c>
      <c r="N11" s="27">
        <v>0</v>
      </c>
      <c r="O11" s="28">
        <v>0</v>
      </c>
      <c r="P11" s="27">
        <v>0</v>
      </c>
      <c r="Q11" s="27">
        <v>0</v>
      </c>
      <c r="R11" s="27">
        <v>0</v>
      </c>
      <c r="S11" s="27">
        <v>0</v>
      </c>
    </row>
    <row r="12" spans="1:19" ht="16" x14ac:dyDescent="0.2">
      <c r="A12" s="12" t="s">
        <v>192</v>
      </c>
      <c r="B12" s="11">
        <f t="shared" ref="B12:S12" si="2">B11/B2</f>
        <v>0</v>
      </c>
      <c r="C12" s="11">
        <f t="shared" si="2"/>
        <v>0</v>
      </c>
      <c r="D12" s="11">
        <f t="shared" si="2"/>
        <v>0</v>
      </c>
      <c r="E12" s="11">
        <f t="shared" si="2"/>
        <v>0</v>
      </c>
      <c r="F12" s="11">
        <f t="shared" si="2"/>
        <v>0</v>
      </c>
      <c r="G12" s="11">
        <f t="shared" si="2"/>
        <v>0</v>
      </c>
      <c r="H12" s="11">
        <f t="shared" si="2"/>
        <v>0</v>
      </c>
      <c r="I12" s="11">
        <f t="shared" si="2"/>
        <v>0</v>
      </c>
      <c r="J12" s="11">
        <f t="shared" si="2"/>
        <v>0</v>
      </c>
      <c r="K12" s="11">
        <f t="shared" si="2"/>
        <v>0</v>
      </c>
      <c r="L12" s="11">
        <f t="shared" si="2"/>
        <v>0</v>
      </c>
      <c r="M12" s="11">
        <f t="shared" si="2"/>
        <v>0</v>
      </c>
      <c r="N12" s="11">
        <f t="shared" si="2"/>
        <v>0</v>
      </c>
      <c r="O12" s="11">
        <f t="shared" si="2"/>
        <v>0</v>
      </c>
      <c r="P12" s="11">
        <f t="shared" si="2"/>
        <v>0</v>
      </c>
      <c r="Q12" s="11">
        <f t="shared" si="2"/>
        <v>0</v>
      </c>
      <c r="R12" s="11">
        <f t="shared" si="2"/>
        <v>0</v>
      </c>
      <c r="S12" s="11">
        <f t="shared" si="2"/>
        <v>0</v>
      </c>
    </row>
    <row r="13" spans="1:19" ht="16" x14ac:dyDescent="0.2">
      <c r="A13" s="26" t="s">
        <v>27</v>
      </c>
      <c r="B13" s="27">
        <v>0</v>
      </c>
      <c r="C13" s="27">
        <v>0</v>
      </c>
      <c r="D13" s="27">
        <v>0</v>
      </c>
      <c r="E13" s="27">
        <v>0</v>
      </c>
      <c r="F13" s="27">
        <v>0</v>
      </c>
      <c r="G13" s="27">
        <v>0</v>
      </c>
      <c r="H13" s="27">
        <v>0</v>
      </c>
      <c r="I13" s="27">
        <v>0</v>
      </c>
      <c r="J13" s="27">
        <v>0</v>
      </c>
      <c r="K13" s="27">
        <v>0</v>
      </c>
      <c r="L13" s="27">
        <v>0</v>
      </c>
      <c r="M13" s="27">
        <v>0</v>
      </c>
      <c r="N13" s="27">
        <v>0</v>
      </c>
      <c r="O13" s="28">
        <v>0</v>
      </c>
      <c r="P13" s="27">
        <v>0</v>
      </c>
      <c r="Q13" s="27">
        <v>0</v>
      </c>
      <c r="R13" s="27">
        <v>0</v>
      </c>
      <c r="S13" s="27">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2" t="s">
        <v>28</v>
      </c>
      <c r="B15" s="3" t="s">
        <v>24</v>
      </c>
      <c r="C15" s="3" t="s">
        <v>24</v>
      </c>
      <c r="D15" s="3">
        <v>-238000000</v>
      </c>
      <c r="E15" s="3">
        <v>-318000000</v>
      </c>
      <c r="F15" s="3">
        <v>-337000000</v>
      </c>
      <c r="G15" s="3">
        <v>-236000000</v>
      </c>
      <c r="H15" s="3">
        <v>-487000000</v>
      </c>
      <c r="I15" s="3">
        <v>-373000000</v>
      </c>
      <c r="J15" s="3">
        <v>-60000000</v>
      </c>
      <c r="K15" s="3">
        <v>-178000000</v>
      </c>
      <c r="L15" s="3">
        <v>10000000</v>
      </c>
      <c r="M15" s="3">
        <v>-62000000</v>
      </c>
      <c r="N15" s="3">
        <v>-61000000</v>
      </c>
      <c r="O15" s="4">
        <v>-27000000</v>
      </c>
      <c r="P15" s="3" t="s">
        <v>24</v>
      </c>
      <c r="Q15" s="3">
        <v>9000000</v>
      </c>
      <c r="R15" s="3">
        <v>9000000</v>
      </c>
      <c r="S15" s="3">
        <v>-45000000</v>
      </c>
    </row>
    <row r="16" spans="1:19" ht="16" x14ac:dyDescent="0.2">
      <c r="A16" s="31" t="s">
        <v>29</v>
      </c>
      <c r="B16" s="27">
        <v>3836000000</v>
      </c>
      <c r="C16" s="27">
        <v>3704000000</v>
      </c>
      <c r="D16" s="27">
        <v>4196000000</v>
      </c>
      <c r="E16" s="27">
        <v>4187000000</v>
      </c>
      <c r="F16" s="27">
        <v>5255000000</v>
      </c>
      <c r="G16" s="27">
        <v>5200000000</v>
      </c>
      <c r="H16" s="27">
        <v>5062000000</v>
      </c>
      <c r="I16" s="27">
        <v>5548000000</v>
      </c>
      <c r="J16" s="27">
        <v>7274000000</v>
      </c>
      <c r="K16" s="27">
        <v>8367000000</v>
      </c>
      <c r="L16" s="27">
        <v>8644000000</v>
      </c>
      <c r="M16" s="27">
        <v>9123000000</v>
      </c>
      <c r="N16" s="27">
        <v>8348000000</v>
      </c>
      <c r="O16" s="28">
        <v>8585000000</v>
      </c>
      <c r="P16" s="27">
        <v>2120000000</v>
      </c>
      <c r="Q16" s="27">
        <v>2293000000</v>
      </c>
      <c r="R16" s="27">
        <v>2037000000</v>
      </c>
      <c r="S16" s="27">
        <v>2135000000</v>
      </c>
    </row>
    <row r="17" spans="1:19" ht="16" x14ac:dyDescent="0.2">
      <c r="A17" s="26" t="s">
        <v>59</v>
      </c>
      <c r="B17" s="29">
        <v>8.3699999999999992</v>
      </c>
      <c r="C17" s="29">
        <v>7.97</v>
      </c>
      <c r="D17" s="29">
        <v>8.89</v>
      </c>
      <c r="E17" s="29">
        <v>9.23</v>
      </c>
      <c r="F17" s="29">
        <v>11.52</v>
      </c>
      <c r="G17" s="29">
        <v>11.27</v>
      </c>
      <c r="H17" s="29">
        <v>10.71</v>
      </c>
      <c r="I17" s="29">
        <v>10.87</v>
      </c>
      <c r="J17" s="29">
        <v>13.53</v>
      </c>
      <c r="K17" s="29">
        <v>13.99</v>
      </c>
      <c r="L17" s="29">
        <v>13.22</v>
      </c>
      <c r="M17" s="29">
        <v>13.61</v>
      </c>
      <c r="N17" s="29">
        <v>12.65</v>
      </c>
      <c r="O17" s="30">
        <v>12.74</v>
      </c>
      <c r="P17" s="29">
        <v>12.78</v>
      </c>
      <c r="Q17" s="29">
        <v>12.07</v>
      </c>
      <c r="R17" s="29">
        <v>13.47</v>
      </c>
      <c r="S17" s="29">
        <v>12.79</v>
      </c>
    </row>
    <row r="18" spans="1:19" ht="16" x14ac:dyDescent="0.2">
      <c r="A18" s="15" t="s">
        <v>194</v>
      </c>
      <c r="B18" s="10"/>
      <c r="C18" s="11">
        <f>(C16/B16)-1</f>
        <v>-3.441084462982269E-2</v>
      </c>
      <c r="D18" s="11">
        <f>(D16/C16)-1</f>
        <v>0.13282937365010805</v>
      </c>
      <c r="E18" s="11">
        <f>(E16/D16)-1</f>
        <v>-2.1448999046711492E-3</v>
      </c>
      <c r="F18" s="11">
        <f t="shared" ref="F18:O18" si="4">(F16/E16)-1</f>
        <v>0.25507523286362543</v>
      </c>
      <c r="G18" s="11">
        <f t="shared" si="4"/>
        <v>-1.0466222645099887E-2</v>
      </c>
      <c r="H18" s="11">
        <f t="shared" si="4"/>
        <v>-2.6538461538461511E-2</v>
      </c>
      <c r="I18" s="11">
        <f t="shared" si="4"/>
        <v>9.6009482418016656E-2</v>
      </c>
      <c r="J18" s="11">
        <f t="shared" si="4"/>
        <v>0.31110310021629406</v>
      </c>
      <c r="K18" s="11">
        <f t="shared" si="4"/>
        <v>0.15026120428924927</v>
      </c>
      <c r="L18" s="11">
        <f t="shared" si="4"/>
        <v>3.3106250746982147E-2</v>
      </c>
      <c r="M18" s="11">
        <f t="shared" si="4"/>
        <v>5.5414160111059596E-2</v>
      </c>
      <c r="N18" s="11">
        <f t="shared" si="4"/>
        <v>-8.4950126055025721E-2</v>
      </c>
      <c r="O18" s="11">
        <f t="shared" si="4"/>
        <v>2.8390033540967918E-2</v>
      </c>
      <c r="P18" s="11"/>
      <c r="Q18" s="11">
        <f t="shared" ref="Q18:S18" si="5">(Q16/P16)-1</f>
        <v>8.1603773584905559E-2</v>
      </c>
      <c r="R18" s="11">
        <f t="shared" si="5"/>
        <v>-0.11164413432184905</v>
      </c>
      <c r="S18" s="11">
        <f t="shared" si="5"/>
        <v>4.8109965635738883E-2</v>
      </c>
    </row>
    <row r="19" spans="1:19" ht="16" x14ac:dyDescent="0.2">
      <c r="A19" s="2" t="s">
        <v>30</v>
      </c>
      <c r="B19" s="3">
        <v>10000000</v>
      </c>
      <c r="C19" s="3">
        <v>73000000</v>
      </c>
      <c r="D19" s="3">
        <v>124000000</v>
      </c>
      <c r="E19" s="3">
        <v>32000000</v>
      </c>
      <c r="F19" s="3">
        <v>-3000000</v>
      </c>
      <c r="G19" s="3">
        <v>177000000</v>
      </c>
      <c r="H19" s="3">
        <v>176000000</v>
      </c>
      <c r="I19" s="3">
        <v>279000000</v>
      </c>
      <c r="J19" s="3">
        <v>1436000000</v>
      </c>
      <c r="K19" s="3">
        <v>1126000000</v>
      </c>
      <c r="L19" s="3">
        <v>409000000</v>
      </c>
      <c r="M19" s="3">
        <v>1573000000</v>
      </c>
      <c r="N19" s="3">
        <v>1668000000</v>
      </c>
      <c r="O19" s="4">
        <v>296000000</v>
      </c>
      <c r="P19" s="3">
        <v>21000000</v>
      </c>
      <c r="Q19" s="3">
        <v>103000000</v>
      </c>
      <c r="R19" s="3">
        <v>43000000</v>
      </c>
      <c r="S19" s="3">
        <v>129000000</v>
      </c>
    </row>
    <row r="20" spans="1:19" ht="16" x14ac:dyDescent="0.2">
      <c r="A20" s="2" t="s">
        <v>31</v>
      </c>
      <c r="B20" s="3">
        <v>345000000</v>
      </c>
      <c r="C20" s="3">
        <v>354000000</v>
      </c>
      <c r="D20" s="3">
        <v>383000000</v>
      </c>
      <c r="E20" s="3">
        <v>350000000</v>
      </c>
      <c r="F20" s="3">
        <v>340000000</v>
      </c>
      <c r="G20" s="3">
        <v>443000000</v>
      </c>
      <c r="H20" s="3">
        <v>663000000</v>
      </c>
      <c r="I20" s="3">
        <v>651000000</v>
      </c>
      <c r="J20" s="3">
        <v>668000000</v>
      </c>
      <c r="K20" s="3">
        <v>653000000</v>
      </c>
      <c r="L20" s="3">
        <v>591000000</v>
      </c>
      <c r="M20" s="3">
        <v>569000000</v>
      </c>
      <c r="N20" s="3">
        <v>623000000</v>
      </c>
      <c r="O20" s="4">
        <v>772000000</v>
      </c>
      <c r="P20" s="3">
        <v>145000000</v>
      </c>
      <c r="Q20" s="3">
        <v>202000000</v>
      </c>
      <c r="R20" s="3">
        <v>202000000</v>
      </c>
      <c r="S20" s="3">
        <v>223000000</v>
      </c>
    </row>
    <row r="21" spans="1:19" ht="16" x14ac:dyDescent="0.2">
      <c r="A21" s="2" t="s">
        <v>32</v>
      </c>
      <c r="B21" s="3">
        <v>345000000</v>
      </c>
      <c r="C21" s="3">
        <v>354000000</v>
      </c>
      <c r="D21" s="3">
        <v>383000000</v>
      </c>
      <c r="E21" s="3">
        <v>350000000</v>
      </c>
      <c r="F21" s="3">
        <v>340000000</v>
      </c>
      <c r="G21" s="3">
        <v>443000000</v>
      </c>
      <c r="H21" s="3">
        <v>663000000</v>
      </c>
      <c r="I21" s="3">
        <v>651000000</v>
      </c>
      <c r="J21" s="3">
        <v>668000000</v>
      </c>
      <c r="K21" s="3">
        <v>653000000</v>
      </c>
      <c r="L21" s="3">
        <v>591000000</v>
      </c>
      <c r="M21" s="3">
        <v>569000000</v>
      </c>
      <c r="N21" s="3">
        <v>623000000</v>
      </c>
      <c r="O21" s="4">
        <v>772000000</v>
      </c>
      <c r="P21" s="3">
        <v>145000000</v>
      </c>
      <c r="Q21" s="3">
        <v>202000000</v>
      </c>
      <c r="R21" s="3">
        <v>202000000</v>
      </c>
      <c r="S21" s="3">
        <v>223000000</v>
      </c>
    </row>
    <row r="22" spans="1:19" ht="16" x14ac:dyDescent="0.2">
      <c r="A22" s="2" t="s">
        <v>33</v>
      </c>
      <c r="B22" s="3" t="s">
        <v>24</v>
      </c>
      <c r="C22" s="3" t="s">
        <v>24</v>
      </c>
      <c r="D22" s="3" t="s">
        <v>24</v>
      </c>
      <c r="E22" s="3" t="s">
        <v>24</v>
      </c>
      <c r="F22" s="3" t="s">
        <v>24</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34</v>
      </c>
      <c r="B23" s="3">
        <v>-335000000</v>
      </c>
      <c r="C23" s="3">
        <v>-281000000</v>
      </c>
      <c r="D23" s="3">
        <v>-259000000</v>
      </c>
      <c r="E23" s="3">
        <v>-318000000</v>
      </c>
      <c r="F23" s="3">
        <v>-343000000</v>
      </c>
      <c r="G23" s="3">
        <v>-266000000</v>
      </c>
      <c r="H23" s="3">
        <v>-487000000</v>
      </c>
      <c r="I23" s="3">
        <v>-372000000</v>
      </c>
      <c r="J23" s="3">
        <v>768000000</v>
      </c>
      <c r="K23" s="3">
        <v>473000000</v>
      </c>
      <c r="L23" s="3">
        <v>-182000000</v>
      </c>
      <c r="M23" s="3">
        <v>1004000000</v>
      </c>
      <c r="N23" s="3">
        <v>1045000000</v>
      </c>
      <c r="O23" s="4">
        <v>-476000000</v>
      </c>
      <c r="P23" s="3">
        <v>-124000000</v>
      </c>
      <c r="Q23" s="3">
        <v>-99000000</v>
      </c>
      <c r="R23" s="3">
        <v>-159000000</v>
      </c>
      <c r="S23" s="3">
        <v>-94000000</v>
      </c>
    </row>
    <row r="24" spans="1:19" ht="16" x14ac:dyDescent="0.2">
      <c r="A24" s="2" t="s">
        <v>35</v>
      </c>
      <c r="B24" s="3">
        <v>3826000000</v>
      </c>
      <c r="C24" s="3">
        <v>3631000000</v>
      </c>
      <c r="D24" s="3">
        <v>4072000000</v>
      </c>
      <c r="E24" s="3">
        <v>4155000000</v>
      </c>
      <c r="F24" s="3">
        <v>5258000000</v>
      </c>
      <c r="G24" s="3">
        <v>5023000000</v>
      </c>
      <c r="H24" s="3">
        <v>4886000000</v>
      </c>
      <c r="I24" s="3">
        <v>5269000000</v>
      </c>
      <c r="J24" s="3">
        <v>5838000000</v>
      </c>
      <c r="K24" s="3">
        <v>7241000000</v>
      </c>
      <c r="L24" s="3">
        <v>8235000000</v>
      </c>
      <c r="M24" s="3">
        <v>7550000000</v>
      </c>
      <c r="N24" s="3">
        <v>6680000000</v>
      </c>
      <c r="O24" s="4">
        <v>8289000000</v>
      </c>
      <c r="P24" s="3">
        <v>2099000000</v>
      </c>
      <c r="Q24" s="3">
        <v>2190000000</v>
      </c>
      <c r="R24" s="3">
        <v>1994000000</v>
      </c>
      <c r="S24" s="3">
        <v>2006000000</v>
      </c>
    </row>
    <row r="25" spans="1:19" ht="16" x14ac:dyDescent="0.2">
      <c r="A25" s="2" t="s">
        <v>36</v>
      </c>
      <c r="B25" s="3">
        <v>1181000000</v>
      </c>
      <c r="C25" s="3">
        <v>964000000</v>
      </c>
      <c r="D25" s="3">
        <v>1327000000</v>
      </c>
      <c r="E25" s="3">
        <v>1205000000</v>
      </c>
      <c r="F25" s="3">
        <v>1644000000</v>
      </c>
      <c r="G25" s="3">
        <v>1418000000</v>
      </c>
      <c r="H25" s="3">
        <v>1133000000</v>
      </c>
      <c r="I25" s="3">
        <v>3340000000</v>
      </c>
      <c r="J25" s="3">
        <v>792000000</v>
      </c>
      <c r="K25" s="3">
        <v>1011000000</v>
      </c>
      <c r="L25" s="3">
        <v>1347000000</v>
      </c>
      <c r="M25" s="3">
        <v>1235000000</v>
      </c>
      <c r="N25" s="3">
        <v>948000000</v>
      </c>
      <c r="O25" s="4">
        <v>1229000000</v>
      </c>
      <c r="P25" s="3">
        <v>321000000</v>
      </c>
      <c r="Q25" s="3">
        <v>278000000</v>
      </c>
      <c r="R25" s="3">
        <v>305000000</v>
      </c>
      <c r="S25" s="3">
        <v>325000000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2645000000</v>
      </c>
      <c r="C27" s="3">
        <v>2667000000</v>
      </c>
      <c r="D27" s="3">
        <v>2745000000</v>
      </c>
      <c r="E27" s="3">
        <v>2950000000</v>
      </c>
      <c r="F27" s="3">
        <v>3614000000</v>
      </c>
      <c r="G27" s="3">
        <v>3605000000</v>
      </c>
      <c r="H27" s="3">
        <v>3753000000</v>
      </c>
      <c r="I27" s="3">
        <v>1929000000</v>
      </c>
      <c r="J27" s="3">
        <v>5046000000</v>
      </c>
      <c r="K27" s="3">
        <v>6230000000</v>
      </c>
      <c r="L27" s="3">
        <v>6888000000</v>
      </c>
      <c r="M27" s="3">
        <v>6315000000</v>
      </c>
      <c r="N27" s="3">
        <v>5732000000</v>
      </c>
      <c r="O27" s="4">
        <v>7060000000</v>
      </c>
      <c r="P27" s="3">
        <v>1778000000</v>
      </c>
      <c r="Q27" s="3">
        <v>1912000000</v>
      </c>
      <c r="R27" s="3">
        <v>1689000000</v>
      </c>
      <c r="S27" s="3">
        <v>1681000000</v>
      </c>
    </row>
    <row r="28" spans="1:19" ht="16" x14ac:dyDescent="0.2">
      <c r="A28" s="2" t="s">
        <v>39</v>
      </c>
      <c r="B28" s="3">
        <v>-281000000</v>
      </c>
      <c r="C28" s="3">
        <v>12000000</v>
      </c>
      <c r="D28" s="3" t="s">
        <v>24</v>
      </c>
      <c r="E28" s="3">
        <v>-31000000</v>
      </c>
      <c r="F28" s="3" t="s">
        <v>24</v>
      </c>
      <c r="G28" s="3" t="s">
        <v>24</v>
      </c>
      <c r="H28" s="3">
        <v>-1549000000</v>
      </c>
      <c r="I28" s="3">
        <v>-73000000</v>
      </c>
      <c r="J28" s="3" t="s">
        <v>24</v>
      </c>
      <c r="K28" s="3" t="s">
        <v>24</v>
      </c>
      <c r="L28" s="3">
        <v>55000000</v>
      </c>
      <c r="M28" s="3" t="s">
        <v>24</v>
      </c>
      <c r="N28" s="3" t="s">
        <v>24</v>
      </c>
      <c r="O28" s="4" t="s">
        <v>24</v>
      </c>
      <c r="P28" s="3" t="s">
        <v>24</v>
      </c>
      <c r="Q28" s="3" t="s">
        <v>24</v>
      </c>
      <c r="R28" s="3" t="s">
        <v>24</v>
      </c>
      <c r="S28" s="3" t="s">
        <v>24</v>
      </c>
    </row>
    <row r="29" spans="1:19" ht="16" x14ac:dyDescent="0.2">
      <c r="A29" s="2" t="s">
        <v>40</v>
      </c>
      <c r="B29" s="3">
        <v>281000000</v>
      </c>
      <c r="C29" s="3">
        <v>-12000000</v>
      </c>
      <c r="D29" s="3" t="s">
        <v>24</v>
      </c>
      <c r="E29" s="3">
        <v>31000000</v>
      </c>
      <c r="F29" s="3">
        <v>361000000</v>
      </c>
      <c r="G29" s="3">
        <v>479000000</v>
      </c>
      <c r="H29" s="3">
        <v>1549000000</v>
      </c>
      <c r="I29" s="3">
        <v>73000000</v>
      </c>
      <c r="J29" s="3" t="s">
        <v>24</v>
      </c>
      <c r="K29" s="3" t="s">
        <v>24</v>
      </c>
      <c r="L29" s="3">
        <v>-55000000</v>
      </c>
      <c r="M29" s="3" t="s">
        <v>24</v>
      </c>
      <c r="N29" s="3" t="s">
        <v>24</v>
      </c>
      <c r="O29" s="4" t="s">
        <v>24</v>
      </c>
      <c r="P29" s="3" t="s">
        <v>24</v>
      </c>
      <c r="Q29" s="3" t="s">
        <v>24</v>
      </c>
      <c r="R29" s="3" t="s">
        <v>24</v>
      </c>
      <c r="S29" s="3" t="s">
        <v>24</v>
      </c>
    </row>
    <row r="30" spans="1:19" ht="16" x14ac:dyDescent="0.2">
      <c r="A30" s="2" t="s">
        <v>41</v>
      </c>
      <c r="B30" s="3">
        <v>-562000000</v>
      </c>
      <c r="C30" s="3">
        <v>24000000</v>
      </c>
      <c r="D30" s="3" t="s">
        <v>24</v>
      </c>
      <c r="E30" s="3">
        <v>-62000000</v>
      </c>
      <c r="F30" s="3">
        <v>-361000000</v>
      </c>
      <c r="G30" s="3">
        <v>-479000000</v>
      </c>
      <c r="H30" s="3">
        <v>-3098000000</v>
      </c>
      <c r="I30" s="3">
        <v>-146000000</v>
      </c>
      <c r="J30" s="3" t="s">
        <v>24</v>
      </c>
      <c r="K30" s="3" t="s">
        <v>24</v>
      </c>
      <c r="L30" s="3">
        <v>110000000</v>
      </c>
      <c r="M30" s="3" t="s">
        <v>24</v>
      </c>
      <c r="N30" s="3" t="s">
        <v>24</v>
      </c>
      <c r="O30" s="4" t="s">
        <v>24</v>
      </c>
      <c r="P30" s="3" t="s">
        <v>24</v>
      </c>
      <c r="Q30" s="3" t="s">
        <v>24</v>
      </c>
      <c r="R30" s="3" t="s">
        <v>24</v>
      </c>
      <c r="S30" s="3" t="s">
        <v>24</v>
      </c>
    </row>
    <row r="31" spans="1:19" ht="16" x14ac:dyDescent="0.2">
      <c r="A31" s="2" t="s">
        <v>42</v>
      </c>
      <c r="B31" s="3">
        <v>2926000000</v>
      </c>
      <c r="C31" s="3">
        <v>2655000000</v>
      </c>
      <c r="D31" s="3">
        <v>2745000000</v>
      </c>
      <c r="E31" s="3">
        <v>2981000000</v>
      </c>
      <c r="F31" s="3">
        <v>3614000000</v>
      </c>
      <c r="G31" s="3">
        <v>3605000000</v>
      </c>
      <c r="H31" s="3">
        <v>5302000000</v>
      </c>
      <c r="I31" s="3">
        <v>2002000000</v>
      </c>
      <c r="J31" s="3">
        <v>5046000000</v>
      </c>
      <c r="K31" s="3">
        <v>6230000000</v>
      </c>
      <c r="L31" s="3">
        <v>6833000000</v>
      </c>
      <c r="M31" s="3">
        <v>6315000000</v>
      </c>
      <c r="N31" s="3">
        <v>5732000000</v>
      </c>
      <c r="O31" s="4">
        <v>7060000000</v>
      </c>
      <c r="P31" s="3">
        <v>1778000000</v>
      </c>
      <c r="Q31" s="3">
        <v>1912000000</v>
      </c>
      <c r="R31" s="3">
        <v>1689000000</v>
      </c>
      <c r="S31" s="3">
        <v>1681000000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31" t="s">
        <v>44</v>
      </c>
      <c r="B33" s="27">
        <v>2926000000</v>
      </c>
      <c r="C33" s="27">
        <v>2655000000</v>
      </c>
      <c r="D33" s="27">
        <v>2745000000</v>
      </c>
      <c r="E33" s="27">
        <v>2981000000</v>
      </c>
      <c r="F33" s="27">
        <v>3614000000</v>
      </c>
      <c r="G33" s="27">
        <v>3605000000</v>
      </c>
      <c r="H33" s="27">
        <v>5302000000</v>
      </c>
      <c r="I33" s="27">
        <v>2002000000</v>
      </c>
      <c r="J33" s="27">
        <v>5046000000</v>
      </c>
      <c r="K33" s="27">
        <v>6230000000</v>
      </c>
      <c r="L33" s="27">
        <v>6833000000</v>
      </c>
      <c r="M33" s="27">
        <v>6315000000</v>
      </c>
      <c r="N33" s="27">
        <v>5732000000</v>
      </c>
      <c r="O33" s="28">
        <v>7060000000</v>
      </c>
      <c r="P33" s="27">
        <v>1778000000</v>
      </c>
      <c r="Q33" s="27">
        <v>1912000000</v>
      </c>
      <c r="R33" s="27">
        <v>1689000000</v>
      </c>
      <c r="S33" s="27">
        <v>1681000000</v>
      </c>
    </row>
    <row r="34" spans="1:19" ht="16" x14ac:dyDescent="0.2">
      <c r="A34" s="26" t="s">
        <v>60</v>
      </c>
      <c r="B34" s="29">
        <v>6.39</v>
      </c>
      <c r="C34" s="29">
        <v>5.71</v>
      </c>
      <c r="D34" s="29">
        <v>5.82</v>
      </c>
      <c r="E34" s="29">
        <v>6.57</v>
      </c>
      <c r="F34" s="29">
        <v>7.93</v>
      </c>
      <c r="G34" s="29">
        <v>7.81</v>
      </c>
      <c r="H34" s="29">
        <v>11.22</v>
      </c>
      <c r="I34" s="29">
        <v>3.92</v>
      </c>
      <c r="J34" s="29">
        <v>9.39</v>
      </c>
      <c r="K34" s="29">
        <v>10.42</v>
      </c>
      <c r="L34" s="29">
        <v>10.45</v>
      </c>
      <c r="M34" s="29">
        <v>9.42</v>
      </c>
      <c r="N34" s="29">
        <v>8.69</v>
      </c>
      <c r="O34" s="30">
        <v>10.48</v>
      </c>
      <c r="P34" s="29">
        <v>10.72</v>
      </c>
      <c r="Q34" s="29">
        <v>10.07</v>
      </c>
      <c r="R34" s="29">
        <v>11.17</v>
      </c>
      <c r="S34" s="29">
        <v>10.07</v>
      </c>
    </row>
    <row r="35" spans="1:19" ht="16" x14ac:dyDescent="0.2">
      <c r="A35" s="16" t="s">
        <v>195</v>
      </c>
      <c r="B35" s="17"/>
      <c r="C35" s="14">
        <f>(C33/B33)-1</f>
        <v>-9.2617908407382044E-2</v>
      </c>
      <c r="D35" s="14">
        <f>(D33/C33)-1</f>
        <v>3.3898305084745672E-2</v>
      </c>
      <c r="E35" s="14">
        <f>(E33/D33)-1</f>
        <v>8.5974499089253253E-2</v>
      </c>
      <c r="F35" s="14">
        <f t="shared" ref="F35:O35" si="6">(F33/E33)-1</f>
        <v>0.21234485072123443</v>
      </c>
      <c r="G35" s="14">
        <f t="shared" si="6"/>
        <v>-2.4903154399557037E-3</v>
      </c>
      <c r="H35" s="14">
        <f t="shared" si="6"/>
        <v>0.47073509015256598</v>
      </c>
      <c r="I35" s="14">
        <f t="shared" si="6"/>
        <v>-0.62240663900414939</v>
      </c>
      <c r="J35" s="14">
        <f t="shared" si="6"/>
        <v>1.5204795204795203</v>
      </c>
      <c r="K35" s="14">
        <f t="shared" si="6"/>
        <v>0.23464130003963546</v>
      </c>
      <c r="L35" s="14">
        <f t="shared" si="6"/>
        <v>9.6789727126805669E-2</v>
      </c>
      <c r="M35" s="14">
        <f t="shared" si="6"/>
        <v>-7.5808576028098984E-2</v>
      </c>
      <c r="N35" s="14">
        <f t="shared" si="6"/>
        <v>-9.2319873317498025E-2</v>
      </c>
      <c r="O35" s="14">
        <f t="shared" si="6"/>
        <v>0.2316817864619678</v>
      </c>
      <c r="P35" s="14"/>
      <c r="Q35" s="14">
        <f t="shared" ref="Q35:S35" si="7">(Q33/P33)-1</f>
        <v>7.5365579302587138E-2</v>
      </c>
      <c r="R35" s="14">
        <f t="shared" si="7"/>
        <v>-0.11663179916317989</v>
      </c>
      <c r="S35" s="14">
        <f t="shared" si="7"/>
        <v>-4.7365304914150919E-3</v>
      </c>
    </row>
    <row r="36" spans="1:19" ht="16" x14ac:dyDescent="0.2">
      <c r="A36" s="18" t="s">
        <v>196</v>
      </c>
      <c r="B36" s="19">
        <f t="shared" ref="B36:S36" si="8">(B16*(1-0.25))/(B126+B105+B96)</f>
        <v>0.32966655207975248</v>
      </c>
      <c r="C36" s="19">
        <f t="shared" si="8"/>
        <v>0.37233614796944109</v>
      </c>
      <c r="D36" s="19">
        <f t="shared" si="8"/>
        <v>0.49582479911769339</v>
      </c>
      <c r="E36" s="19">
        <f t="shared" si="8"/>
        <v>0.28367208672086719</v>
      </c>
      <c r="F36" s="19">
        <f t="shared" si="8"/>
        <v>0.41187689413731843</v>
      </c>
      <c r="G36" s="19">
        <f t="shared" si="8"/>
        <v>0.2124414424229219</v>
      </c>
      <c r="H36" s="19">
        <f t="shared" si="8"/>
        <v>0.23895392749244712</v>
      </c>
      <c r="I36" s="19">
        <f t="shared" si="8"/>
        <v>0.3047458620184561</v>
      </c>
      <c r="J36" s="19">
        <f t="shared" si="8"/>
        <v>0.35076834051308431</v>
      </c>
      <c r="K36" s="19">
        <f t="shared" si="8"/>
        <v>0.39654028436018957</v>
      </c>
      <c r="L36" s="19">
        <f t="shared" si="8"/>
        <v>0.35607184050090623</v>
      </c>
      <c r="M36" s="19">
        <f t="shared" si="8"/>
        <v>0.302286282306163</v>
      </c>
      <c r="N36" s="19">
        <f t="shared" si="8"/>
        <v>0.25353310386717959</v>
      </c>
      <c r="O36" s="19">
        <f t="shared" si="8"/>
        <v>0.24038641030427477</v>
      </c>
      <c r="P36" s="19">
        <f t="shared" si="8"/>
        <v>6.7815405612897728E-2</v>
      </c>
      <c r="Q36" s="19">
        <f t="shared" si="8"/>
        <v>6.9639603158534111E-2</v>
      </c>
      <c r="R36" s="19">
        <f t="shared" si="8"/>
        <v>6.0514536956349521E-2</v>
      </c>
      <c r="S36" s="19">
        <f t="shared" si="8"/>
        <v>5.9781594175844686E-2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2926000000</v>
      </c>
      <c r="C39" s="3">
        <v>2655000000</v>
      </c>
      <c r="D39" s="3">
        <v>2745000000</v>
      </c>
      <c r="E39" s="3">
        <v>2981000000</v>
      </c>
      <c r="F39" s="3">
        <v>3614000000</v>
      </c>
      <c r="G39" s="3">
        <v>3605000000</v>
      </c>
      <c r="H39" s="3">
        <v>5302000000</v>
      </c>
      <c r="I39" s="3">
        <v>2002000000</v>
      </c>
      <c r="J39" s="3">
        <v>5046000000</v>
      </c>
      <c r="K39" s="3">
        <v>6230000000</v>
      </c>
      <c r="L39" s="3">
        <v>6833000000</v>
      </c>
      <c r="M39" s="3">
        <v>6315000000</v>
      </c>
      <c r="N39" s="3">
        <v>5732000000</v>
      </c>
      <c r="O39" s="4">
        <v>7060000000</v>
      </c>
      <c r="P39" s="3">
        <v>1778000000</v>
      </c>
      <c r="Q39" s="3">
        <v>1912000000</v>
      </c>
      <c r="R39" s="3">
        <v>1689000000</v>
      </c>
      <c r="S39" s="3">
        <v>1681000000</v>
      </c>
    </row>
    <row r="40" spans="1:19" ht="16" x14ac:dyDescent="0.2">
      <c r="A40" s="2" t="s">
        <v>48</v>
      </c>
      <c r="B40" s="3">
        <v>364200000</v>
      </c>
      <c r="C40" s="3">
        <v>335900000</v>
      </c>
      <c r="D40" s="3">
        <v>323700000</v>
      </c>
      <c r="E40" s="3">
        <v>320900000</v>
      </c>
      <c r="F40" s="3">
        <v>316800000</v>
      </c>
      <c r="G40" s="3">
        <v>310300000</v>
      </c>
      <c r="H40" s="3">
        <v>299300000</v>
      </c>
      <c r="I40" s="3">
        <v>287800000</v>
      </c>
      <c r="J40" s="3">
        <v>284500000</v>
      </c>
      <c r="K40" s="3">
        <v>282000000</v>
      </c>
      <c r="L40" s="3">
        <v>280000000</v>
      </c>
      <c r="M40" s="3">
        <v>276400000</v>
      </c>
      <c r="N40" s="3">
        <v>263700000</v>
      </c>
      <c r="O40" s="4">
        <v>257100000</v>
      </c>
      <c r="P40" s="3">
        <v>264100000</v>
      </c>
      <c r="Q40" s="3">
        <v>256800000</v>
      </c>
      <c r="R40" s="3">
        <v>254700000</v>
      </c>
      <c r="S40" s="3">
        <v>252800000</v>
      </c>
    </row>
    <row r="41" spans="1:19" ht="16" x14ac:dyDescent="0.2">
      <c r="A41" s="2" t="s">
        <v>49</v>
      </c>
      <c r="B41" s="5">
        <v>8.0299999999999994</v>
      </c>
      <c r="C41" s="5">
        <v>7.9</v>
      </c>
      <c r="D41" s="5">
        <v>8.48</v>
      </c>
      <c r="E41" s="5">
        <v>9.2899999999999991</v>
      </c>
      <c r="F41" s="5">
        <v>11.41</v>
      </c>
      <c r="G41" s="5">
        <v>11.62</v>
      </c>
      <c r="H41" s="5">
        <v>17.71</v>
      </c>
      <c r="I41" s="5">
        <v>6.96</v>
      </c>
      <c r="J41" s="5">
        <v>17.739999999999998</v>
      </c>
      <c r="K41" s="5">
        <v>22.09</v>
      </c>
      <c r="L41" s="5">
        <v>24.4</v>
      </c>
      <c r="M41" s="5">
        <v>22.85</v>
      </c>
      <c r="N41" s="5">
        <v>21.74</v>
      </c>
      <c r="O41" s="6">
        <v>27.46</v>
      </c>
      <c r="P41" s="5">
        <v>6.73</v>
      </c>
      <c r="Q41" s="5">
        <v>7.45</v>
      </c>
      <c r="R41" s="5">
        <v>6.63</v>
      </c>
      <c r="S41" s="5">
        <v>6.65</v>
      </c>
    </row>
    <row r="42" spans="1:19" ht="16" x14ac:dyDescent="0.2">
      <c r="A42" s="2" t="s">
        <v>50</v>
      </c>
      <c r="B42" s="5">
        <v>7.26</v>
      </c>
      <c r="C42" s="5">
        <v>7.94</v>
      </c>
      <c r="D42" s="5">
        <v>8.48</v>
      </c>
      <c r="E42" s="5">
        <v>9.19</v>
      </c>
      <c r="F42" s="5">
        <v>11.41</v>
      </c>
      <c r="G42" s="5">
        <v>11.62</v>
      </c>
      <c r="H42" s="5">
        <v>12.54</v>
      </c>
      <c r="I42" s="5">
        <v>6.7</v>
      </c>
      <c r="J42" s="5">
        <v>17.739999999999998</v>
      </c>
      <c r="K42" s="5">
        <v>22.09</v>
      </c>
      <c r="L42" s="5">
        <v>24.6</v>
      </c>
      <c r="M42" s="5">
        <v>22.85</v>
      </c>
      <c r="N42" s="5">
        <v>21.74</v>
      </c>
      <c r="O42" s="6">
        <v>27.46</v>
      </c>
      <c r="P42" s="5">
        <v>6.73</v>
      </c>
      <c r="Q42" s="5">
        <v>7.45</v>
      </c>
      <c r="R42" s="5">
        <v>6.63</v>
      </c>
      <c r="S42" s="5">
        <v>6.65</v>
      </c>
    </row>
    <row r="43" spans="1:19" ht="16" x14ac:dyDescent="0.2">
      <c r="A43" s="2" t="s">
        <v>51</v>
      </c>
      <c r="B43" s="3">
        <v>368300000</v>
      </c>
      <c r="C43" s="3">
        <v>339900000</v>
      </c>
      <c r="D43" s="3">
        <v>328400000</v>
      </c>
      <c r="E43" s="3">
        <v>326500000</v>
      </c>
      <c r="F43" s="3">
        <v>322400000</v>
      </c>
      <c r="G43" s="3">
        <v>314700000</v>
      </c>
      <c r="H43" s="3">
        <v>303100000</v>
      </c>
      <c r="I43" s="3">
        <v>290600000</v>
      </c>
      <c r="J43" s="3">
        <v>286800000</v>
      </c>
      <c r="K43" s="3">
        <v>283800000</v>
      </c>
      <c r="L43" s="3">
        <v>281200000</v>
      </c>
      <c r="M43" s="3">
        <v>277400000</v>
      </c>
      <c r="N43" s="3">
        <v>264600000</v>
      </c>
      <c r="O43" s="4">
        <v>258025000</v>
      </c>
      <c r="P43" s="3">
        <v>265100000</v>
      </c>
      <c r="Q43" s="3">
        <v>257700000</v>
      </c>
      <c r="R43" s="3">
        <v>255700000</v>
      </c>
      <c r="S43" s="3">
        <v>253600000</v>
      </c>
    </row>
    <row r="44" spans="1:19" ht="16" x14ac:dyDescent="0.2">
      <c r="A44" s="2" t="s">
        <v>52</v>
      </c>
      <c r="B44" s="5">
        <v>7.94</v>
      </c>
      <c r="C44" s="5">
        <v>7.81</v>
      </c>
      <c r="D44" s="5">
        <v>8.36</v>
      </c>
      <c r="E44" s="5">
        <v>9.1300000000000008</v>
      </c>
      <c r="F44" s="5">
        <v>11.21</v>
      </c>
      <c r="G44" s="5">
        <v>11.46</v>
      </c>
      <c r="H44" s="5">
        <v>17.489999999999998</v>
      </c>
      <c r="I44" s="5">
        <v>6.89</v>
      </c>
      <c r="J44" s="5">
        <v>17.59</v>
      </c>
      <c r="K44" s="5">
        <v>21.95</v>
      </c>
      <c r="L44" s="5">
        <v>24.3</v>
      </c>
      <c r="M44" s="5">
        <v>22.76</v>
      </c>
      <c r="N44" s="5">
        <v>21.66</v>
      </c>
      <c r="O44" s="6">
        <v>27.36</v>
      </c>
      <c r="P44" s="5">
        <v>6.71</v>
      </c>
      <c r="Q44" s="5">
        <v>7.42</v>
      </c>
      <c r="R44" s="5">
        <v>6.61</v>
      </c>
      <c r="S44" s="5">
        <v>6.63</v>
      </c>
    </row>
    <row r="45" spans="1:19" ht="16" x14ac:dyDescent="0.2">
      <c r="A45" s="2" t="s">
        <v>53</v>
      </c>
      <c r="B45" s="5">
        <v>7.18</v>
      </c>
      <c r="C45" s="5">
        <v>7.85</v>
      </c>
      <c r="D45" s="5">
        <v>8.36</v>
      </c>
      <c r="E45" s="5">
        <v>9.0399999999999991</v>
      </c>
      <c r="F45" s="5">
        <v>11.21</v>
      </c>
      <c r="G45" s="5">
        <v>11.46</v>
      </c>
      <c r="H45" s="5">
        <v>12.38</v>
      </c>
      <c r="I45" s="5">
        <v>6.64</v>
      </c>
      <c r="J45" s="5">
        <v>17.59</v>
      </c>
      <c r="K45" s="5">
        <v>21.95</v>
      </c>
      <c r="L45" s="5">
        <v>24.5</v>
      </c>
      <c r="M45" s="5">
        <v>22.76</v>
      </c>
      <c r="N45" s="5">
        <v>21.66</v>
      </c>
      <c r="O45" s="6">
        <v>27.36</v>
      </c>
      <c r="P45" s="5">
        <v>6.71</v>
      </c>
      <c r="Q45" s="5">
        <v>7.42</v>
      </c>
      <c r="R45" s="5">
        <v>6.61</v>
      </c>
      <c r="S45" s="5">
        <v>6.63</v>
      </c>
    </row>
    <row r="46" spans="1:19" ht="16" x14ac:dyDescent="0.2">
      <c r="A46" s="2" t="s">
        <v>54</v>
      </c>
      <c r="B46" s="3">
        <v>4585000000</v>
      </c>
      <c r="C46" s="3">
        <v>4501000000</v>
      </c>
      <c r="D46" s="3">
        <v>5184000000</v>
      </c>
      <c r="E46" s="3">
        <v>5177000000</v>
      </c>
      <c r="F46" s="3">
        <v>6249000000</v>
      </c>
      <c r="G46" s="3">
        <v>6226000000</v>
      </c>
      <c r="H46" s="3">
        <v>6277000000</v>
      </c>
      <c r="I46" s="3">
        <v>6743000000</v>
      </c>
      <c r="J46" s="3">
        <v>8435000000</v>
      </c>
      <c r="K46" s="3">
        <v>9556000000</v>
      </c>
      <c r="L46" s="3">
        <v>9934000000</v>
      </c>
      <c r="M46" s="3">
        <v>10487000000</v>
      </c>
      <c r="N46" s="3">
        <v>9752000000</v>
      </c>
      <c r="O46" s="4">
        <v>9976000000</v>
      </c>
      <c r="P46" s="3">
        <v>2413000000</v>
      </c>
      <c r="Q46" s="3">
        <v>2732000000</v>
      </c>
      <c r="R46" s="3">
        <v>2362000000</v>
      </c>
      <c r="S46" s="3">
        <v>2469000000</v>
      </c>
    </row>
    <row r="47" spans="1:19" ht="16" x14ac:dyDescent="0.2">
      <c r="A47" s="2" t="s">
        <v>55</v>
      </c>
      <c r="B47" s="5">
        <v>10.01</v>
      </c>
      <c r="C47" s="5">
        <v>9.68</v>
      </c>
      <c r="D47" s="5">
        <v>10.99</v>
      </c>
      <c r="E47" s="5">
        <v>11.41</v>
      </c>
      <c r="F47" s="5">
        <v>13.7</v>
      </c>
      <c r="G47" s="5">
        <v>13.5</v>
      </c>
      <c r="H47" s="5">
        <v>13.29</v>
      </c>
      <c r="I47" s="5">
        <v>13.21</v>
      </c>
      <c r="J47" s="5">
        <v>15.69</v>
      </c>
      <c r="K47" s="5">
        <v>15.98</v>
      </c>
      <c r="L47" s="5">
        <v>15.19</v>
      </c>
      <c r="M47" s="5">
        <v>15.64</v>
      </c>
      <c r="N47" s="5">
        <v>14.78</v>
      </c>
      <c r="O47" s="6">
        <v>14.8</v>
      </c>
      <c r="P47" s="5">
        <v>15.14</v>
      </c>
      <c r="Q47" s="5">
        <v>14.72</v>
      </c>
      <c r="R47" s="5">
        <v>14.84</v>
      </c>
      <c r="S47" s="5">
        <v>14.8</v>
      </c>
    </row>
    <row r="48" spans="1:19" ht="16" x14ac:dyDescent="0.2">
      <c r="A48" s="2" t="s">
        <v>56</v>
      </c>
      <c r="B48" s="3">
        <v>3836000000</v>
      </c>
      <c r="C48" s="3">
        <v>3704000000</v>
      </c>
      <c r="D48" s="3">
        <v>4196000000</v>
      </c>
      <c r="E48" s="3">
        <v>4187000000</v>
      </c>
      <c r="F48" s="3">
        <v>5255000000</v>
      </c>
      <c r="G48" s="3">
        <v>5200000000</v>
      </c>
      <c r="H48" s="3">
        <v>5062000000</v>
      </c>
      <c r="I48" s="3">
        <v>5548000000</v>
      </c>
      <c r="J48" s="3">
        <v>7274000000</v>
      </c>
      <c r="K48" s="3">
        <v>8367000000</v>
      </c>
      <c r="L48" s="3">
        <v>8644000000</v>
      </c>
      <c r="M48" s="3">
        <v>9123000000</v>
      </c>
      <c r="N48" s="3">
        <v>8348000000</v>
      </c>
      <c r="O48" s="4">
        <v>8585000000</v>
      </c>
      <c r="P48" s="3">
        <v>2120000000</v>
      </c>
      <c r="Q48" s="3">
        <v>2293000000</v>
      </c>
      <c r="R48" s="3">
        <v>2037000000</v>
      </c>
      <c r="S48" s="3">
        <v>2135000000</v>
      </c>
    </row>
    <row r="49" spans="1:19" ht="16" x14ac:dyDescent="0.2">
      <c r="A49" s="2" t="s">
        <v>57</v>
      </c>
      <c r="B49" s="3">
        <v>3836000000</v>
      </c>
      <c r="C49" s="3">
        <v>3704000000</v>
      </c>
      <c r="D49" s="3">
        <v>4196000000</v>
      </c>
      <c r="E49" s="3">
        <v>4187000000</v>
      </c>
      <c r="F49" s="3">
        <v>5255000000</v>
      </c>
      <c r="G49" s="3">
        <v>5200000000</v>
      </c>
      <c r="H49" s="3">
        <v>5062000000</v>
      </c>
      <c r="I49" s="3">
        <v>5548000000</v>
      </c>
      <c r="J49" s="3">
        <v>7274000000</v>
      </c>
      <c r="K49" s="3">
        <v>8367000000</v>
      </c>
      <c r="L49" s="3">
        <v>8644000000</v>
      </c>
      <c r="M49" s="3">
        <v>9123000000</v>
      </c>
      <c r="N49" s="3">
        <v>8348000000</v>
      </c>
      <c r="O49" s="4">
        <v>8585000000</v>
      </c>
      <c r="P49" s="3">
        <v>2120000000</v>
      </c>
      <c r="Q49" s="3">
        <v>2293000000</v>
      </c>
      <c r="R49" s="3">
        <v>2037000000</v>
      </c>
      <c r="S49" s="3">
        <v>2135000000</v>
      </c>
    </row>
    <row r="50" spans="1:19" ht="16" x14ac:dyDescent="0.2">
      <c r="A50" s="2" t="s">
        <v>61</v>
      </c>
      <c r="B50" s="3">
        <v>346992</v>
      </c>
      <c r="C50" s="3">
        <v>378041</v>
      </c>
      <c r="D50" s="3">
        <v>393183</v>
      </c>
      <c r="E50" s="3">
        <v>394417</v>
      </c>
      <c r="F50" s="3">
        <v>407143</v>
      </c>
      <c r="G50" s="3">
        <v>366127</v>
      </c>
      <c r="H50" s="3">
        <v>487093</v>
      </c>
      <c r="I50" s="3">
        <v>510480</v>
      </c>
      <c r="J50" s="3">
        <v>512019</v>
      </c>
      <c r="K50" s="3">
        <v>543745</v>
      </c>
      <c r="L50" s="3">
        <v>573667</v>
      </c>
      <c r="M50" s="3">
        <v>588105</v>
      </c>
      <c r="N50" s="3">
        <v>568828</v>
      </c>
      <c r="O50" s="4">
        <v>580974</v>
      </c>
      <c r="P50" s="3">
        <v>145465</v>
      </c>
      <c r="Q50" s="3">
        <v>163716</v>
      </c>
      <c r="R50" s="3">
        <v>130397</v>
      </c>
      <c r="S50" s="3">
        <v>143905</v>
      </c>
    </row>
    <row r="51" spans="1:19" ht="16" x14ac:dyDescent="0.2">
      <c r="A51" s="2" t="s">
        <v>62</v>
      </c>
      <c r="B51" s="5">
        <v>2.66</v>
      </c>
      <c r="C51" s="5">
        <v>3.26</v>
      </c>
      <c r="D51" s="5">
        <v>4.18</v>
      </c>
      <c r="E51" s="5">
        <v>4.8</v>
      </c>
      <c r="F51" s="5">
        <v>5.56</v>
      </c>
      <c r="G51" s="5">
        <v>6.23</v>
      </c>
      <c r="H51" s="5">
        <v>6.84</v>
      </c>
      <c r="I51" s="5">
        <v>7.52</v>
      </c>
      <c r="J51" s="5">
        <v>8.25</v>
      </c>
      <c r="K51" s="5">
        <v>9.06</v>
      </c>
      <c r="L51" s="5">
        <v>9.8699999999999992</v>
      </c>
      <c r="M51" s="5">
        <v>10.64</v>
      </c>
      <c r="N51" s="5">
        <v>11.44</v>
      </c>
      <c r="O51" s="6">
        <v>11.85</v>
      </c>
      <c r="P51" s="5">
        <v>2.8</v>
      </c>
      <c r="Q51" s="5">
        <v>2.98</v>
      </c>
      <c r="R51" s="5">
        <v>3.08</v>
      </c>
      <c r="S51" s="3">
        <v>3</v>
      </c>
    </row>
    <row r="52" spans="1:19" ht="16" x14ac:dyDescent="0.2">
      <c r="A52" s="2" t="s">
        <v>63</v>
      </c>
      <c r="B52" s="3">
        <v>749000000</v>
      </c>
      <c r="C52" s="3">
        <v>797000000</v>
      </c>
      <c r="D52" s="3">
        <v>988000000</v>
      </c>
      <c r="E52" s="3">
        <v>990000000</v>
      </c>
      <c r="F52" s="3">
        <v>994000000</v>
      </c>
      <c r="G52" s="3">
        <v>1026000000</v>
      </c>
      <c r="H52" s="3">
        <v>1215000000</v>
      </c>
      <c r="I52" s="3">
        <v>1195000000</v>
      </c>
      <c r="J52" s="3">
        <v>1161000000</v>
      </c>
      <c r="K52" s="3">
        <v>1189000000</v>
      </c>
      <c r="L52" s="3">
        <v>1290000000</v>
      </c>
      <c r="M52" s="3">
        <v>1364000000</v>
      </c>
      <c r="N52" s="3">
        <v>1404000000</v>
      </c>
      <c r="O52" s="4">
        <v>1391000000</v>
      </c>
      <c r="P52" s="3">
        <v>293000000</v>
      </c>
      <c r="Q52" s="3">
        <v>439000000</v>
      </c>
      <c r="R52" s="3">
        <v>325000000</v>
      </c>
      <c r="S52" s="3">
        <v>334000000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12851000000</v>
      </c>
      <c r="C55" s="3">
        <v>14094000000</v>
      </c>
      <c r="D55" s="3">
        <v>13855000000</v>
      </c>
      <c r="E55" s="3">
        <v>13329000000</v>
      </c>
      <c r="F55" s="3">
        <v>12329000000</v>
      </c>
      <c r="G55" s="3">
        <v>16198000000</v>
      </c>
      <c r="H55" s="3">
        <v>15108000000</v>
      </c>
      <c r="I55" s="3">
        <v>17461000000</v>
      </c>
      <c r="J55" s="3">
        <v>16103000000</v>
      </c>
      <c r="K55" s="3">
        <v>17095000000</v>
      </c>
      <c r="L55" s="3">
        <v>19378000000</v>
      </c>
      <c r="M55" s="3">
        <v>19815000000</v>
      </c>
      <c r="N55" s="3">
        <v>20991000000</v>
      </c>
      <c r="O55" s="4">
        <v>24087000000</v>
      </c>
      <c r="P55" s="3">
        <v>20960000000</v>
      </c>
      <c r="Q55" s="3">
        <v>20991000000</v>
      </c>
      <c r="R55" s="3">
        <v>22144000000</v>
      </c>
      <c r="S55" s="3">
        <v>24087000000</v>
      </c>
    </row>
    <row r="56" spans="1:19" ht="16" x14ac:dyDescent="0.2">
      <c r="A56" s="2" t="s">
        <v>65</v>
      </c>
      <c r="B56" s="3">
        <v>2777000000</v>
      </c>
      <c r="C56" s="3">
        <v>3585000000</v>
      </c>
      <c r="D56" s="3">
        <v>1898000000</v>
      </c>
      <c r="E56" s="3">
        <v>2617000000</v>
      </c>
      <c r="F56" s="3">
        <v>1446000000</v>
      </c>
      <c r="G56" s="3">
        <v>1090000000</v>
      </c>
      <c r="H56" s="3">
        <v>1837000000</v>
      </c>
      <c r="I56" s="3">
        <v>2861000000</v>
      </c>
      <c r="J56" s="3">
        <v>772000000</v>
      </c>
      <c r="K56" s="3">
        <v>1514000000</v>
      </c>
      <c r="L56" s="3">
        <v>3160000000</v>
      </c>
      <c r="M56" s="3">
        <v>3604000000</v>
      </c>
      <c r="N56" s="3">
        <v>2547000000</v>
      </c>
      <c r="O56" s="4">
        <v>3673000000</v>
      </c>
      <c r="P56" s="3">
        <v>2430000000</v>
      </c>
      <c r="Q56" s="3">
        <v>2547000000</v>
      </c>
      <c r="R56" s="3">
        <v>2440000000</v>
      </c>
      <c r="S56" s="3">
        <v>3673000000</v>
      </c>
    </row>
    <row r="57" spans="1:19" ht="16" x14ac:dyDescent="0.2">
      <c r="A57" s="2" t="s">
        <v>66</v>
      </c>
      <c r="B57" s="3">
        <v>2261000000</v>
      </c>
      <c r="C57" s="3">
        <v>3582000000</v>
      </c>
      <c r="D57" s="3">
        <v>1898000000</v>
      </c>
      <c r="E57" s="3">
        <v>2617000000</v>
      </c>
      <c r="F57" s="3">
        <v>1446000000</v>
      </c>
      <c r="G57" s="3">
        <v>1090000000</v>
      </c>
      <c r="H57" s="3">
        <v>1837000000</v>
      </c>
      <c r="I57" s="3">
        <v>2861000000</v>
      </c>
      <c r="J57" s="3">
        <v>772000000</v>
      </c>
      <c r="K57" s="3">
        <v>1514000000</v>
      </c>
      <c r="L57" s="3">
        <v>3160000000</v>
      </c>
      <c r="M57" s="3">
        <v>3604000000</v>
      </c>
      <c r="N57" s="3">
        <v>2547000000</v>
      </c>
      <c r="O57" s="4">
        <v>3673000000</v>
      </c>
      <c r="P57" s="3">
        <v>2430000000</v>
      </c>
      <c r="Q57" s="3">
        <v>2547000000</v>
      </c>
      <c r="R57" s="3">
        <v>2440000000</v>
      </c>
      <c r="S57" s="3">
        <v>3673000000</v>
      </c>
    </row>
    <row r="58" spans="1:19" ht="16" x14ac:dyDescent="0.2">
      <c r="A58" s="2" t="s">
        <v>67</v>
      </c>
      <c r="B58" s="3">
        <v>516000000</v>
      </c>
      <c r="C58" s="3">
        <v>3000000</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5757000000</v>
      </c>
      <c r="C59" s="3">
        <v>6064000000</v>
      </c>
      <c r="D59" s="3">
        <v>6563000000</v>
      </c>
      <c r="E59" s="3">
        <v>5834000000</v>
      </c>
      <c r="F59" s="3">
        <v>5884000000</v>
      </c>
      <c r="G59" s="3">
        <v>8061000000</v>
      </c>
      <c r="H59" s="3">
        <v>8202000000</v>
      </c>
      <c r="I59" s="3">
        <v>8603000000</v>
      </c>
      <c r="J59" s="3">
        <v>11916000000</v>
      </c>
      <c r="K59" s="3">
        <v>11431000000</v>
      </c>
      <c r="L59" s="3">
        <v>11523000000</v>
      </c>
      <c r="M59" s="3">
        <v>12542000000</v>
      </c>
      <c r="N59" s="3">
        <v>14823000000</v>
      </c>
      <c r="O59" s="4">
        <v>16435000000</v>
      </c>
      <c r="P59" s="3">
        <v>14817000000</v>
      </c>
      <c r="Q59" s="3">
        <v>14823000000</v>
      </c>
      <c r="R59" s="3">
        <v>15772000000</v>
      </c>
      <c r="S59" s="3">
        <v>16435000000</v>
      </c>
    </row>
    <row r="60" spans="1:19" ht="16" x14ac:dyDescent="0.2">
      <c r="A60" s="2" t="s">
        <v>69</v>
      </c>
      <c r="B60" s="3">
        <v>5757000000</v>
      </c>
      <c r="C60" s="3">
        <v>6064000000</v>
      </c>
      <c r="D60" s="3">
        <v>6563000000</v>
      </c>
      <c r="E60" s="3">
        <v>5834000000</v>
      </c>
      <c r="F60" s="3">
        <v>5884000000</v>
      </c>
      <c r="G60" s="3">
        <v>8061000000</v>
      </c>
      <c r="H60" s="3">
        <v>8202000000</v>
      </c>
      <c r="I60" s="3">
        <v>8603000000</v>
      </c>
      <c r="J60" s="3">
        <v>2444000000</v>
      </c>
      <c r="K60" s="3">
        <v>2337000000</v>
      </c>
      <c r="L60" s="3">
        <v>1978000000</v>
      </c>
      <c r="M60" s="3">
        <v>1963000000</v>
      </c>
      <c r="N60" s="3">
        <v>2505000000</v>
      </c>
      <c r="O60" s="4">
        <v>3427000000</v>
      </c>
      <c r="P60" s="3">
        <v>2484000000</v>
      </c>
      <c r="Q60" s="3">
        <v>2505000000</v>
      </c>
      <c r="R60" s="3">
        <v>2583000000</v>
      </c>
      <c r="S60" s="3">
        <v>3427000000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v>9472000000</v>
      </c>
      <c r="K63" s="3">
        <v>9094000000</v>
      </c>
      <c r="L63" s="3">
        <v>9545000000</v>
      </c>
      <c r="M63" s="3">
        <v>10579000000</v>
      </c>
      <c r="N63" s="3">
        <v>12318000000</v>
      </c>
      <c r="O63" s="4">
        <v>13008000000</v>
      </c>
      <c r="P63" s="3">
        <v>12333000000</v>
      </c>
      <c r="Q63" s="3">
        <v>12318000000</v>
      </c>
      <c r="R63" s="3">
        <v>13189000000</v>
      </c>
      <c r="S63" s="3">
        <v>13008000000</v>
      </c>
    </row>
    <row r="64" spans="1:19" ht="16" x14ac:dyDescent="0.2">
      <c r="A64" s="2" t="s">
        <v>73</v>
      </c>
      <c r="B64" s="3">
        <v>2378000000</v>
      </c>
      <c r="C64" s="3">
        <v>2481000000</v>
      </c>
      <c r="D64" s="3">
        <v>2937000000</v>
      </c>
      <c r="E64" s="3">
        <v>2977000000</v>
      </c>
      <c r="F64" s="3">
        <v>2882000000</v>
      </c>
      <c r="G64" s="3">
        <v>4962000000</v>
      </c>
      <c r="H64" s="3">
        <v>4670000000</v>
      </c>
      <c r="I64" s="3">
        <v>4487000000</v>
      </c>
      <c r="J64" s="3">
        <v>2997000000</v>
      </c>
      <c r="K64" s="3">
        <v>3619000000</v>
      </c>
      <c r="L64" s="3">
        <v>3545000000</v>
      </c>
      <c r="M64" s="3">
        <v>2981000000</v>
      </c>
      <c r="N64" s="3">
        <v>3088000000</v>
      </c>
      <c r="O64" s="4">
        <v>3498000000</v>
      </c>
      <c r="P64" s="3">
        <v>3113000000</v>
      </c>
      <c r="Q64" s="3">
        <v>3088000000</v>
      </c>
      <c r="R64" s="3">
        <v>3471000000</v>
      </c>
      <c r="S64" s="3">
        <v>3498000000</v>
      </c>
    </row>
    <row r="65" spans="1:19" ht="16" x14ac:dyDescent="0.2">
      <c r="A65" s="2" t="s">
        <v>74</v>
      </c>
      <c r="B65" s="3" t="s">
        <v>24</v>
      </c>
      <c r="C65" s="3" t="s">
        <v>24</v>
      </c>
      <c r="D65" s="3" t="s">
        <v>24</v>
      </c>
      <c r="E65" s="3" t="s">
        <v>24</v>
      </c>
      <c r="F65" s="3" t="s">
        <v>24</v>
      </c>
      <c r="G65" s="3">
        <v>1030000000</v>
      </c>
      <c r="H65" s="3">
        <v>833000000</v>
      </c>
      <c r="I65" s="3">
        <v>811000000</v>
      </c>
      <c r="J65" s="3">
        <v>446000000</v>
      </c>
      <c r="K65" s="3">
        <v>532000000</v>
      </c>
      <c r="L65" s="3">
        <v>612000000</v>
      </c>
      <c r="M65" s="3">
        <v>624000000</v>
      </c>
      <c r="N65" s="3">
        <v>599000000</v>
      </c>
      <c r="O65" s="4">
        <v>599000000</v>
      </c>
      <c r="P65" s="3">
        <v>609000000</v>
      </c>
      <c r="Q65" s="3">
        <v>599000000</v>
      </c>
      <c r="R65" s="3">
        <v>601000000</v>
      </c>
      <c r="S65" s="3">
        <v>599000000</v>
      </c>
    </row>
    <row r="66" spans="1:19" ht="16" x14ac:dyDescent="0.2">
      <c r="A66" s="2" t="s">
        <v>75</v>
      </c>
      <c r="B66" s="3">
        <v>6523000000</v>
      </c>
      <c r="C66" s="3">
        <v>7129000000</v>
      </c>
      <c r="D66" s="3">
        <v>7000000000</v>
      </c>
      <c r="E66" s="3">
        <v>7073000000</v>
      </c>
      <c r="F66" s="3">
        <v>6728000000</v>
      </c>
      <c r="G66" s="3">
        <v>8199000000</v>
      </c>
      <c r="H66" s="3">
        <v>7864000000</v>
      </c>
      <c r="I66" s="3">
        <v>6510000000</v>
      </c>
      <c r="J66" s="3">
        <v>2161000000</v>
      </c>
      <c r="K66" s="3">
        <v>2783000000</v>
      </c>
      <c r="L66" s="3">
        <v>2693000000</v>
      </c>
      <c r="M66" s="3">
        <v>2163000000</v>
      </c>
      <c r="N66" s="3">
        <v>2297000000</v>
      </c>
      <c r="O66" s="4">
        <v>2720000000</v>
      </c>
      <c r="P66" s="3">
        <v>2312000000</v>
      </c>
      <c r="Q66" s="3">
        <v>2297000000</v>
      </c>
      <c r="R66" s="3">
        <v>2681000000</v>
      </c>
      <c r="S66" s="3">
        <v>2720000000</v>
      </c>
    </row>
    <row r="67" spans="1:19" ht="16" x14ac:dyDescent="0.2">
      <c r="A67" s="2" t="s">
        <v>76</v>
      </c>
      <c r="B67" s="3" t="s">
        <v>24</v>
      </c>
      <c r="C67" s="3" t="s">
        <v>24</v>
      </c>
      <c r="D67" s="3" t="s">
        <v>24</v>
      </c>
      <c r="E67" s="3" t="s">
        <v>24</v>
      </c>
      <c r="F67" s="3" t="s">
        <v>24</v>
      </c>
      <c r="G67" s="3" t="s">
        <v>24</v>
      </c>
      <c r="H67" s="3" t="s">
        <v>24</v>
      </c>
      <c r="I67" s="3">
        <v>492000000</v>
      </c>
      <c r="J67" s="3">
        <v>390000000</v>
      </c>
      <c r="K67" s="3">
        <v>304000000</v>
      </c>
      <c r="L67" s="3">
        <v>240000000</v>
      </c>
      <c r="M67" s="3">
        <v>194000000</v>
      </c>
      <c r="N67" s="3">
        <v>192000000</v>
      </c>
      <c r="O67" s="4">
        <v>179000000</v>
      </c>
      <c r="P67" s="3">
        <v>192000000</v>
      </c>
      <c r="Q67" s="3">
        <v>192000000</v>
      </c>
      <c r="R67" s="3">
        <v>189000000</v>
      </c>
      <c r="S67" s="3">
        <v>179000000</v>
      </c>
    </row>
    <row r="68" spans="1:19" ht="16" x14ac:dyDescent="0.2">
      <c r="A68" s="2" t="s">
        <v>77</v>
      </c>
      <c r="B68" s="3">
        <v>-4788000000</v>
      </c>
      <c r="C68" s="3">
        <v>-5425000000</v>
      </c>
      <c r="D68" s="3">
        <v>-4932000000</v>
      </c>
      <c r="E68" s="3">
        <v>-4834000000</v>
      </c>
      <c r="F68" s="3">
        <v>-4701000000</v>
      </c>
      <c r="G68" s="3">
        <v>-5035000000</v>
      </c>
      <c r="H68" s="3">
        <v>-4746000000</v>
      </c>
      <c r="I68" s="3">
        <v>-3968000000</v>
      </c>
      <c r="J68" s="3" t="s">
        <v>24</v>
      </c>
      <c r="K68" s="3" t="s">
        <v>24</v>
      </c>
      <c r="L68" s="3" t="s">
        <v>24</v>
      </c>
      <c r="M68" s="3" t="s">
        <v>24</v>
      </c>
      <c r="N68" s="3" t="s">
        <v>24</v>
      </c>
      <c r="O68" s="4" t="s">
        <v>24</v>
      </c>
      <c r="P68" s="3" t="s">
        <v>24</v>
      </c>
      <c r="Q68" s="3" t="s">
        <v>24</v>
      </c>
      <c r="R68" s="3" t="s">
        <v>24</v>
      </c>
      <c r="S68" s="3" t="s">
        <v>24</v>
      </c>
    </row>
    <row r="69" spans="1:19" ht="16" x14ac:dyDescent="0.2">
      <c r="A69" s="2" t="s">
        <v>78</v>
      </c>
      <c r="B69" s="3">
        <v>643000000</v>
      </c>
      <c r="C69" s="3">
        <v>777000000</v>
      </c>
      <c r="D69" s="3">
        <v>869000000</v>
      </c>
      <c r="E69" s="3">
        <v>738000000</v>
      </c>
      <c r="F69" s="3">
        <v>855000000</v>
      </c>
      <c r="G69" s="3">
        <v>768000000</v>
      </c>
      <c r="H69" s="3">
        <v>719000000</v>
      </c>
      <c r="I69" s="3">
        <v>642000000</v>
      </c>
      <c r="J69" s="3" t="s">
        <v>24</v>
      </c>
      <c r="K69" s="3" t="s">
        <v>24</v>
      </c>
      <c r="L69" s="3" t="s">
        <v>24</v>
      </c>
      <c r="M69" s="3" t="s">
        <v>24</v>
      </c>
      <c r="N69" s="3" t="s">
        <v>24</v>
      </c>
      <c r="O69" s="4" t="s">
        <v>24</v>
      </c>
      <c r="P69" s="3" t="s">
        <v>24</v>
      </c>
      <c r="Q69" s="3" t="s">
        <v>24</v>
      </c>
      <c r="R69" s="3" t="s">
        <v>24</v>
      </c>
      <c r="S69" s="3" t="s">
        <v>24</v>
      </c>
    </row>
    <row r="70" spans="1:19" ht="16" x14ac:dyDescent="0.2">
      <c r="A70" s="2" t="s">
        <v>79</v>
      </c>
      <c r="B70" s="3">
        <v>1939000000</v>
      </c>
      <c r="C70" s="3">
        <v>1964000000</v>
      </c>
      <c r="D70" s="3">
        <v>2457000000</v>
      </c>
      <c r="E70" s="3">
        <v>1901000000</v>
      </c>
      <c r="F70" s="3">
        <v>2117000000</v>
      </c>
      <c r="G70" s="3">
        <v>2085000000</v>
      </c>
      <c r="H70" s="3">
        <v>399000000</v>
      </c>
      <c r="I70" s="3">
        <v>1510000000</v>
      </c>
      <c r="J70" s="3">
        <v>418000000</v>
      </c>
      <c r="K70" s="3">
        <v>531000000</v>
      </c>
      <c r="L70" s="3">
        <v>1150000000</v>
      </c>
      <c r="M70" s="3">
        <v>688000000</v>
      </c>
      <c r="N70" s="3">
        <v>533000000</v>
      </c>
      <c r="O70" s="4">
        <v>481000000</v>
      </c>
      <c r="P70" s="3">
        <v>600000000</v>
      </c>
      <c r="Q70" s="3">
        <v>533000000</v>
      </c>
      <c r="R70" s="3">
        <v>461000000</v>
      </c>
      <c r="S70" s="3">
        <v>481000000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22216000000</v>
      </c>
      <c r="C76" s="3">
        <v>23814000000</v>
      </c>
      <c r="D76" s="3">
        <v>24802000000</v>
      </c>
      <c r="E76" s="3">
        <v>22859000000</v>
      </c>
      <c r="F76" s="3">
        <v>24744000000</v>
      </c>
      <c r="G76" s="3">
        <v>32930000000</v>
      </c>
      <c r="H76" s="3">
        <v>32698000000</v>
      </c>
      <c r="I76" s="3">
        <v>29060000000</v>
      </c>
      <c r="J76" s="3">
        <v>28773000000</v>
      </c>
      <c r="K76" s="3">
        <v>30433000000</v>
      </c>
      <c r="L76" s="3">
        <v>31332000000</v>
      </c>
      <c r="M76" s="3">
        <v>31058000000</v>
      </c>
      <c r="N76" s="3">
        <v>31889000000</v>
      </c>
      <c r="O76" s="4">
        <v>32891000000</v>
      </c>
      <c r="P76" s="3">
        <v>31070000000</v>
      </c>
      <c r="Q76" s="3">
        <v>31889000000</v>
      </c>
      <c r="R76" s="3">
        <v>32478000000</v>
      </c>
      <c r="S76" s="3">
        <v>32891000000</v>
      </c>
    </row>
    <row r="77" spans="1:19" ht="16" x14ac:dyDescent="0.2">
      <c r="A77" s="2" t="s">
        <v>86</v>
      </c>
      <c r="B77" s="3">
        <v>4554000000</v>
      </c>
      <c r="C77" s="3">
        <v>4611000000</v>
      </c>
      <c r="D77" s="3">
        <v>4675000000</v>
      </c>
      <c r="E77" s="3">
        <v>4706000000</v>
      </c>
      <c r="F77" s="3">
        <v>4755000000</v>
      </c>
      <c r="G77" s="3">
        <v>5490000000</v>
      </c>
      <c r="H77" s="3">
        <v>5549000000</v>
      </c>
      <c r="I77" s="3">
        <v>5775000000</v>
      </c>
      <c r="J77" s="3">
        <v>6124000000</v>
      </c>
      <c r="K77" s="3">
        <v>6591000000</v>
      </c>
      <c r="L77" s="3">
        <v>7213000000</v>
      </c>
      <c r="M77" s="3">
        <v>7597000000</v>
      </c>
      <c r="N77" s="3">
        <v>7975000000</v>
      </c>
      <c r="O77" s="4">
        <v>7966000000</v>
      </c>
      <c r="P77" s="3">
        <v>7629000000</v>
      </c>
      <c r="Q77" s="3">
        <v>7975000000</v>
      </c>
      <c r="R77" s="3">
        <v>7938000000</v>
      </c>
      <c r="S77" s="3">
        <v>7966000000</v>
      </c>
    </row>
    <row r="78" spans="1:19" ht="16" x14ac:dyDescent="0.2">
      <c r="A78" s="2" t="s">
        <v>87</v>
      </c>
      <c r="B78" s="3">
        <v>11958000000</v>
      </c>
      <c r="C78" s="3">
        <v>12470000000</v>
      </c>
      <c r="D78" s="3">
        <v>12985000000</v>
      </c>
      <c r="E78" s="3">
        <v>13366000000</v>
      </c>
      <c r="F78" s="3">
        <v>13495000000</v>
      </c>
      <c r="G78" s="3">
        <v>14547000000</v>
      </c>
      <c r="H78" s="3">
        <v>14877000000</v>
      </c>
      <c r="I78" s="3">
        <v>15361000000</v>
      </c>
      <c r="J78" s="3">
        <v>16089000000</v>
      </c>
      <c r="K78" s="3">
        <v>16978000000</v>
      </c>
      <c r="L78" s="3">
        <v>18149000000</v>
      </c>
      <c r="M78" s="3">
        <v>19100000000</v>
      </c>
      <c r="N78" s="3">
        <v>20138000000</v>
      </c>
      <c r="O78" s="4">
        <v>7966000000</v>
      </c>
      <c r="P78" s="3">
        <v>7629000000</v>
      </c>
      <c r="Q78" s="3">
        <v>20138000000</v>
      </c>
      <c r="R78" s="3">
        <v>7938000000</v>
      </c>
      <c r="S78" s="3">
        <v>7966000000</v>
      </c>
    </row>
    <row r="79" spans="1:19" ht="16" x14ac:dyDescent="0.2">
      <c r="A79" s="2" t="s">
        <v>88</v>
      </c>
      <c r="B79" s="3">
        <v>7404000000</v>
      </c>
      <c r="C79" s="3">
        <v>7859000000</v>
      </c>
      <c r="D79" s="3">
        <v>8310000000</v>
      </c>
      <c r="E79" s="3">
        <v>8660000000</v>
      </c>
      <c r="F79" s="3">
        <v>8740000000</v>
      </c>
      <c r="G79" s="3">
        <v>9057000000</v>
      </c>
      <c r="H79" s="3">
        <v>9328000000</v>
      </c>
      <c r="I79" s="3">
        <v>9586000000</v>
      </c>
      <c r="J79" s="3">
        <v>9965000000</v>
      </c>
      <c r="K79" s="3">
        <v>10387000000</v>
      </c>
      <c r="L79" s="3">
        <v>10936000000</v>
      </c>
      <c r="M79" s="3">
        <v>11503000000</v>
      </c>
      <c r="N79" s="3">
        <v>12163000000</v>
      </c>
      <c r="O79" s="4" t="s">
        <v>24</v>
      </c>
      <c r="P79" s="3" t="s">
        <v>24</v>
      </c>
      <c r="Q79" s="3">
        <v>12163000000</v>
      </c>
      <c r="R79" s="3" t="s">
        <v>24</v>
      </c>
      <c r="S79" s="3" t="s">
        <v>24</v>
      </c>
    </row>
    <row r="80" spans="1:19" ht="16" x14ac:dyDescent="0.2">
      <c r="A80" s="2"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17662000000</v>
      </c>
      <c r="C83" s="3">
        <v>19203000000</v>
      </c>
      <c r="D83" s="3">
        <v>20127000000</v>
      </c>
      <c r="E83" s="3">
        <v>18153000000</v>
      </c>
      <c r="F83" s="3">
        <v>19989000000</v>
      </c>
      <c r="G83" s="3">
        <v>27440000000</v>
      </c>
      <c r="H83" s="3">
        <v>27149000000</v>
      </c>
      <c r="I83" s="3">
        <v>23285000000</v>
      </c>
      <c r="J83" s="3">
        <v>22649000000</v>
      </c>
      <c r="K83" s="3">
        <v>23842000000</v>
      </c>
      <c r="L83" s="3">
        <v>24119000000</v>
      </c>
      <c r="M83" s="3">
        <v>23461000000</v>
      </c>
      <c r="N83" s="3">
        <v>23914000000</v>
      </c>
      <c r="O83" s="4">
        <v>24925000000</v>
      </c>
      <c r="P83" s="3">
        <v>23441000000</v>
      </c>
      <c r="Q83" s="3">
        <v>23914000000</v>
      </c>
      <c r="R83" s="3">
        <v>24540000000</v>
      </c>
      <c r="S83" s="3">
        <v>24925000000</v>
      </c>
    </row>
    <row r="84" spans="1:19" ht="16" x14ac:dyDescent="0.2">
      <c r="A84" s="2" t="s">
        <v>93</v>
      </c>
      <c r="B84" s="3">
        <v>9732000000</v>
      </c>
      <c r="C84" s="3">
        <v>10148000000</v>
      </c>
      <c r="D84" s="3">
        <v>10370000000</v>
      </c>
      <c r="E84" s="3">
        <v>10348000000</v>
      </c>
      <c r="F84" s="3">
        <v>10862000000</v>
      </c>
      <c r="G84" s="3">
        <v>17775000000</v>
      </c>
      <c r="H84" s="3">
        <v>14857000000</v>
      </c>
      <c r="I84" s="3">
        <v>14604000000</v>
      </c>
      <c r="J84" s="3">
        <v>14263000000</v>
      </c>
      <c r="K84" s="3">
        <v>13817000000</v>
      </c>
      <c r="L84" s="3">
        <v>13818000000</v>
      </c>
      <c r="M84" s="3">
        <v>13519000000</v>
      </c>
      <c r="N84" s="3">
        <v>13239000000</v>
      </c>
      <c r="O84" s="4">
        <v>13131000000</v>
      </c>
      <c r="P84" s="3">
        <v>13285000000</v>
      </c>
      <c r="Q84" s="3">
        <v>13239000000</v>
      </c>
      <c r="R84" s="3">
        <v>13173000000</v>
      </c>
      <c r="S84" s="3">
        <v>13131000000</v>
      </c>
    </row>
    <row r="85" spans="1:19" ht="16" x14ac:dyDescent="0.2">
      <c r="A85" s="2" t="s">
        <v>94</v>
      </c>
      <c r="B85" s="3">
        <v>9605000000</v>
      </c>
      <c r="C85" s="3">
        <v>10148000000</v>
      </c>
      <c r="D85" s="3">
        <v>10370000000</v>
      </c>
      <c r="E85" s="3">
        <v>10348000000</v>
      </c>
      <c r="F85" s="3">
        <v>10862000000</v>
      </c>
      <c r="G85" s="3">
        <v>13628000000</v>
      </c>
      <c r="H85" s="3">
        <v>10764000000</v>
      </c>
      <c r="I85" s="3">
        <v>10807000000</v>
      </c>
      <c r="J85" s="3">
        <v>10769000000</v>
      </c>
      <c r="K85" s="3">
        <v>10604000000</v>
      </c>
      <c r="L85" s="3">
        <v>10806000000</v>
      </c>
      <c r="M85" s="3">
        <v>10813000000</v>
      </c>
      <c r="N85" s="3">
        <v>10780000000</v>
      </c>
      <c r="O85" s="4">
        <v>10795000000</v>
      </c>
      <c r="P85" s="3">
        <v>10764000000</v>
      </c>
      <c r="Q85" s="3">
        <v>10780000000</v>
      </c>
      <c r="R85" s="3">
        <v>10776000000</v>
      </c>
      <c r="S85" s="3">
        <v>10795000000</v>
      </c>
    </row>
    <row r="86" spans="1:19" ht="16" x14ac:dyDescent="0.2">
      <c r="A86" s="2" t="s">
        <v>95</v>
      </c>
      <c r="B86" s="3">
        <v>127000000</v>
      </c>
      <c r="C86" s="3" t="s">
        <v>24</v>
      </c>
      <c r="D86" s="3" t="s">
        <v>24</v>
      </c>
      <c r="E86" s="3" t="s">
        <v>24</v>
      </c>
      <c r="F86" s="3" t="s">
        <v>24</v>
      </c>
      <c r="G86" s="3">
        <v>4147000000</v>
      </c>
      <c r="H86" s="3">
        <v>4093000000</v>
      </c>
      <c r="I86" s="3">
        <v>3797000000</v>
      </c>
      <c r="J86" s="3">
        <v>3494000000</v>
      </c>
      <c r="K86" s="3">
        <v>3213000000</v>
      </c>
      <c r="L86" s="3">
        <v>3012000000</v>
      </c>
      <c r="M86" s="3">
        <v>2706000000</v>
      </c>
      <c r="N86" s="3">
        <v>2459000000</v>
      </c>
      <c r="O86" s="4">
        <v>2336000000</v>
      </c>
      <c r="P86" s="3">
        <v>2521000000</v>
      </c>
      <c r="Q86" s="3">
        <v>2459000000</v>
      </c>
      <c r="R86" s="3">
        <v>2397000000</v>
      </c>
      <c r="S86" s="3">
        <v>2336000000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7930000000</v>
      </c>
      <c r="C89" s="3">
        <v>9055000000</v>
      </c>
      <c r="D89" s="3">
        <v>9757000000</v>
      </c>
      <c r="E89" s="3">
        <v>7805000000</v>
      </c>
      <c r="F89" s="3">
        <v>9127000000</v>
      </c>
      <c r="G89" s="3">
        <v>9665000000</v>
      </c>
      <c r="H89" s="3">
        <v>12292000000</v>
      </c>
      <c r="I89" s="3">
        <v>8681000000</v>
      </c>
      <c r="J89" s="3">
        <v>8386000000</v>
      </c>
      <c r="K89" s="3">
        <v>10025000000</v>
      </c>
      <c r="L89" s="3">
        <v>10301000000</v>
      </c>
      <c r="M89" s="3">
        <v>9942000000</v>
      </c>
      <c r="N89" s="3">
        <v>10675000000</v>
      </c>
      <c r="O89" s="4">
        <v>11794000000</v>
      </c>
      <c r="P89" s="3">
        <v>10156000000</v>
      </c>
      <c r="Q89" s="3">
        <v>10675000000</v>
      </c>
      <c r="R89" s="3">
        <v>11367000000</v>
      </c>
      <c r="S89" s="3">
        <v>11794000000</v>
      </c>
    </row>
    <row r="90" spans="1:19" ht="16" x14ac:dyDescent="0.2">
      <c r="A90" s="2" t="s">
        <v>99</v>
      </c>
      <c r="B90" s="3">
        <v>35067000000</v>
      </c>
      <c r="C90" s="3">
        <v>37908000000</v>
      </c>
      <c r="D90" s="3">
        <v>38657000000</v>
      </c>
      <c r="E90" s="3">
        <v>36188000000</v>
      </c>
      <c r="F90" s="3">
        <v>37073000000</v>
      </c>
      <c r="G90" s="3">
        <v>49128000000</v>
      </c>
      <c r="H90" s="3">
        <v>47806000000</v>
      </c>
      <c r="I90" s="3">
        <v>46521000000</v>
      </c>
      <c r="J90" s="3">
        <v>44876000000</v>
      </c>
      <c r="K90" s="3">
        <v>47528000000</v>
      </c>
      <c r="L90" s="3">
        <v>50710000000</v>
      </c>
      <c r="M90" s="3">
        <v>50873000000</v>
      </c>
      <c r="N90" s="3">
        <v>52880000000</v>
      </c>
      <c r="O90" s="4">
        <v>56978000000</v>
      </c>
      <c r="P90" s="3">
        <v>52030000000</v>
      </c>
      <c r="Q90" s="3">
        <v>52880000000</v>
      </c>
      <c r="R90" s="3">
        <v>54622000000</v>
      </c>
      <c r="S90" s="3">
        <v>56978000000</v>
      </c>
    </row>
    <row r="91" spans="1:19" ht="16" x14ac:dyDescent="0.2">
      <c r="A91" s="2" t="s">
        <v>100</v>
      </c>
      <c r="B91" s="3">
        <v>3500000000</v>
      </c>
      <c r="C91" s="3">
        <v>2269000000</v>
      </c>
      <c r="D91" s="3">
        <v>3687000000</v>
      </c>
      <c r="E91" s="3">
        <v>3206000000</v>
      </c>
      <c r="F91" s="3">
        <v>3396000000</v>
      </c>
      <c r="G91" s="3">
        <v>3890000000</v>
      </c>
      <c r="H91" s="3">
        <v>3417000000</v>
      </c>
      <c r="I91" s="3">
        <v>3252000000</v>
      </c>
      <c r="J91" s="3">
        <v>4524000000</v>
      </c>
      <c r="K91" s="3">
        <v>3747000000</v>
      </c>
      <c r="L91" s="3">
        <v>4043000000</v>
      </c>
      <c r="M91" s="3">
        <v>3888000000</v>
      </c>
      <c r="N91" s="3">
        <v>5192000000</v>
      </c>
      <c r="O91" s="4">
        <v>6362000000</v>
      </c>
      <c r="P91" s="3">
        <v>5773000000</v>
      </c>
      <c r="Q91" s="3">
        <v>5192000000</v>
      </c>
      <c r="R91" s="3">
        <v>5905000000</v>
      </c>
      <c r="S91" s="3">
        <v>6362000000</v>
      </c>
    </row>
    <row r="92" spans="1:19" ht="16" x14ac:dyDescent="0.2">
      <c r="A92" s="2" t="s">
        <v>101</v>
      </c>
      <c r="B92" s="3">
        <v>1630000000</v>
      </c>
      <c r="C92" s="3">
        <v>2269000000</v>
      </c>
      <c r="D92" s="3">
        <v>2038000000</v>
      </c>
      <c r="E92" s="3">
        <v>1397000000</v>
      </c>
      <c r="F92" s="3">
        <v>1570000000</v>
      </c>
      <c r="G92" s="3">
        <v>1974000000</v>
      </c>
      <c r="H92" s="3">
        <v>1653000000</v>
      </c>
      <c r="I92" s="3">
        <v>1467000000</v>
      </c>
      <c r="J92" s="3">
        <v>2402000000</v>
      </c>
      <c r="K92" s="3">
        <v>1281000000</v>
      </c>
      <c r="L92" s="3">
        <v>880000000</v>
      </c>
      <c r="M92" s="3">
        <v>780000000</v>
      </c>
      <c r="N92" s="3">
        <v>2117000000</v>
      </c>
      <c r="O92" s="4">
        <v>3466000000</v>
      </c>
      <c r="P92" s="3">
        <v>2622000000</v>
      </c>
      <c r="Q92" s="3">
        <v>2117000000</v>
      </c>
      <c r="R92" s="3">
        <v>3271000000</v>
      </c>
      <c r="S92" s="3">
        <v>3466000000</v>
      </c>
    </row>
    <row r="93" spans="1:19" ht="16" x14ac:dyDescent="0.2">
      <c r="A93" s="2" t="s">
        <v>102</v>
      </c>
      <c r="B93" s="3" t="s">
        <v>24</v>
      </c>
      <c r="C93" s="3" t="s">
        <v>24</v>
      </c>
      <c r="D93" s="3">
        <v>1649000000</v>
      </c>
      <c r="E93" s="3">
        <v>1809000000</v>
      </c>
      <c r="F93" s="3">
        <v>1826000000</v>
      </c>
      <c r="G93" s="3">
        <v>1916000000</v>
      </c>
      <c r="H93" s="3">
        <v>1764000000</v>
      </c>
      <c r="I93" s="3">
        <v>1785000000</v>
      </c>
      <c r="J93" s="3">
        <v>2122000000</v>
      </c>
      <c r="K93" s="3">
        <v>2466000000</v>
      </c>
      <c r="L93" s="3">
        <v>3163000000</v>
      </c>
      <c r="M93" s="3">
        <v>3108000000</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1870000000</v>
      </c>
      <c r="C95" s="3" t="s">
        <v>24</v>
      </c>
      <c r="D95" s="3" t="s">
        <v>24</v>
      </c>
      <c r="E95" s="3" t="s">
        <v>24</v>
      </c>
      <c r="F95" s="3" t="s">
        <v>24</v>
      </c>
      <c r="G95" s="3" t="s">
        <v>24</v>
      </c>
      <c r="H95" s="3" t="s">
        <v>24</v>
      </c>
      <c r="I95" s="3" t="s">
        <v>24</v>
      </c>
      <c r="J95" s="3" t="s">
        <v>24</v>
      </c>
      <c r="K95" s="3" t="s">
        <v>24</v>
      </c>
      <c r="L95" s="3" t="s">
        <v>24</v>
      </c>
      <c r="M95" s="3" t="s">
        <v>24</v>
      </c>
      <c r="N95" s="3">
        <v>3075000000</v>
      </c>
      <c r="O95" s="4">
        <v>2896000000</v>
      </c>
      <c r="P95" s="3">
        <v>3151000000</v>
      </c>
      <c r="Q95" s="3">
        <v>3075000000</v>
      </c>
      <c r="R95" s="3">
        <v>2634000000</v>
      </c>
      <c r="S95" s="3">
        <v>2896000000</v>
      </c>
    </row>
    <row r="96" spans="1:19" ht="16" x14ac:dyDescent="0.2">
      <c r="A96" s="2" t="s">
        <v>105</v>
      </c>
      <c r="B96" s="3">
        <v>0</v>
      </c>
      <c r="C96" s="3">
        <v>0</v>
      </c>
      <c r="D96" s="3">
        <v>150000000</v>
      </c>
      <c r="E96" s="3">
        <v>0</v>
      </c>
      <c r="F96" s="3">
        <v>0</v>
      </c>
      <c r="G96" s="3">
        <v>956000000</v>
      </c>
      <c r="H96" s="3">
        <v>0</v>
      </c>
      <c r="I96" s="3">
        <v>750000000</v>
      </c>
      <c r="J96" s="3">
        <v>1500000000</v>
      </c>
      <c r="K96" s="3">
        <v>1250000000</v>
      </c>
      <c r="L96" s="3">
        <v>500000000</v>
      </c>
      <c r="M96" s="3">
        <v>6000000</v>
      </c>
      <c r="N96" s="3">
        <v>0</v>
      </c>
      <c r="O96" s="4">
        <v>283000000</v>
      </c>
      <c r="P96" s="3">
        <v>0</v>
      </c>
      <c r="Q96" s="3">
        <v>0</v>
      </c>
      <c r="R96" s="3">
        <v>115000000</v>
      </c>
      <c r="S96" s="3">
        <v>283000000</v>
      </c>
    </row>
    <row r="97" spans="1:19" ht="16" x14ac:dyDescent="0.2">
      <c r="A97" s="2" t="s">
        <v>106</v>
      </c>
      <c r="B97" s="3" t="s">
        <v>24</v>
      </c>
      <c r="C97" s="3" t="s">
        <v>24</v>
      </c>
      <c r="D97" s="3">
        <v>150000000</v>
      </c>
      <c r="E97" s="3" t="s">
        <v>24</v>
      </c>
      <c r="F97" s="3" t="s">
        <v>24</v>
      </c>
      <c r="G97" s="3">
        <v>956000000</v>
      </c>
      <c r="H97" s="3" t="s">
        <v>24</v>
      </c>
      <c r="I97" s="3">
        <v>750000000</v>
      </c>
      <c r="J97" s="3">
        <v>1500000000</v>
      </c>
      <c r="K97" s="3">
        <v>1250000000</v>
      </c>
      <c r="L97" s="3">
        <v>500000000</v>
      </c>
      <c r="M97" s="3">
        <v>6000000</v>
      </c>
      <c r="N97" s="3" t="s">
        <v>24</v>
      </c>
      <c r="O97" s="4">
        <v>283000000</v>
      </c>
      <c r="P97" s="3"/>
      <c r="Q97" s="3" t="s">
        <v>24</v>
      </c>
      <c r="R97" s="3">
        <v>115000000</v>
      </c>
      <c r="S97" s="3">
        <v>283000000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7660000000</v>
      </c>
      <c r="C99" s="3">
        <v>9861000000</v>
      </c>
      <c r="D99" s="3">
        <v>8318000000</v>
      </c>
      <c r="E99" s="3">
        <v>7914000000</v>
      </c>
      <c r="F99" s="3">
        <v>7716000000</v>
      </c>
      <c r="G99" s="3">
        <v>9211000000</v>
      </c>
      <c r="H99" s="3">
        <v>9125000000</v>
      </c>
      <c r="I99" s="3">
        <v>8635000000</v>
      </c>
      <c r="J99" s="3">
        <v>8374000000</v>
      </c>
      <c r="K99" s="3">
        <v>8975000000</v>
      </c>
      <c r="L99" s="3">
        <v>9390000000</v>
      </c>
      <c r="M99" s="3">
        <v>10103000000</v>
      </c>
      <c r="N99" s="3">
        <v>10695000000</v>
      </c>
      <c r="O99" s="4">
        <v>11059000000</v>
      </c>
      <c r="P99" s="3">
        <v>10574000000</v>
      </c>
      <c r="Q99" s="3">
        <v>10695000000</v>
      </c>
      <c r="R99" s="3">
        <v>10962000000</v>
      </c>
      <c r="S99" s="3">
        <v>11059000000</v>
      </c>
    </row>
    <row r="100" spans="1:19" ht="16" x14ac:dyDescent="0.2">
      <c r="A100" s="2" t="s">
        <v>109</v>
      </c>
      <c r="B100" s="3">
        <v>5719000000</v>
      </c>
      <c r="C100" s="3">
        <v>6399000000</v>
      </c>
      <c r="D100" s="3">
        <v>6503000000</v>
      </c>
      <c r="E100" s="3">
        <v>6349000000</v>
      </c>
      <c r="F100" s="3">
        <v>5790000000</v>
      </c>
      <c r="G100" s="3">
        <v>6988000000</v>
      </c>
      <c r="H100" s="3">
        <v>6776000000</v>
      </c>
      <c r="I100" s="3">
        <v>6752000000</v>
      </c>
      <c r="J100" s="3">
        <v>6491000000</v>
      </c>
      <c r="K100" s="3">
        <v>7054000000</v>
      </c>
      <c r="L100" s="3">
        <v>7545000000</v>
      </c>
      <c r="M100" s="3">
        <v>8107000000</v>
      </c>
      <c r="N100" s="3">
        <v>8488000000</v>
      </c>
      <c r="O100" s="4">
        <v>8184000000</v>
      </c>
      <c r="P100" s="3">
        <v>8059000000</v>
      </c>
      <c r="Q100" s="3">
        <v>8488000000</v>
      </c>
      <c r="R100" s="3">
        <v>8336000000</v>
      </c>
      <c r="S100" s="3">
        <v>8184000000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1941000000</v>
      </c>
      <c r="C103" s="3">
        <v>3462000000</v>
      </c>
      <c r="D103" s="3">
        <v>1815000000</v>
      </c>
      <c r="E103" s="3">
        <v>1565000000</v>
      </c>
      <c r="F103" s="3">
        <v>1926000000</v>
      </c>
      <c r="G103" s="3">
        <v>2223000000</v>
      </c>
      <c r="H103" s="3">
        <v>2349000000</v>
      </c>
      <c r="I103" s="3">
        <v>1883000000</v>
      </c>
      <c r="J103" s="3">
        <v>1883000000</v>
      </c>
      <c r="K103" s="3">
        <v>1921000000</v>
      </c>
      <c r="L103" s="3">
        <v>1845000000</v>
      </c>
      <c r="M103" s="3">
        <v>1996000000</v>
      </c>
      <c r="N103" s="3">
        <v>2207000000</v>
      </c>
      <c r="O103" s="4">
        <v>2875000000</v>
      </c>
      <c r="P103" s="3">
        <v>2515000000</v>
      </c>
      <c r="Q103" s="3">
        <v>2207000000</v>
      </c>
      <c r="R103" s="3">
        <v>2626000000</v>
      </c>
      <c r="S103" s="3">
        <v>2875000000</v>
      </c>
    </row>
    <row r="104" spans="1:19" ht="16" x14ac:dyDescent="0.2">
      <c r="A104" s="2" t="s">
        <v>113</v>
      </c>
      <c r="B104" s="3">
        <v>11160000000</v>
      </c>
      <c r="C104" s="3">
        <v>12130000000</v>
      </c>
      <c r="D104" s="3">
        <v>12155000000</v>
      </c>
      <c r="E104" s="3">
        <v>11120000000</v>
      </c>
      <c r="F104" s="3">
        <v>11112000000</v>
      </c>
      <c r="G104" s="3">
        <v>14057000000</v>
      </c>
      <c r="H104" s="3">
        <v>12542000000</v>
      </c>
      <c r="I104" s="3">
        <v>12637000000</v>
      </c>
      <c r="J104" s="3">
        <v>14398000000</v>
      </c>
      <c r="K104" s="3">
        <v>13972000000</v>
      </c>
      <c r="L104" s="3">
        <v>13933000000</v>
      </c>
      <c r="M104" s="3">
        <v>13997000000</v>
      </c>
      <c r="N104" s="3">
        <v>15887000000</v>
      </c>
      <c r="O104" s="4">
        <v>17704000000</v>
      </c>
      <c r="P104" s="3">
        <v>16347000000</v>
      </c>
      <c r="Q104" s="3">
        <v>15887000000</v>
      </c>
      <c r="R104" s="3">
        <v>16982000000</v>
      </c>
      <c r="S104" s="3">
        <v>17704000000</v>
      </c>
    </row>
    <row r="105" spans="1:19" ht="16" x14ac:dyDescent="0.2">
      <c r="A105" s="2" t="s">
        <v>114</v>
      </c>
      <c r="B105" s="3">
        <v>5019000000</v>
      </c>
      <c r="C105" s="3">
        <v>6460000000</v>
      </c>
      <c r="D105" s="3">
        <v>6158000000</v>
      </c>
      <c r="E105" s="3">
        <v>6152000000</v>
      </c>
      <c r="F105" s="3">
        <v>6169000000</v>
      </c>
      <c r="G105" s="3">
        <v>14305000000</v>
      </c>
      <c r="H105" s="3">
        <v>14282000000</v>
      </c>
      <c r="I105" s="3">
        <v>13513000000</v>
      </c>
      <c r="J105" s="3">
        <v>12604000000</v>
      </c>
      <c r="K105" s="3">
        <v>11404000000</v>
      </c>
      <c r="L105" s="3">
        <v>11669000000</v>
      </c>
      <c r="M105" s="3">
        <v>11670000000</v>
      </c>
      <c r="N105" s="3">
        <v>15429000000</v>
      </c>
      <c r="O105" s="4">
        <v>17262000000</v>
      </c>
      <c r="P105" s="3">
        <v>11480000000</v>
      </c>
      <c r="Q105" s="3">
        <v>15429000000</v>
      </c>
      <c r="R105" s="3">
        <v>15485000000</v>
      </c>
      <c r="S105" s="3">
        <v>17262000000</v>
      </c>
    </row>
    <row r="106" spans="1:19" ht="16" x14ac:dyDescent="0.2">
      <c r="A106" s="2" t="s">
        <v>115</v>
      </c>
      <c r="B106" s="3">
        <v>5019000000</v>
      </c>
      <c r="C106" s="3">
        <v>6460000000</v>
      </c>
      <c r="D106" s="3">
        <v>6158000000</v>
      </c>
      <c r="E106" s="3">
        <v>6152000000</v>
      </c>
      <c r="F106" s="3">
        <v>6169000000</v>
      </c>
      <c r="G106" s="3">
        <v>14305000000</v>
      </c>
      <c r="H106" s="3">
        <v>14282000000</v>
      </c>
      <c r="I106" s="3">
        <v>13513000000</v>
      </c>
      <c r="J106" s="3">
        <v>12604000000</v>
      </c>
      <c r="K106" s="3">
        <v>11404000000</v>
      </c>
      <c r="L106" s="3">
        <v>11669000000</v>
      </c>
      <c r="M106" s="3">
        <v>11670000000</v>
      </c>
      <c r="N106" s="3">
        <v>15429000000</v>
      </c>
      <c r="O106" s="4">
        <v>17262000000</v>
      </c>
      <c r="P106" s="3">
        <v>11480000000</v>
      </c>
      <c r="Q106" s="3">
        <v>15429000000</v>
      </c>
      <c r="R106" s="3">
        <v>15485000000</v>
      </c>
      <c r="S106" s="3">
        <v>17262000000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15180000000</v>
      </c>
      <c r="C108" s="3">
        <v>18317000000</v>
      </c>
      <c r="D108" s="3">
        <v>20305000000</v>
      </c>
      <c r="E108" s="3">
        <v>13998000000</v>
      </c>
      <c r="F108" s="3">
        <v>16392000000</v>
      </c>
      <c r="G108" s="3">
        <v>17669000000</v>
      </c>
      <c r="H108" s="3">
        <v>19376000000</v>
      </c>
      <c r="I108" s="3">
        <v>20980000000</v>
      </c>
      <c r="J108" s="3">
        <v>16425000000</v>
      </c>
      <c r="K108" s="3">
        <v>18981000000</v>
      </c>
      <c r="L108" s="3">
        <v>19070000000</v>
      </c>
      <c r="M108" s="3">
        <v>14247000000</v>
      </c>
      <c r="N108" s="3">
        <v>12298000000</v>
      </c>
      <c r="O108" s="4">
        <v>12772000000</v>
      </c>
      <c r="P108" s="3">
        <v>12237000000</v>
      </c>
      <c r="Q108" s="3">
        <v>12298000000</v>
      </c>
      <c r="R108" s="3">
        <v>12509000000</v>
      </c>
      <c r="S108" s="3">
        <v>12772000000</v>
      </c>
    </row>
    <row r="109" spans="1:19" ht="16" x14ac:dyDescent="0.2">
      <c r="A109" s="2" t="s">
        <v>118</v>
      </c>
      <c r="B109" s="3" t="s">
        <v>24</v>
      </c>
      <c r="C109" s="3" t="s">
        <v>24</v>
      </c>
      <c r="D109" s="3" t="s">
        <v>24</v>
      </c>
      <c r="E109" s="3" t="s">
        <v>24</v>
      </c>
      <c r="F109" s="3" t="s">
        <v>24</v>
      </c>
      <c r="G109" s="3" t="s">
        <v>24</v>
      </c>
      <c r="H109" s="3" t="s">
        <v>24</v>
      </c>
      <c r="I109" s="3" t="s">
        <v>24</v>
      </c>
      <c r="J109" s="3" t="s">
        <v>24</v>
      </c>
      <c r="K109" s="3" t="s">
        <v>24</v>
      </c>
      <c r="L109" s="3" t="s">
        <v>24</v>
      </c>
      <c r="M109" s="3" t="s">
        <v>24</v>
      </c>
      <c r="N109" s="3" t="s">
        <v>24</v>
      </c>
      <c r="O109" s="4" t="s">
        <v>24</v>
      </c>
      <c r="P109" s="3" t="s">
        <v>24</v>
      </c>
      <c r="Q109" s="3" t="s">
        <v>24</v>
      </c>
      <c r="R109" s="3" t="s">
        <v>24</v>
      </c>
      <c r="S109" s="3" t="s">
        <v>24</v>
      </c>
    </row>
    <row r="110" spans="1:19" ht="16" x14ac:dyDescent="0.2">
      <c r="A110" s="2" t="s">
        <v>119</v>
      </c>
      <c r="B110" s="3">
        <v>1213000000</v>
      </c>
      <c r="C110" s="3">
        <v>14776000000</v>
      </c>
      <c r="D110" s="3">
        <v>16498000000</v>
      </c>
      <c r="E110" s="3">
        <v>10263000000</v>
      </c>
      <c r="F110" s="3">
        <v>12515000000</v>
      </c>
      <c r="G110" s="3">
        <v>12877000000</v>
      </c>
      <c r="H110" s="3">
        <v>14717000000</v>
      </c>
      <c r="I110" s="3">
        <v>16422000000</v>
      </c>
      <c r="J110" s="3">
        <v>12114000000</v>
      </c>
      <c r="K110" s="3">
        <v>13571000000</v>
      </c>
      <c r="L110" s="3">
        <v>12874000000</v>
      </c>
      <c r="M110" s="3">
        <v>8319000000</v>
      </c>
      <c r="N110" s="3">
        <v>5472000000</v>
      </c>
      <c r="O110" s="4">
        <v>5373000000</v>
      </c>
      <c r="P110" s="3">
        <v>5745000000</v>
      </c>
      <c r="Q110" s="3">
        <v>5472000000</v>
      </c>
      <c r="R110" s="3">
        <v>5422000000</v>
      </c>
      <c r="S110" s="3">
        <v>5373000000</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13967000000</v>
      </c>
      <c r="C114" s="3">
        <v>3541000000</v>
      </c>
      <c r="D114" s="3">
        <v>3807000000</v>
      </c>
      <c r="E114" s="3">
        <v>3735000000</v>
      </c>
      <c r="F114" s="3">
        <v>3877000000</v>
      </c>
      <c r="G114" s="3">
        <v>4792000000</v>
      </c>
      <c r="H114" s="3">
        <v>4659000000</v>
      </c>
      <c r="I114" s="3">
        <v>4558000000</v>
      </c>
      <c r="J114" s="3">
        <v>4311000000</v>
      </c>
      <c r="K114" s="3">
        <v>5410000000</v>
      </c>
      <c r="L114" s="3">
        <v>6196000000</v>
      </c>
      <c r="M114" s="3">
        <v>5928000000</v>
      </c>
      <c r="N114" s="3">
        <v>6826000000</v>
      </c>
      <c r="O114" s="4">
        <v>7399000000</v>
      </c>
      <c r="P114" s="3">
        <v>6492000000</v>
      </c>
      <c r="Q114" s="3">
        <v>6826000000</v>
      </c>
      <c r="R114" s="3">
        <v>7087000000</v>
      </c>
      <c r="S114" s="3">
        <v>7399000000</v>
      </c>
    </row>
    <row r="115" spans="1:19" ht="16" x14ac:dyDescent="0.2">
      <c r="A115" s="2" t="s">
        <v>121</v>
      </c>
      <c r="B115" s="3">
        <v>20199000000</v>
      </c>
      <c r="C115" s="3">
        <v>24777000000</v>
      </c>
      <c r="D115" s="3">
        <v>26463000000</v>
      </c>
      <c r="E115" s="3">
        <v>20150000000</v>
      </c>
      <c r="F115" s="3">
        <v>22561000000</v>
      </c>
      <c r="G115" s="3">
        <v>31974000000</v>
      </c>
      <c r="H115" s="3">
        <v>33658000000</v>
      </c>
      <c r="I115" s="3">
        <v>34493000000</v>
      </c>
      <c r="J115" s="3">
        <v>29029000000</v>
      </c>
      <c r="K115" s="3">
        <v>30385000000</v>
      </c>
      <c r="L115" s="3">
        <v>30739000000</v>
      </c>
      <c r="M115" s="3">
        <v>25917000000</v>
      </c>
      <c r="N115" s="3">
        <v>27727000000</v>
      </c>
      <c r="O115" s="4">
        <v>30034000000</v>
      </c>
      <c r="P115" s="3">
        <v>23717000000</v>
      </c>
      <c r="Q115" s="3">
        <v>27727000000</v>
      </c>
      <c r="R115" s="3">
        <v>27994000000</v>
      </c>
      <c r="S115" s="3">
        <v>30034000000</v>
      </c>
    </row>
    <row r="116" spans="1:19" ht="16" x14ac:dyDescent="0.2">
      <c r="A116" s="2" t="s">
        <v>122</v>
      </c>
      <c r="B116" s="3">
        <v>31359000000</v>
      </c>
      <c r="C116" s="3">
        <v>36907000000</v>
      </c>
      <c r="D116" s="3">
        <v>38618000000</v>
      </c>
      <c r="E116" s="3">
        <v>31270000000</v>
      </c>
      <c r="F116" s="3">
        <v>33673000000</v>
      </c>
      <c r="G116" s="3">
        <v>46031000000</v>
      </c>
      <c r="H116" s="3">
        <v>46200000000</v>
      </c>
      <c r="I116" s="3">
        <v>47130000000</v>
      </c>
      <c r="J116" s="3">
        <v>43427000000</v>
      </c>
      <c r="K116" s="3">
        <v>44357000000</v>
      </c>
      <c r="L116" s="3">
        <v>44672000000</v>
      </c>
      <c r="M116" s="3">
        <v>39914000000</v>
      </c>
      <c r="N116" s="3">
        <v>43614000000</v>
      </c>
      <c r="O116" s="4">
        <v>47738000000</v>
      </c>
      <c r="P116" s="3">
        <v>40064000000</v>
      </c>
      <c r="Q116" s="3">
        <v>43614000000</v>
      </c>
      <c r="R116" s="3">
        <v>44976000000</v>
      </c>
      <c r="S116" s="3">
        <v>47738000000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346000000</v>
      </c>
      <c r="C118" s="3">
        <v>321000000</v>
      </c>
      <c r="D118" s="3">
        <v>321000000</v>
      </c>
      <c r="E118" s="3">
        <v>319000000</v>
      </c>
      <c r="F118" s="3">
        <v>314000000</v>
      </c>
      <c r="G118" s="3">
        <v>303000000</v>
      </c>
      <c r="H118" s="3">
        <v>289000000</v>
      </c>
      <c r="I118" s="3">
        <v>284000000</v>
      </c>
      <c r="J118" s="3">
        <v>281000000</v>
      </c>
      <c r="K118" s="3">
        <v>280000000</v>
      </c>
      <c r="L118" s="3">
        <v>500000000</v>
      </c>
      <c r="M118" s="3">
        <v>365000000</v>
      </c>
      <c r="N118" s="3">
        <v>346000000</v>
      </c>
      <c r="O118" s="4">
        <v>251000000</v>
      </c>
      <c r="P118" s="3">
        <v>261000000</v>
      </c>
      <c r="Q118" s="3">
        <v>346000000</v>
      </c>
      <c r="R118" s="3">
        <v>254000000</v>
      </c>
      <c r="S118" s="3">
        <v>251000000</v>
      </c>
    </row>
    <row r="119" spans="1:19" ht="16" x14ac:dyDescent="0.2">
      <c r="A119" s="2" t="s">
        <v>125</v>
      </c>
      <c r="B119" s="3">
        <v>346000000</v>
      </c>
      <c r="C119" s="3">
        <v>321000000</v>
      </c>
      <c r="D119" s="3">
        <v>321000000</v>
      </c>
      <c r="E119" s="3">
        <v>319000000</v>
      </c>
      <c r="F119" s="3">
        <v>314000000</v>
      </c>
      <c r="G119" s="3">
        <v>303000000</v>
      </c>
      <c r="H119" s="3">
        <v>289000000</v>
      </c>
      <c r="I119" s="3">
        <v>284000000</v>
      </c>
      <c r="J119" s="3">
        <v>281000000</v>
      </c>
      <c r="K119" s="3">
        <v>280000000</v>
      </c>
      <c r="L119" s="3">
        <v>279000000</v>
      </c>
      <c r="M119" s="3">
        <v>271000000</v>
      </c>
      <c r="N119" s="3">
        <v>254000000</v>
      </c>
      <c r="O119" s="4">
        <v>251000000</v>
      </c>
      <c r="P119" s="3">
        <v>261000000</v>
      </c>
      <c r="Q119" s="3">
        <v>254000000</v>
      </c>
      <c r="R119" s="3">
        <v>254000000</v>
      </c>
      <c r="S119" s="3">
        <v>251000000</v>
      </c>
    </row>
    <row r="120" spans="1:19" ht="16" x14ac:dyDescent="0.2">
      <c r="A120" s="2" t="s">
        <v>126</v>
      </c>
      <c r="B120" s="3" t="s">
        <v>24</v>
      </c>
      <c r="C120" s="3" t="s">
        <v>24</v>
      </c>
      <c r="D120" s="3" t="s">
        <v>24</v>
      </c>
      <c r="E120" s="3" t="s">
        <v>24</v>
      </c>
      <c r="F120" s="3" t="s">
        <v>24</v>
      </c>
      <c r="G120" s="3" t="s">
        <v>24</v>
      </c>
      <c r="H120" s="3" t="s">
        <v>24</v>
      </c>
      <c r="I120" s="3" t="s">
        <v>24</v>
      </c>
      <c r="J120" s="3" t="s">
        <v>24</v>
      </c>
      <c r="K120" s="3" t="s">
        <v>24</v>
      </c>
      <c r="L120" s="3">
        <v>221000000</v>
      </c>
      <c r="M120" s="3">
        <v>94000000</v>
      </c>
      <c r="N120" s="3">
        <v>92000000</v>
      </c>
      <c r="O120" s="4" t="s">
        <v>24</v>
      </c>
      <c r="P120" s="3" t="s">
        <v>24</v>
      </c>
      <c r="Q120" s="3">
        <v>92000000</v>
      </c>
      <c r="R120" s="3" t="s">
        <v>24</v>
      </c>
      <c r="S120" s="3" t="s">
        <v>24</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12372000000</v>
      </c>
      <c r="C122" s="3">
        <v>11937000000</v>
      </c>
      <c r="D122" s="3">
        <v>13211000000</v>
      </c>
      <c r="E122" s="3">
        <v>14200000000</v>
      </c>
      <c r="F122" s="3">
        <v>14956000000</v>
      </c>
      <c r="G122" s="3">
        <v>14238000000</v>
      </c>
      <c r="H122" s="3">
        <v>13324000000</v>
      </c>
      <c r="I122" s="3">
        <v>11573000000</v>
      </c>
      <c r="J122" s="3">
        <v>15434000000</v>
      </c>
      <c r="K122" s="3">
        <v>18401000000</v>
      </c>
      <c r="L122" s="3">
        <v>21636000000</v>
      </c>
      <c r="M122" s="3">
        <v>21600000000</v>
      </c>
      <c r="N122" s="3">
        <v>16943000000</v>
      </c>
      <c r="O122" s="4">
        <v>17068000000</v>
      </c>
      <c r="P122" s="3">
        <v>19839000000</v>
      </c>
      <c r="Q122" s="3">
        <v>16943000000</v>
      </c>
      <c r="R122" s="3">
        <v>17478000000</v>
      </c>
      <c r="S122" s="3">
        <v>17068000000</v>
      </c>
    </row>
    <row r="123" spans="1:19" ht="16" x14ac:dyDescent="0.2">
      <c r="A123" s="2" t="s">
        <v>129</v>
      </c>
      <c r="B123" s="3">
        <v>-9010000000</v>
      </c>
      <c r="C123" s="3">
        <v>-11257000000</v>
      </c>
      <c r="D123" s="3">
        <v>-13493000000</v>
      </c>
      <c r="E123" s="3">
        <v>-9601000000</v>
      </c>
      <c r="F123" s="3">
        <v>-11870000000</v>
      </c>
      <c r="G123" s="3">
        <v>-11444000000</v>
      </c>
      <c r="H123" s="3">
        <v>-12102000000</v>
      </c>
      <c r="I123" s="3">
        <v>-12540000000</v>
      </c>
      <c r="J123" s="3">
        <v>-14321000000</v>
      </c>
      <c r="K123" s="3">
        <v>-15554000000</v>
      </c>
      <c r="L123" s="3">
        <v>-16121000000</v>
      </c>
      <c r="M123" s="3">
        <v>-11006000000</v>
      </c>
      <c r="N123" s="3">
        <v>-8023000000</v>
      </c>
      <c r="O123" s="4">
        <v>-8079000000</v>
      </c>
      <c r="P123" s="3">
        <v>-8134000000</v>
      </c>
      <c r="Q123" s="3">
        <v>-8023000000</v>
      </c>
      <c r="R123" s="3">
        <v>-8086000000</v>
      </c>
      <c r="S123" s="3">
        <v>-8079000000</v>
      </c>
    </row>
    <row r="124" spans="1:19" ht="16" x14ac:dyDescent="0.2">
      <c r="A124" s="2" t="s">
        <v>130</v>
      </c>
      <c r="B124" s="3">
        <v>3708000000</v>
      </c>
      <c r="C124" s="3">
        <v>1001000000</v>
      </c>
      <c r="D124" s="3">
        <v>39000000</v>
      </c>
      <c r="E124" s="3">
        <v>4918000000</v>
      </c>
      <c r="F124" s="3">
        <v>3400000000</v>
      </c>
      <c r="G124" s="3">
        <v>3097000000</v>
      </c>
      <c r="H124" s="3">
        <v>1511000000</v>
      </c>
      <c r="I124" s="3">
        <v>-683000000</v>
      </c>
      <c r="J124" s="3">
        <v>1394000000</v>
      </c>
      <c r="K124" s="3">
        <v>3127000000</v>
      </c>
      <c r="L124" s="3">
        <v>6015000000</v>
      </c>
      <c r="M124" s="3">
        <v>10959000000</v>
      </c>
      <c r="N124" s="3">
        <v>9266000000</v>
      </c>
      <c r="O124" s="4">
        <v>9240000000</v>
      </c>
      <c r="P124" s="3">
        <v>11966000000</v>
      </c>
      <c r="Q124" s="3">
        <v>9266000000</v>
      </c>
      <c r="R124" s="3">
        <v>9646000000</v>
      </c>
      <c r="S124" s="3">
        <v>9240000000</v>
      </c>
    </row>
    <row r="125" spans="1:19" ht="16" x14ac:dyDescent="0.2">
      <c r="A125" s="2" t="s">
        <v>131</v>
      </c>
      <c r="B125" s="3" t="s">
        <v>24</v>
      </c>
      <c r="C125" s="3" t="s">
        <v>24</v>
      </c>
      <c r="D125" s="3" t="s">
        <v>24</v>
      </c>
      <c r="E125" s="3" t="s">
        <v>24</v>
      </c>
      <c r="F125" s="3" t="s">
        <v>24</v>
      </c>
      <c r="G125" s="3" t="s">
        <v>24</v>
      </c>
      <c r="H125" s="3">
        <v>95000000</v>
      </c>
      <c r="I125" s="3">
        <v>74000000</v>
      </c>
      <c r="J125" s="3">
        <v>55000000</v>
      </c>
      <c r="K125" s="3">
        <v>44000000</v>
      </c>
      <c r="L125" s="3">
        <v>23000000</v>
      </c>
      <c r="M125" s="3" t="s">
        <v>24</v>
      </c>
      <c r="N125" s="3" t="s">
        <v>24</v>
      </c>
      <c r="O125" s="4" t="s">
        <v>24</v>
      </c>
      <c r="P125" s="3" t="s">
        <v>24</v>
      </c>
      <c r="Q125" s="3" t="s">
        <v>24</v>
      </c>
      <c r="R125" s="3" t="s">
        <v>24</v>
      </c>
      <c r="S125" s="3" t="s">
        <v>24</v>
      </c>
    </row>
    <row r="126" spans="1:19" ht="16" x14ac:dyDescent="0.2">
      <c r="A126" s="2" t="s">
        <v>132</v>
      </c>
      <c r="B126" s="3">
        <v>3708000000</v>
      </c>
      <c r="C126" s="3">
        <v>1001000000</v>
      </c>
      <c r="D126" s="3">
        <v>39000000</v>
      </c>
      <c r="E126" s="3">
        <v>4918000000</v>
      </c>
      <c r="F126" s="3">
        <v>3400000000</v>
      </c>
      <c r="G126" s="3">
        <v>3097000000</v>
      </c>
      <c r="H126" s="3">
        <v>1606000000</v>
      </c>
      <c r="I126" s="3">
        <v>-609000000</v>
      </c>
      <c r="J126" s="3">
        <v>1449000000</v>
      </c>
      <c r="K126" s="3">
        <v>3171000000</v>
      </c>
      <c r="L126" s="3">
        <v>6038000000</v>
      </c>
      <c r="M126" s="3">
        <v>10959000000</v>
      </c>
      <c r="N126" s="3">
        <v>9266000000</v>
      </c>
      <c r="O126" s="4">
        <v>9240000000</v>
      </c>
      <c r="P126" s="3">
        <v>11966000000</v>
      </c>
      <c r="Q126" s="3">
        <v>9266000000</v>
      </c>
      <c r="R126" s="3">
        <v>9646000000</v>
      </c>
      <c r="S126" s="3">
        <v>9240000000</v>
      </c>
    </row>
    <row r="127" spans="1:19" ht="16" x14ac:dyDescent="0.2">
      <c r="A127" s="2" t="s">
        <v>133</v>
      </c>
      <c r="B127" s="3">
        <v>35067000000</v>
      </c>
      <c r="C127" s="3">
        <v>37908000000</v>
      </c>
      <c r="D127" s="3">
        <v>38657000000</v>
      </c>
      <c r="E127" s="3">
        <v>36188000000</v>
      </c>
      <c r="F127" s="3">
        <v>37073000000</v>
      </c>
      <c r="G127" s="3">
        <v>49128000000</v>
      </c>
      <c r="H127" s="3">
        <v>47806000000</v>
      </c>
      <c r="I127" s="3">
        <v>46521000000</v>
      </c>
      <c r="J127" s="3">
        <v>44876000000</v>
      </c>
      <c r="K127" s="3">
        <v>47528000000</v>
      </c>
      <c r="L127" s="3">
        <v>50710000000</v>
      </c>
      <c r="M127" s="3">
        <v>50873000000</v>
      </c>
      <c r="N127" s="3">
        <v>52880000000</v>
      </c>
      <c r="O127" s="4">
        <v>56978000000</v>
      </c>
      <c r="P127" s="3">
        <v>52030000000</v>
      </c>
      <c r="Q127" s="3">
        <v>52880000000</v>
      </c>
      <c r="R127" s="3">
        <v>54622000000</v>
      </c>
      <c r="S127" s="3">
        <v>56978000000</v>
      </c>
    </row>
    <row r="128" spans="1:19" ht="16" x14ac:dyDescent="0.2">
      <c r="A128" s="34" t="s">
        <v>134</v>
      </c>
      <c r="B128" s="32">
        <v>348000000</v>
      </c>
      <c r="C128" s="32">
        <v>323000000</v>
      </c>
      <c r="D128" s="32">
        <v>321000000</v>
      </c>
      <c r="E128" s="32">
        <v>321000000</v>
      </c>
      <c r="F128" s="32">
        <v>316000000</v>
      </c>
      <c r="G128" s="32">
        <v>305000000</v>
      </c>
      <c r="H128" s="32">
        <v>289777000</v>
      </c>
      <c r="I128" s="32">
        <v>285000000</v>
      </c>
      <c r="J128" s="32">
        <v>281000000</v>
      </c>
      <c r="K128" s="32">
        <v>281000000</v>
      </c>
      <c r="L128" s="32">
        <v>279000000</v>
      </c>
      <c r="M128" s="32">
        <v>271000000</v>
      </c>
      <c r="N128" s="32">
        <v>254000000</v>
      </c>
      <c r="O128" s="33">
        <v>251000000</v>
      </c>
      <c r="P128" s="32">
        <v>262074000</v>
      </c>
      <c r="Q128" s="32">
        <v>254000000</v>
      </c>
      <c r="R128" s="32">
        <v>253253000</v>
      </c>
      <c r="S128" s="32">
        <v>251000000</v>
      </c>
    </row>
    <row r="129" spans="1:19" ht="16" x14ac:dyDescent="0.2">
      <c r="A129" s="15" t="s">
        <v>197</v>
      </c>
      <c r="B129" s="10"/>
      <c r="C129" s="20">
        <f>(C128/B128)-1</f>
        <v>-7.1839080459770166E-2</v>
      </c>
      <c r="D129" s="20">
        <f>(D128/C128)-1</f>
        <v>-6.1919504643962453E-3</v>
      </c>
      <c r="E129" s="20">
        <f>(E128/D128)-1</f>
        <v>0</v>
      </c>
      <c r="F129" s="20">
        <f t="shared" ref="F129:S129" si="9">(F128/E128)-1</f>
        <v>-1.5576323987538943E-2</v>
      </c>
      <c r="G129" s="20">
        <f t="shared" si="9"/>
        <v>-3.4810126582278444E-2</v>
      </c>
      <c r="H129" s="20">
        <f t="shared" si="9"/>
        <v>-4.9911475409836092E-2</v>
      </c>
      <c r="I129" s="20">
        <f t="shared" si="9"/>
        <v>-1.6485090259061308E-2</v>
      </c>
      <c r="J129" s="20">
        <f t="shared" si="9"/>
        <v>-1.4035087719298289E-2</v>
      </c>
      <c r="K129" s="20">
        <f t="shared" si="9"/>
        <v>0</v>
      </c>
      <c r="L129" s="20">
        <f t="shared" si="9"/>
        <v>-7.1174377224199059E-3</v>
      </c>
      <c r="M129" s="20">
        <f t="shared" si="9"/>
        <v>-2.8673835125448077E-2</v>
      </c>
      <c r="N129" s="20">
        <f t="shared" si="9"/>
        <v>-6.2730627306273101E-2</v>
      </c>
      <c r="O129" s="20">
        <f t="shared" si="9"/>
        <v>-1.1811023622047223E-2</v>
      </c>
      <c r="P129" s="20">
        <f t="shared" si="9"/>
        <v>4.411952191235069E-2</v>
      </c>
      <c r="Q129" s="20">
        <f t="shared" si="9"/>
        <v>-3.0808092370857132E-2</v>
      </c>
      <c r="R129" s="20">
        <f t="shared" si="9"/>
        <v>-2.9409448818897843E-3</v>
      </c>
      <c r="S129" s="20">
        <f t="shared" si="9"/>
        <v>-8.8962420978231371E-3</v>
      </c>
    </row>
    <row r="130" spans="1:19"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19" ht="16" x14ac:dyDescent="0.2">
      <c r="A131" s="2" t="s">
        <v>136</v>
      </c>
      <c r="B131" s="3">
        <v>2758000000</v>
      </c>
      <c r="C131" s="3">
        <v>2878000000</v>
      </c>
      <c r="D131" s="3">
        <v>4410000000</v>
      </c>
      <c r="E131" s="3">
        <v>3535000000</v>
      </c>
      <c r="F131" s="3">
        <v>4723000000</v>
      </c>
      <c r="G131" s="3">
        <v>14171000000</v>
      </c>
      <c r="H131" s="3">
        <v>12445000000</v>
      </c>
      <c r="I131" s="3">
        <v>11402000000</v>
      </c>
      <c r="J131" s="3">
        <v>13332000000</v>
      </c>
      <c r="K131" s="3">
        <v>11140000000</v>
      </c>
      <c r="L131" s="3">
        <v>9009000000</v>
      </c>
      <c r="M131" s="3">
        <v>8072000000</v>
      </c>
      <c r="N131" s="3">
        <v>12882000000</v>
      </c>
      <c r="O131" s="4">
        <v>13872000000</v>
      </c>
      <c r="P131" s="3">
        <v>9050000000</v>
      </c>
      <c r="Q131" s="3">
        <v>12882000000</v>
      </c>
      <c r="R131" s="3">
        <v>13160000000</v>
      </c>
      <c r="S131" s="3">
        <v>13872000000</v>
      </c>
    </row>
    <row r="132" spans="1:19" ht="16" x14ac:dyDescent="0.2">
      <c r="A132" s="2" t="s">
        <v>137</v>
      </c>
      <c r="B132" s="5">
        <v>74.38</v>
      </c>
      <c r="C132" s="5">
        <v>287.51</v>
      </c>
      <c r="D132" s="5">
        <v>11307.69</v>
      </c>
      <c r="E132" s="5">
        <v>71.88</v>
      </c>
      <c r="F132" s="5">
        <v>138.91</v>
      </c>
      <c r="G132" s="5">
        <v>457.57</v>
      </c>
      <c r="H132" s="5">
        <v>774.91</v>
      </c>
      <c r="I132" s="5">
        <v>-1872.25</v>
      </c>
      <c r="J132" s="5">
        <v>920.08</v>
      </c>
      <c r="K132" s="5">
        <v>351.31</v>
      </c>
      <c r="L132" s="5">
        <v>149.21</v>
      </c>
      <c r="M132" s="5">
        <v>73.66</v>
      </c>
      <c r="N132" s="5">
        <v>139.02000000000001</v>
      </c>
      <c r="O132" s="6">
        <v>150.13</v>
      </c>
      <c r="P132" s="5">
        <v>75.63</v>
      </c>
      <c r="Q132" s="5">
        <v>139.02000000000001</v>
      </c>
      <c r="R132" s="5">
        <v>136.43</v>
      </c>
      <c r="S132" s="5">
        <v>150.13</v>
      </c>
    </row>
    <row r="133" spans="1:19" ht="16" x14ac:dyDescent="0.2">
      <c r="A133" s="2" t="s">
        <v>138</v>
      </c>
      <c r="B133" s="5">
        <v>-23.78</v>
      </c>
      <c r="C133" s="5">
        <v>-32.950000000000003</v>
      </c>
      <c r="D133" s="5">
        <v>-36.520000000000003</v>
      </c>
      <c r="E133" s="5">
        <v>-21.01</v>
      </c>
      <c r="F133" s="5">
        <v>-28.47</v>
      </c>
      <c r="G133" s="5">
        <v>-46.82</v>
      </c>
      <c r="H133" s="5">
        <v>-40.22</v>
      </c>
      <c r="I133" s="5">
        <v>-47.66</v>
      </c>
      <c r="J133" s="5">
        <v>-41.86</v>
      </c>
      <c r="K133" s="5">
        <v>-31.58</v>
      </c>
      <c r="L133" s="5">
        <v>-21.09</v>
      </c>
      <c r="M133" s="5">
        <v>-6.85</v>
      </c>
      <c r="N133" s="5">
        <v>-10.02</v>
      </c>
      <c r="O133" s="6">
        <v>-8.8699999999999992</v>
      </c>
      <c r="P133" s="5">
        <v>-3.4</v>
      </c>
      <c r="Q133" s="5">
        <v>-10.02</v>
      </c>
      <c r="R133" s="5">
        <v>-8.51</v>
      </c>
      <c r="S133" s="5">
        <v>-8.8699999999999992</v>
      </c>
    </row>
    <row r="134" spans="1:19" ht="16" x14ac:dyDescent="0.2">
      <c r="A134" s="2" t="s">
        <v>139</v>
      </c>
      <c r="B134" s="5">
        <v>1.1499999999999999</v>
      </c>
      <c r="C134" s="5">
        <v>1.1599999999999999</v>
      </c>
      <c r="D134" s="5">
        <v>1.1399999999999999</v>
      </c>
      <c r="E134" s="5">
        <v>1.2</v>
      </c>
      <c r="F134" s="5">
        <v>1.1100000000000001</v>
      </c>
      <c r="G134" s="5">
        <v>1.1499999999999999</v>
      </c>
      <c r="H134" s="5">
        <v>1.2</v>
      </c>
      <c r="I134" s="5">
        <v>1.38</v>
      </c>
      <c r="J134" s="5">
        <v>1.1200000000000001</v>
      </c>
      <c r="K134" s="5">
        <v>1.22</v>
      </c>
      <c r="L134" s="5">
        <v>1.39</v>
      </c>
      <c r="M134" s="5">
        <v>1.42</v>
      </c>
      <c r="N134" s="5">
        <v>1.32</v>
      </c>
      <c r="O134" s="6">
        <v>1.36</v>
      </c>
      <c r="P134" s="5">
        <v>1.28</v>
      </c>
      <c r="Q134" s="5">
        <v>1.32</v>
      </c>
      <c r="R134" s="5">
        <v>1.3</v>
      </c>
      <c r="S134" s="5">
        <v>1.36</v>
      </c>
    </row>
    <row r="135" spans="1:19" ht="16" x14ac:dyDescent="0.2">
      <c r="A135" s="2" t="s">
        <v>140</v>
      </c>
      <c r="B135" s="5">
        <v>51.24</v>
      </c>
      <c r="C135" s="5">
        <v>50.53</v>
      </c>
      <c r="D135" s="5">
        <v>53.75</v>
      </c>
      <c r="E135" s="5">
        <v>60.88</v>
      </c>
      <c r="F135" s="5">
        <v>59.95</v>
      </c>
      <c r="G135" s="5">
        <v>75.099999999999994</v>
      </c>
      <c r="H135" s="5">
        <v>88.69</v>
      </c>
      <c r="I135" s="5">
        <v>84.24</v>
      </c>
      <c r="J135" s="5">
        <v>51.19</v>
      </c>
      <c r="K135" s="5">
        <v>25.15</v>
      </c>
      <c r="L135" s="5">
        <v>28.12</v>
      </c>
      <c r="M135" s="5">
        <v>25.99</v>
      </c>
      <c r="N135" s="5">
        <v>22.41</v>
      </c>
      <c r="O135" s="6">
        <v>22.09</v>
      </c>
      <c r="P135" s="5">
        <v>19.52</v>
      </c>
      <c r="Q135" s="5">
        <v>22.41</v>
      </c>
      <c r="R135" s="5">
        <v>16.559999999999999</v>
      </c>
      <c r="S135" s="5">
        <v>22.09</v>
      </c>
    </row>
    <row r="136" spans="1:19" ht="16" x14ac:dyDescent="0.2">
      <c r="A136" s="2" t="s">
        <v>141</v>
      </c>
      <c r="B136" s="3">
        <v>132000</v>
      </c>
      <c r="C136" s="3">
        <v>123000</v>
      </c>
      <c r="D136" s="3">
        <v>120000</v>
      </c>
      <c r="E136" s="3">
        <v>115000</v>
      </c>
      <c r="F136" s="3">
        <v>112000</v>
      </c>
      <c r="G136" s="3">
        <v>126000</v>
      </c>
      <c r="H136" s="3">
        <v>97000</v>
      </c>
      <c r="I136" s="3">
        <v>100000</v>
      </c>
      <c r="J136" s="3">
        <v>105000</v>
      </c>
      <c r="K136" s="3">
        <v>110000</v>
      </c>
      <c r="L136" s="3">
        <v>114000</v>
      </c>
      <c r="M136" s="3">
        <v>114000</v>
      </c>
      <c r="N136" s="3">
        <v>116000</v>
      </c>
      <c r="O136" s="4">
        <v>116000</v>
      </c>
      <c r="P136" s="3">
        <v>114000</v>
      </c>
      <c r="Q136" s="3">
        <v>116000</v>
      </c>
      <c r="R136" s="3">
        <v>116000</v>
      </c>
      <c r="S136" s="3">
        <v>116000</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2926000000</v>
      </c>
      <c r="C139" s="3">
        <v>-81000000</v>
      </c>
      <c r="D139" s="3">
        <v>2745000000</v>
      </c>
      <c r="E139" s="3">
        <v>2981000000</v>
      </c>
      <c r="F139" s="3">
        <v>3614000000</v>
      </c>
      <c r="G139" s="3">
        <v>3605000000</v>
      </c>
      <c r="H139" s="3">
        <v>5302000000</v>
      </c>
      <c r="I139" s="3">
        <v>2002000000</v>
      </c>
      <c r="J139" s="3">
        <v>5046000000</v>
      </c>
      <c r="K139" s="3">
        <v>6230000000</v>
      </c>
      <c r="L139" s="3">
        <v>6833000000</v>
      </c>
      <c r="M139" s="3">
        <v>6315000000</v>
      </c>
      <c r="N139" s="3">
        <v>5732000000</v>
      </c>
      <c r="O139" s="4">
        <v>7060000000</v>
      </c>
      <c r="P139" s="3">
        <v>1778000000</v>
      </c>
      <c r="Q139" s="3">
        <v>1912000000</v>
      </c>
      <c r="R139" s="3">
        <v>1689000000</v>
      </c>
      <c r="S139" s="3">
        <v>1681000000</v>
      </c>
    </row>
    <row r="140" spans="1:19" ht="16" x14ac:dyDescent="0.2">
      <c r="A140" s="2" t="s">
        <v>143</v>
      </c>
      <c r="B140" s="3">
        <v>749000000</v>
      </c>
      <c r="C140" s="3">
        <v>797000000</v>
      </c>
      <c r="D140" s="3">
        <v>988000000</v>
      </c>
      <c r="E140" s="3">
        <v>990000000</v>
      </c>
      <c r="F140" s="3">
        <v>994000000</v>
      </c>
      <c r="G140" s="3">
        <v>1026000000</v>
      </c>
      <c r="H140" s="3">
        <v>1215000000</v>
      </c>
      <c r="I140" s="3">
        <v>1195000000</v>
      </c>
      <c r="J140" s="3">
        <v>1161000000</v>
      </c>
      <c r="K140" s="3">
        <v>1189000000</v>
      </c>
      <c r="L140" s="3">
        <v>1290000000</v>
      </c>
      <c r="M140" s="3">
        <v>1364000000</v>
      </c>
      <c r="N140" s="3">
        <v>1404000000</v>
      </c>
      <c r="O140" s="4">
        <v>1391000000</v>
      </c>
      <c r="P140" s="3">
        <v>293000000</v>
      </c>
      <c r="Q140" s="3">
        <v>439000000</v>
      </c>
      <c r="R140" s="3">
        <v>325000000</v>
      </c>
      <c r="S140" s="3">
        <v>334000000</v>
      </c>
    </row>
    <row r="141" spans="1:19" ht="16" x14ac:dyDescent="0.2">
      <c r="A141" s="2" t="s">
        <v>144</v>
      </c>
      <c r="B141" s="3">
        <v>-209000000</v>
      </c>
      <c r="C141" s="3">
        <v>2952000000</v>
      </c>
      <c r="D141" s="3">
        <v>1307000000</v>
      </c>
      <c r="E141" s="3">
        <v>684000000</v>
      </c>
      <c r="F141" s="3">
        <v>159000000</v>
      </c>
      <c r="G141" s="3">
        <v>296000000</v>
      </c>
      <c r="H141" s="3">
        <v>-1460000000</v>
      </c>
      <c r="I141" s="3">
        <v>3476000000</v>
      </c>
      <c r="J141" s="3">
        <v>829000000</v>
      </c>
      <c r="K141" s="3">
        <v>634000000</v>
      </c>
      <c r="L141" s="3">
        <v>1175000000</v>
      </c>
      <c r="M141" s="3">
        <v>1488000000</v>
      </c>
      <c r="N141" s="3">
        <v>1251000000</v>
      </c>
      <c r="O141" s="4">
        <v>329000000</v>
      </c>
      <c r="P141" s="3">
        <v>1065000000</v>
      </c>
      <c r="Q141" s="3">
        <v>-346000000</v>
      </c>
      <c r="R141" s="3">
        <v>-597000000</v>
      </c>
      <c r="S141" s="3">
        <v>207000000</v>
      </c>
    </row>
    <row r="142" spans="1:19" ht="16" x14ac:dyDescent="0.2">
      <c r="A142" s="34" t="s">
        <v>145</v>
      </c>
      <c r="B142" s="32">
        <v>168000000</v>
      </c>
      <c r="C142" s="32">
        <v>141000000</v>
      </c>
      <c r="D142" s="32">
        <v>167000000</v>
      </c>
      <c r="E142" s="32">
        <v>189000000</v>
      </c>
      <c r="F142" s="32">
        <v>164000000</v>
      </c>
      <c r="G142" s="32">
        <v>138000000</v>
      </c>
      <c r="H142" s="32">
        <v>149000000</v>
      </c>
      <c r="I142" s="32">
        <v>158000000</v>
      </c>
      <c r="J142" s="32">
        <v>173000000</v>
      </c>
      <c r="K142" s="32">
        <v>189000000</v>
      </c>
      <c r="L142" s="32">
        <v>221000000</v>
      </c>
      <c r="M142" s="32">
        <v>227000000</v>
      </c>
      <c r="N142" s="32">
        <v>238000000</v>
      </c>
      <c r="O142" s="33">
        <v>250000000</v>
      </c>
      <c r="P142" s="32">
        <v>61000000</v>
      </c>
      <c r="Q142" s="32">
        <v>43000000</v>
      </c>
      <c r="R142" s="32">
        <v>57000000</v>
      </c>
      <c r="S142" s="32">
        <v>89000000</v>
      </c>
    </row>
    <row r="143" spans="1:19" ht="16" x14ac:dyDescent="0.2">
      <c r="A143" s="12" t="s">
        <v>198</v>
      </c>
      <c r="B143" s="20">
        <f t="shared" ref="B143:S143" si="10">B142/B2</f>
        <v>3.6678820164618036E-3</v>
      </c>
      <c r="C143" s="20">
        <f t="shared" si="10"/>
        <v>3.0323232757693713E-3</v>
      </c>
      <c r="D143" s="20">
        <f t="shared" si="10"/>
        <v>3.5394853969734222E-3</v>
      </c>
      <c r="E143" s="20">
        <f t="shared" si="10"/>
        <v>4.1668503902288464E-3</v>
      </c>
      <c r="F143" s="20">
        <f t="shared" si="10"/>
        <v>3.5964912280701754E-3</v>
      </c>
      <c r="G143" s="20">
        <f t="shared" si="10"/>
        <v>2.9914159368767883E-3</v>
      </c>
      <c r="H143" s="20">
        <f t="shared" si="10"/>
        <v>3.1535726379952589E-3</v>
      </c>
      <c r="I143" s="20">
        <f t="shared" si="10"/>
        <v>3.0951261557749569E-3</v>
      </c>
      <c r="J143" s="20">
        <f t="shared" si="10"/>
        <v>3.2178862393512147E-3</v>
      </c>
      <c r="K143" s="20">
        <f t="shared" si="10"/>
        <v>3.1599010232060457E-3</v>
      </c>
      <c r="L143" s="20">
        <f t="shared" si="10"/>
        <v>3.379308235725863E-3</v>
      </c>
      <c r="M143" s="20">
        <f t="shared" si="10"/>
        <v>3.3858361672931209E-3</v>
      </c>
      <c r="N143" s="20">
        <f t="shared" si="10"/>
        <v>3.6069350145489817E-3</v>
      </c>
      <c r="O143" s="20">
        <f t="shared" si="10"/>
        <v>3.7095840814327899E-3</v>
      </c>
      <c r="P143" s="20">
        <f t="shared" si="10"/>
        <v>3.6784658988120366E-3</v>
      </c>
      <c r="Q143" s="20">
        <f t="shared" si="10"/>
        <v>2.2642304249381284E-3</v>
      </c>
      <c r="R143" s="20">
        <f t="shared" si="10"/>
        <v>3.7683458944863151E-3</v>
      </c>
      <c r="S143" s="20">
        <f t="shared" si="10"/>
        <v>5.3315761097466E-3</v>
      </c>
    </row>
    <row r="144" spans="1:19" ht="16" x14ac:dyDescent="0.2">
      <c r="A144" s="2" t="s">
        <v>146</v>
      </c>
      <c r="B144" s="3">
        <v>576000000</v>
      </c>
      <c r="C144" s="3">
        <v>-2000000</v>
      </c>
      <c r="D144" s="3">
        <v>930000000</v>
      </c>
      <c r="E144" s="3">
        <v>-5000000</v>
      </c>
      <c r="F144" s="3">
        <v>-401000000</v>
      </c>
      <c r="G144" s="3">
        <v>-445000000</v>
      </c>
      <c r="H144" s="3">
        <v>-152000000</v>
      </c>
      <c r="I144" s="3">
        <v>3304000000</v>
      </c>
      <c r="J144" s="3">
        <v>-244000000</v>
      </c>
      <c r="K144" s="3">
        <v>222000000</v>
      </c>
      <c r="L144" s="3">
        <v>60000000</v>
      </c>
      <c r="M144" s="3">
        <v>-183000000</v>
      </c>
      <c r="N144" s="3">
        <v>-757000000</v>
      </c>
      <c r="O144" s="4">
        <v>181000000</v>
      </c>
      <c r="P144" s="3">
        <v>632000000</v>
      </c>
      <c r="Q144" s="3">
        <v>-217000000</v>
      </c>
      <c r="R144" s="3">
        <v>-117000000</v>
      </c>
      <c r="S144" s="3">
        <v>-117000000</v>
      </c>
    </row>
    <row r="145" spans="1:19" ht="16" x14ac:dyDescent="0.2">
      <c r="A145" s="2" t="s">
        <v>147</v>
      </c>
      <c r="B145" s="3" t="s">
        <v>24</v>
      </c>
      <c r="C145" s="3" t="s">
        <v>24</v>
      </c>
      <c r="D145" s="3" t="s">
        <v>24</v>
      </c>
      <c r="E145" s="3">
        <v>195000000</v>
      </c>
      <c r="F145" s="3">
        <v>119000000</v>
      </c>
      <c r="G145" s="3" t="s">
        <v>24</v>
      </c>
      <c r="H145" s="3" t="s">
        <v>24</v>
      </c>
      <c r="I145" s="3" t="s">
        <v>24</v>
      </c>
      <c r="J145" s="3" t="s">
        <v>24</v>
      </c>
      <c r="K145" s="3" t="s">
        <v>24</v>
      </c>
      <c r="L145" s="3">
        <v>128000000</v>
      </c>
      <c r="M145" s="3" t="s">
        <v>24</v>
      </c>
      <c r="N145" s="3" t="s">
        <v>24</v>
      </c>
      <c r="O145" s="4" t="s">
        <v>24</v>
      </c>
      <c r="P145" s="3" t="s">
        <v>24</v>
      </c>
      <c r="Q145" s="3" t="s">
        <v>24</v>
      </c>
      <c r="R145" s="3" t="s">
        <v>24</v>
      </c>
      <c r="S145" s="3" t="s">
        <v>24</v>
      </c>
    </row>
    <row r="146" spans="1:19" ht="16" x14ac:dyDescent="0.2">
      <c r="A146" s="2" t="s">
        <v>148</v>
      </c>
      <c r="B146" s="3">
        <v>-953000000</v>
      </c>
      <c r="C146" s="3">
        <v>2813000000</v>
      </c>
      <c r="D146" s="3">
        <v>210000000</v>
      </c>
      <c r="E146" s="3">
        <v>305000000</v>
      </c>
      <c r="F146" s="3">
        <v>277000000</v>
      </c>
      <c r="G146" s="3">
        <v>603000000</v>
      </c>
      <c r="H146" s="3">
        <v>-1457000000</v>
      </c>
      <c r="I146" s="3">
        <v>14000000</v>
      </c>
      <c r="J146" s="3">
        <v>900000000</v>
      </c>
      <c r="K146" s="3">
        <v>223000000</v>
      </c>
      <c r="L146" s="3">
        <v>766000000</v>
      </c>
      <c r="M146" s="3">
        <v>1444000000</v>
      </c>
      <c r="N146" s="3">
        <v>1770000000</v>
      </c>
      <c r="O146" s="4">
        <v>-102000000</v>
      </c>
      <c r="P146" s="3">
        <v>372000000</v>
      </c>
      <c r="Q146" s="3">
        <v>-172000000</v>
      </c>
      <c r="R146" s="3">
        <v>-537000000</v>
      </c>
      <c r="S146" s="3">
        <v>235000000</v>
      </c>
    </row>
    <row r="147" spans="1:19" ht="16" x14ac:dyDescent="0.2">
      <c r="A147" s="2" t="s">
        <v>149</v>
      </c>
      <c r="B147" s="3">
        <v>81000000</v>
      </c>
      <c r="C147" s="3">
        <v>585000000</v>
      </c>
      <c r="D147" s="3">
        <v>-3479000000</v>
      </c>
      <c r="E147" s="3">
        <v>-109000000</v>
      </c>
      <c r="F147" s="3">
        <v>-901000000</v>
      </c>
      <c r="G147" s="3">
        <v>174000000</v>
      </c>
      <c r="H147" s="3">
        <v>132000000</v>
      </c>
      <c r="I147" s="3">
        <v>-197000000</v>
      </c>
      <c r="J147" s="3">
        <v>-3898000000</v>
      </c>
      <c r="K147" s="3">
        <v>-742000000</v>
      </c>
      <c r="L147" s="3">
        <v>-1115000000</v>
      </c>
      <c r="M147" s="3">
        <v>54000000</v>
      </c>
      <c r="N147" s="3">
        <v>-585000000</v>
      </c>
      <c r="O147" s="4">
        <v>-1055000000</v>
      </c>
      <c r="P147" s="3">
        <v>-3000000</v>
      </c>
      <c r="Q147" s="3">
        <v>-77000000</v>
      </c>
      <c r="R147" s="3">
        <v>147000000</v>
      </c>
      <c r="S147" s="3">
        <v>-1122000000</v>
      </c>
    </row>
    <row r="148" spans="1:19" ht="16" x14ac:dyDescent="0.2">
      <c r="A148" s="2" t="s">
        <v>150</v>
      </c>
      <c r="B148" s="3">
        <v>-15000000</v>
      </c>
      <c r="C148" s="3">
        <v>-363000000</v>
      </c>
      <c r="D148" s="3">
        <v>-460000000</v>
      </c>
      <c r="E148" s="3">
        <v>767000000</v>
      </c>
      <c r="F148" s="3">
        <v>28000000</v>
      </c>
      <c r="G148" s="3">
        <v>-256000000</v>
      </c>
      <c r="H148" s="3">
        <v>-811000000</v>
      </c>
      <c r="I148" s="3">
        <v>-401000000</v>
      </c>
      <c r="J148" s="3">
        <v>-1659000000</v>
      </c>
      <c r="K148" s="3">
        <v>485000000</v>
      </c>
      <c r="L148" s="3">
        <v>-92000000</v>
      </c>
      <c r="M148" s="3">
        <v>-1019000000</v>
      </c>
      <c r="N148" s="3">
        <v>-2281000000</v>
      </c>
      <c r="O148" s="4">
        <v>-1281000000</v>
      </c>
      <c r="P148" s="3">
        <v>337000000</v>
      </c>
      <c r="Q148" s="3">
        <v>-6000000</v>
      </c>
      <c r="R148" s="3">
        <v>-949000000</v>
      </c>
      <c r="S148" s="3">
        <v>-663000000</v>
      </c>
    </row>
    <row r="149" spans="1:19" ht="16" x14ac:dyDescent="0.2">
      <c r="A149" s="2" t="s">
        <v>151</v>
      </c>
      <c r="B149" s="3">
        <v>-227000000</v>
      </c>
      <c r="C149" s="3">
        <v>-74000000</v>
      </c>
      <c r="D149" s="3">
        <v>-422000000</v>
      </c>
      <c r="E149" s="3">
        <v>-60000000</v>
      </c>
      <c r="F149" s="3">
        <v>77000000</v>
      </c>
      <c r="G149" s="3">
        <v>-398000000</v>
      </c>
      <c r="H149" s="3">
        <v>-46000000</v>
      </c>
      <c r="I149" s="3">
        <v>183000000</v>
      </c>
      <c r="J149" s="3">
        <v>-119000000</v>
      </c>
      <c r="K149" s="3">
        <v>-622000000</v>
      </c>
      <c r="L149" s="3">
        <v>74000000</v>
      </c>
      <c r="M149" s="3">
        <v>564000000</v>
      </c>
      <c r="N149" s="3">
        <v>-107000000</v>
      </c>
      <c r="O149" s="4">
        <v>-67000000</v>
      </c>
      <c r="P149" s="3">
        <v>318000000</v>
      </c>
      <c r="Q149" s="3">
        <v>25000000</v>
      </c>
      <c r="R149" s="3">
        <v>-383000000</v>
      </c>
      <c r="S149" s="3">
        <v>-27000000</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-362000000</v>
      </c>
      <c r="C151" s="3">
        <v>913000000</v>
      </c>
      <c r="D151" s="3">
        <v>-771000000</v>
      </c>
      <c r="E151" s="3">
        <v>-283000000</v>
      </c>
      <c r="F151" s="3">
        <v>446000000</v>
      </c>
      <c r="G151" s="3">
        <v>-208000000</v>
      </c>
      <c r="H151" s="3">
        <v>-42000000</v>
      </c>
      <c r="I151" s="3">
        <v>-1271000000</v>
      </c>
      <c r="J151" s="3">
        <v>1991000000</v>
      </c>
      <c r="K151" s="3">
        <v>-1249000000</v>
      </c>
      <c r="L151" s="3">
        <v>-391000000</v>
      </c>
      <c r="M151" s="3">
        <v>-53000000</v>
      </c>
      <c r="N151" s="3">
        <v>1422000000</v>
      </c>
      <c r="O151" s="4">
        <v>1103000000</v>
      </c>
      <c r="P151" s="3">
        <v>312000000</v>
      </c>
      <c r="Q151" s="3">
        <v>-560000000</v>
      </c>
      <c r="R151" s="3">
        <v>1631000000</v>
      </c>
      <c r="S151" s="3">
        <v>-280000000</v>
      </c>
    </row>
    <row r="152" spans="1:19" ht="16" x14ac:dyDescent="0.2">
      <c r="A152" s="2" t="s">
        <v>154</v>
      </c>
      <c r="B152" s="3">
        <v>685000000</v>
      </c>
      <c r="C152" s="3">
        <v>109000000</v>
      </c>
      <c r="D152" s="3">
        <v>-1826000000</v>
      </c>
      <c r="E152" s="3">
        <v>-533000000</v>
      </c>
      <c r="F152" s="3">
        <v>-1452000000</v>
      </c>
      <c r="G152" s="3">
        <v>1036000000</v>
      </c>
      <c r="H152" s="3">
        <v>1031000000</v>
      </c>
      <c r="I152" s="3">
        <v>1292000000</v>
      </c>
      <c r="J152" s="3">
        <v>-4111000000</v>
      </c>
      <c r="K152" s="3">
        <v>644000000</v>
      </c>
      <c r="L152" s="3">
        <v>-706000000</v>
      </c>
      <c r="M152" s="3">
        <v>562000000</v>
      </c>
      <c r="N152" s="3">
        <v>381000000</v>
      </c>
      <c r="O152" s="4">
        <v>-810000000</v>
      </c>
      <c r="P152" s="3">
        <v>-970000000</v>
      </c>
      <c r="Q152" s="3">
        <v>464000000</v>
      </c>
      <c r="R152" s="3">
        <v>-152000000</v>
      </c>
      <c r="S152" s="3">
        <v>-152000000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3547000000</v>
      </c>
      <c r="C154" s="3">
        <v>4253000000</v>
      </c>
      <c r="D154" s="3">
        <v>1561000000</v>
      </c>
      <c r="E154" s="3">
        <v>4546000000</v>
      </c>
      <c r="F154" s="3">
        <v>3866000000</v>
      </c>
      <c r="G154" s="3">
        <v>5101000000</v>
      </c>
      <c r="H154" s="3">
        <v>5189000000</v>
      </c>
      <c r="I154" s="3">
        <v>6476000000</v>
      </c>
      <c r="J154" s="3">
        <v>3138000000</v>
      </c>
      <c r="K154" s="3">
        <v>7311000000</v>
      </c>
      <c r="L154" s="3">
        <v>8183000000</v>
      </c>
      <c r="M154" s="3">
        <v>9221000000</v>
      </c>
      <c r="N154" s="3">
        <v>7802000000</v>
      </c>
      <c r="O154" s="4">
        <v>7725000000</v>
      </c>
      <c r="P154" s="3">
        <v>3133000000</v>
      </c>
      <c r="Q154" s="3">
        <v>1928000000</v>
      </c>
      <c r="R154" s="3">
        <v>1564000000</v>
      </c>
      <c r="S154" s="3">
        <v>1100000000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-820000000</v>
      </c>
      <c r="C159" s="3">
        <v>-987000000</v>
      </c>
      <c r="D159" s="3">
        <v>-942000000</v>
      </c>
      <c r="E159" s="3">
        <v>-836000000</v>
      </c>
      <c r="F159" s="3">
        <v>-845000000</v>
      </c>
      <c r="G159" s="3">
        <v>-939000000</v>
      </c>
      <c r="H159" s="3">
        <v>-1063000000</v>
      </c>
      <c r="I159" s="3">
        <v>-1177000000</v>
      </c>
      <c r="J159" s="3">
        <v>-1278000000</v>
      </c>
      <c r="K159" s="3">
        <v>-1484000000</v>
      </c>
      <c r="L159" s="3">
        <v>-1766000000</v>
      </c>
      <c r="M159" s="3">
        <v>-1522000000</v>
      </c>
      <c r="N159" s="3">
        <v>-1670000000</v>
      </c>
      <c r="O159" s="4">
        <v>-1721000000</v>
      </c>
      <c r="P159" s="3">
        <v>-405000000</v>
      </c>
      <c r="Q159" s="3">
        <v>-693000000</v>
      </c>
      <c r="R159" s="3">
        <v>-294000000</v>
      </c>
      <c r="S159" s="3">
        <v>-329000000</v>
      </c>
    </row>
    <row r="160" spans="1:19" ht="16" x14ac:dyDescent="0.2">
      <c r="A160" s="2" t="s">
        <v>162</v>
      </c>
      <c r="B160" s="3">
        <v>-820000000</v>
      </c>
      <c r="C160" s="3">
        <v>-814000000</v>
      </c>
      <c r="D160" s="3">
        <v>-942000000</v>
      </c>
      <c r="E160" s="3">
        <v>-836000000</v>
      </c>
      <c r="F160" s="3">
        <v>-845000000</v>
      </c>
      <c r="G160" s="3">
        <v>-939000000</v>
      </c>
      <c r="H160" s="3">
        <v>-1063000000</v>
      </c>
      <c r="I160" s="3">
        <v>-1177000000</v>
      </c>
      <c r="J160" s="3">
        <v>-1278000000</v>
      </c>
      <c r="K160" s="3">
        <v>-1484000000</v>
      </c>
      <c r="L160" s="3">
        <v>-1766000000</v>
      </c>
      <c r="M160" s="3">
        <v>-1522000000</v>
      </c>
      <c r="N160" s="3">
        <v>-1670000000</v>
      </c>
      <c r="O160" s="4">
        <v>-1721000000</v>
      </c>
      <c r="P160" s="3">
        <v>-405000000</v>
      </c>
      <c r="Q160" s="3">
        <v>-693000000</v>
      </c>
      <c r="R160" s="3">
        <v>-294000000</v>
      </c>
      <c r="S160" s="3">
        <v>-329000000</v>
      </c>
    </row>
    <row r="161" spans="1:19" ht="16" x14ac:dyDescent="0.2">
      <c r="A161" s="2" t="s">
        <v>163</v>
      </c>
      <c r="B161" s="3" t="s">
        <v>24</v>
      </c>
      <c r="C161" s="3">
        <v>-173000000</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-171000000</v>
      </c>
      <c r="C162" s="3">
        <v>510000000</v>
      </c>
      <c r="D162" s="3" t="s">
        <v>24</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t="s">
        <v>24</v>
      </c>
      <c r="C163" s="3">
        <v>510000000</v>
      </c>
      <c r="D163" s="3" t="s">
        <v>24</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-171000000</v>
      </c>
      <c r="C164" s="3" t="s">
        <v>24</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v>650000000</v>
      </c>
      <c r="C165" s="3">
        <v>-649000000</v>
      </c>
      <c r="D165" s="3">
        <v>-304000000</v>
      </c>
      <c r="E165" s="3">
        <v>-269000000</v>
      </c>
      <c r="F165" s="3">
        <v>-898000000</v>
      </c>
      <c r="G165" s="3">
        <v>-9003000000</v>
      </c>
      <c r="H165" s="3" t="s">
        <v>24</v>
      </c>
      <c r="I165" s="3" t="s">
        <v>24</v>
      </c>
      <c r="J165" s="3" t="s">
        <v>24</v>
      </c>
      <c r="K165" s="3" t="s">
        <v>24</v>
      </c>
      <c r="L165" s="3">
        <v>-282000000</v>
      </c>
      <c r="M165" s="3" t="s">
        <v>24</v>
      </c>
      <c r="N165" s="3" t="s">
        <v>24</v>
      </c>
      <c r="O165" s="4" t="s">
        <v>24</v>
      </c>
      <c r="P165" s="3" t="s">
        <v>24</v>
      </c>
      <c r="Q165" s="3" t="s">
        <v>24</v>
      </c>
      <c r="R165" s="3" t="s">
        <v>24</v>
      </c>
      <c r="S165" s="3" t="s">
        <v>24</v>
      </c>
    </row>
    <row r="166" spans="1:19" ht="16" x14ac:dyDescent="0.2">
      <c r="A166" s="2" t="s">
        <v>168</v>
      </c>
      <c r="B166" s="3">
        <v>798000000</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-148000000</v>
      </c>
      <c r="C167" s="3">
        <v>-649000000</v>
      </c>
      <c r="D167" s="3">
        <v>-304000000</v>
      </c>
      <c r="E167" s="3">
        <v>-269000000</v>
      </c>
      <c r="F167" s="3">
        <v>-898000000</v>
      </c>
      <c r="G167" s="3">
        <v>-9003000000</v>
      </c>
      <c r="H167" s="3" t="s">
        <v>24</v>
      </c>
      <c r="I167" s="3" t="s">
        <v>24</v>
      </c>
      <c r="J167" s="3" t="s">
        <v>24</v>
      </c>
      <c r="K167" s="3" t="s">
        <v>24</v>
      </c>
      <c r="L167" s="3">
        <v>-282000000</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22000000</v>
      </c>
      <c r="C169" s="3">
        <v>313000000</v>
      </c>
      <c r="D169" s="3">
        <v>24000000</v>
      </c>
      <c r="E169" s="3">
        <v>-16000000</v>
      </c>
      <c r="F169" s="3">
        <v>20000000</v>
      </c>
      <c r="G169" s="3">
        <v>208000000</v>
      </c>
      <c r="H169" s="3">
        <v>78000000</v>
      </c>
      <c r="I169" s="3">
        <v>30000000</v>
      </c>
      <c r="J169" s="3">
        <v>203000000</v>
      </c>
      <c r="K169" s="3">
        <v>243000000</v>
      </c>
      <c r="L169" s="3">
        <v>38000000</v>
      </c>
      <c r="M169" s="3">
        <v>361000000</v>
      </c>
      <c r="N169" s="3">
        <v>-119000000</v>
      </c>
      <c r="O169" s="4">
        <v>-78000000</v>
      </c>
      <c r="P169" s="3">
        <v>7000000</v>
      </c>
      <c r="Q169" s="3">
        <v>-115000000</v>
      </c>
      <c r="R169" s="3">
        <v>35000000</v>
      </c>
      <c r="S169" s="3">
        <v>-5000000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-319000000</v>
      </c>
      <c r="C171" s="3">
        <v>-813000000</v>
      </c>
      <c r="D171" s="3">
        <v>-1222000000</v>
      </c>
      <c r="E171" s="3">
        <v>-1121000000</v>
      </c>
      <c r="F171" s="3">
        <v>-1723000000</v>
      </c>
      <c r="G171" s="3">
        <v>-9734000000</v>
      </c>
      <c r="H171" s="3">
        <v>-985000000</v>
      </c>
      <c r="I171" s="3">
        <v>-1147000000</v>
      </c>
      <c r="J171" s="3">
        <v>-1075000000</v>
      </c>
      <c r="K171" s="3">
        <v>-1241000000</v>
      </c>
      <c r="L171" s="3">
        <v>-2010000000</v>
      </c>
      <c r="M171" s="3">
        <v>-1161000000</v>
      </c>
      <c r="N171" s="3">
        <v>-1789000000</v>
      </c>
      <c r="O171" s="4">
        <v>-1799000000</v>
      </c>
      <c r="P171" s="3">
        <v>-398000000</v>
      </c>
      <c r="Q171" s="3">
        <v>-808000000</v>
      </c>
      <c r="R171" s="3">
        <v>-259000000</v>
      </c>
      <c r="S171" s="3">
        <v>-334000000</v>
      </c>
    </row>
    <row r="172" spans="1:19" ht="16" x14ac:dyDescent="0.2">
      <c r="A172" s="2" t="s">
        <v>173</v>
      </c>
      <c r="B172" s="3">
        <v>-969000000</v>
      </c>
      <c r="C172" s="3">
        <v>-1095000000</v>
      </c>
      <c r="D172" s="3">
        <v>-1352000000</v>
      </c>
      <c r="E172" s="3">
        <v>-1540000000</v>
      </c>
      <c r="F172" s="3">
        <v>-1760000000</v>
      </c>
      <c r="G172" s="3">
        <v>-1932000000</v>
      </c>
      <c r="H172" s="3">
        <v>-2048000000</v>
      </c>
      <c r="I172" s="3">
        <v>-2163000000</v>
      </c>
      <c r="J172" s="3">
        <v>-2347000000</v>
      </c>
      <c r="K172" s="3">
        <v>-2556000000</v>
      </c>
      <c r="L172" s="3">
        <v>-2764000000</v>
      </c>
      <c r="M172" s="3">
        <v>-2940000000</v>
      </c>
      <c r="N172" s="3">
        <v>-3016000000</v>
      </c>
      <c r="O172" s="4">
        <v>-3047000000</v>
      </c>
      <c r="P172" s="3">
        <v>-739000000</v>
      </c>
      <c r="Q172" s="3">
        <v>-766000000</v>
      </c>
      <c r="R172" s="3">
        <v>-784000000</v>
      </c>
      <c r="S172" s="3">
        <v>-758000000</v>
      </c>
    </row>
    <row r="173" spans="1:19" ht="16" x14ac:dyDescent="0.2">
      <c r="A173" s="2" t="s">
        <v>174</v>
      </c>
      <c r="B173" s="3" t="s">
        <v>24</v>
      </c>
      <c r="C173" s="3">
        <v>1348000000</v>
      </c>
      <c r="D173" s="3" t="s">
        <v>24</v>
      </c>
      <c r="E173" s="3">
        <v>-150000000</v>
      </c>
      <c r="F173" s="3" t="s">
        <v>24</v>
      </c>
      <c r="G173" s="3">
        <v>3101000000</v>
      </c>
      <c r="H173" s="3">
        <v>-952000000</v>
      </c>
      <c r="I173" s="3" t="s">
        <v>24</v>
      </c>
      <c r="J173" s="3">
        <v>-150000000</v>
      </c>
      <c r="K173" s="3">
        <v>-1500000000</v>
      </c>
      <c r="L173" s="3">
        <v>-2169000000</v>
      </c>
      <c r="M173" s="3">
        <v>-500000000</v>
      </c>
      <c r="N173" s="3">
        <v>3961000000</v>
      </c>
      <c r="O173" s="4">
        <v>3944000000</v>
      </c>
      <c r="P173" s="3" t="s">
        <v>24</v>
      </c>
      <c r="Q173" s="3">
        <v>3944000000</v>
      </c>
      <c r="R173" s="3" t="s">
        <v>24</v>
      </c>
      <c r="S173" s="3" t="s">
        <v>24</v>
      </c>
    </row>
    <row r="174" spans="1:19" ht="16" x14ac:dyDescent="0.2">
      <c r="A174" s="2" t="s">
        <v>175</v>
      </c>
      <c r="B174" s="3" t="s">
        <v>24</v>
      </c>
      <c r="C174" s="3">
        <v>1980000000</v>
      </c>
      <c r="D174" s="3" t="s">
        <v>24</v>
      </c>
      <c r="E174" s="3" t="s">
        <v>24</v>
      </c>
      <c r="F174" s="3" t="s">
        <v>24</v>
      </c>
      <c r="G174" s="3">
        <v>15101000000</v>
      </c>
      <c r="H174" s="3" t="s">
        <v>24</v>
      </c>
      <c r="I174" s="3" t="s">
        <v>24</v>
      </c>
      <c r="J174" s="3">
        <v>600000000</v>
      </c>
      <c r="K174" s="3" t="s">
        <v>24</v>
      </c>
      <c r="L174" s="3">
        <v>1131000000</v>
      </c>
      <c r="M174" s="3" t="s">
        <v>24</v>
      </c>
      <c r="N174" s="3">
        <v>6211000000</v>
      </c>
      <c r="O174" s="4">
        <v>3944000000</v>
      </c>
      <c r="P174" s="3" t="s">
        <v>24</v>
      </c>
      <c r="Q174" s="3">
        <v>3944000000</v>
      </c>
      <c r="R174" s="3" t="s">
        <v>24</v>
      </c>
      <c r="S174" s="3" t="s">
        <v>24</v>
      </c>
    </row>
    <row r="175" spans="1:19" ht="16" x14ac:dyDescent="0.2">
      <c r="A175" s="2" t="s">
        <v>176</v>
      </c>
      <c r="B175" s="3" t="s">
        <v>24</v>
      </c>
      <c r="C175" s="3">
        <v>-632000000</v>
      </c>
      <c r="D175" s="3" t="s">
        <v>24</v>
      </c>
      <c r="E175" s="3">
        <v>-150000000</v>
      </c>
      <c r="F175" s="3" t="s">
        <v>24</v>
      </c>
      <c r="G175" s="3">
        <v>-12000000000</v>
      </c>
      <c r="H175" s="3">
        <v>-952000000</v>
      </c>
      <c r="I175" s="3" t="s">
        <v>24</v>
      </c>
      <c r="J175" s="3">
        <v>-750000000</v>
      </c>
      <c r="K175" s="3">
        <v>-1500000000</v>
      </c>
      <c r="L175" s="3">
        <v>-3300000000</v>
      </c>
      <c r="M175" s="3">
        <v>-500000000</v>
      </c>
      <c r="N175" s="3">
        <v>-2250000000</v>
      </c>
      <c r="O175" s="4" t="s">
        <v>24</v>
      </c>
      <c r="P175" s="3" t="s">
        <v>24</v>
      </c>
      <c r="Q175" s="3" t="s">
        <v>24</v>
      </c>
      <c r="R175" s="3" t="s">
        <v>24</v>
      </c>
      <c r="S175" s="3" t="s">
        <v>24</v>
      </c>
    </row>
    <row r="176" spans="1:19" ht="16" x14ac:dyDescent="0.2">
      <c r="A176" s="2" t="s">
        <v>177</v>
      </c>
      <c r="B176" s="3">
        <v>-2347000000</v>
      </c>
      <c r="C176" s="3">
        <v>-2465000000</v>
      </c>
      <c r="D176" s="3">
        <v>-990000000</v>
      </c>
      <c r="E176" s="3">
        <v>-1762000000</v>
      </c>
      <c r="F176" s="3">
        <v>-1900000000</v>
      </c>
      <c r="G176" s="3">
        <v>-3071000000</v>
      </c>
      <c r="H176" s="3">
        <v>-2096000000</v>
      </c>
      <c r="I176" s="3">
        <v>-2001000000</v>
      </c>
      <c r="J176" s="3">
        <v>-1492000000</v>
      </c>
      <c r="K176" s="3">
        <v>-1200000000</v>
      </c>
      <c r="L176" s="3">
        <v>-1100000000</v>
      </c>
      <c r="M176" s="3">
        <v>-4087000000</v>
      </c>
      <c r="N176" s="3">
        <v>-7900000000</v>
      </c>
      <c r="O176" s="4">
        <v>-6794000000</v>
      </c>
      <c r="P176" s="3">
        <v>-1338000000</v>
      </c>
      <c r="Q176" s="3">
        <v>-4206000000</v>
      </c>
      <c r="R176" s="3">
        <v>-500000000</v>
      </c>
      <c r="S176" s="3">
        <v>-750000000</v>
      </c>
    </row>
    <row r="177" spans="1:19" ht="16" x14ac:dyDescent="0.2">
      <c r="A177" s="2" t="s">
        <v>178</v>
      </c>
      <c r="B177" s="3">
        <v>73000000</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v>-2420000000</v>
      </c>
      <c r="C178" s="3">
        <v>-2465000000</v>
      </c>
      <c r="D178" s="3">
        <v>-990000000</v>
      </c>
      <c r="E178" s="3">
        <v>-1762000000</v>
      </c>
      <c r="F178" s="3">
        <v>-1900000000</v>
      </c>
      <c r="G178" s="3">
        <v>-3071000000</v>
      </c>
      <c r="H178" s="3">
        <v>-2096000000</v>
      </c>
      <c r="I178" s="3">
        <v>-2001000000</v>
      </c>
      <c r="J178" s="3">
        <v>-1492000000</v>
      </c>
      <c r="K178" s="3">
        <v>-1200000000</v>
      </c>
      <c r="L178" s="3">
        <v>-1100000000</v>
      </c>
      <c r="M178" s="3">
        <v>-4087000000</v>
      </c>
      <c r="N178" s="3">
        <v>-7900000000</v>
      </c>
      <c r="O178" s="4">
        <v>-6794000000</v>
      </c>
      <c r="P178" s="3">
        <v>-1338000000</v>
      </c>
      <c r="Q178" s="3">
        <v>-4206000000</v>
      </c>
      <c r="R178" s="3">
        <v>-500000000</v>
      </c>
      <c r="S178" s="3">
        <v>-750000000</v>
      </c>
    </row>
    <row r="179" spans="1:19" ht="16" x14ac:dyDescent="0.2">
      <c r="A179" s="2" t="s">
        <v>180</v>
      </c>
      <c r="B179" s="3">
        <v>-47000000</v>
      </c>
      <c r="C179" s="3">
        <v>93000000</v>
      </c>
      <c r="D179" s="3">
        <v>319000000</v>
      </c>
      <c r="E179" s="3">
        <v>746000000</v>
      </c>
      <c r="F179" s="3">
        <v>346000000</v>
      </c>
      <c r="G179" s="3">
        <v>6179000000</v>
      </c>
      <c r="H179" s="3">
        <v>1639000000</v>
      </c>
      <c r="I179" s="3">
        <v>-141000000</v>
      </c>
      <c r="J179" s="3">
        <v>-163000000</v>
      </c>
      <c r="K179" s="3">
        <v>-72000000</v>
      </c>
      <c r="L179" s="3">
        <v>1506000000</v>
      </c>
      <c r="M179" s="3">
        <v>-89000000</v>
      </c>
      <c r="N179" s="3">
        <v>-115000000</v>
      </c>
      <c r="O179" s="4">
        <v>1869000000</v>
      </c>
      <c r="P179" s="3">
        <v>-3000000</v>
      </c>
      <c r="Q179" s="3">
        <v>25000000</v>
      </c>
      <c r="R179" s="3">
        <v>-128000000</v>
      </c>
      <c r="S179" s="3">
        <v>1975000000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-3363000000</v>
      </c>
      <c r="C181" s="3">
        <v>-2119000000</v>
      </c>
      <c r="D181" s="3">
        <v>-2023000000</v>
      </c>
      <c r="E181" s="3">
        <v>-2706000000</v>
      </c>
      <c r="F181" s="3">
        <v>-3314000000</v>
      </c>
      <c r="G181" s="3">
        <v>4277000000</v>
      </c>
      <c r="H181" s="3">
        <v>-3457000000</v>
      </c>
      <c r="I181" s="3">
        <v>-4305000000</v>
      </c>
      <c r="J181" s="3">
        <v>-4152000000</v>
      </c>
      <c r="K181" s="3">
        <v>-5328000000</v>
      </c>
      <c r="L181" s="3">
        <v>-4527000000</v>
      </c>
      <c r="M181" s="3">
        <v>-7616000000</v>
      </c>
      <c r="N181" s="3">
        <v>-7070000000</v>
      </c>
      <c r="O181" s="4">
        <v>-4028000000</v>
      </c>
      <c r="P181" s="3">
        <v>-2080000000</v>
      </c>
      <c r="Q181" s="3">
        <v>-1003000000</v>
      </c>
      <c r="R181" s="3">
        <v>-1412000000</v>
      </c>
      <c r="S181" s="3">
        <v>467000000</v>
      </c>
    </row>
    <row r="182" spans="1:19" ht="16" x14ac:dyDescent="0.2">
      <c r="A182" s="2" t="s">
        <v>182</v>
      </c>
      <c r="B182" s="3">
        <v>5000000</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-135000000</v>
      </c>
      <c r="C183" s="3">
        <v>1321000000</v>
      </c>
      <c r="D183" s="3">
        <v>-1684000000</v>
      </c>
      <c r="E183" s="3">
        <v>719000000</v>
      </c>
      <c r="F183" s="3">
        <v>-1171000000</v>
      </c>
      <c r="G183" s="3">
        <v>-356000000</v>
      </c>
      <c r="H183" s="3">
        <v>747000000</v>
      </c>
      <c r="I183" s="3">
        <v>1024000000</v>
      </c>
      <c r="J183" s="3">
        <v>-2089000000</v>
      </c>
      <c r="K183" s="3">
        <v>742000000</v>
      </c>
      <c r="L183" s="3">
        <v>1646000000</v>
      </c>
      <c r="M183" s="3">
        <v>444000000</v>
      </c>
      <c r="N183" s="3">
        <v>-1057000000</v>
      </c>
      <c r="O183" s="4">
        <v>1898000000</v>
      </c>
      <c r="P183" s="3">
        <v>655000000</v>
      </c>
      <c r="Q183" s="3">
        <v>117000000</v>
      </c>
      <c r="R183" s="3">
        <v>-107000000</v>
      </c>
      <c r="S183" s="3">
        <v>1233000000</v>
      </c>
    </row>
    <row r="184" spans="1:19" ht="16" x14ac:dyDescent="0.2">
      <c r="A184" s="2" t="s">
        <v>54</v>
      </c>
      <c r="B184" s="3">
        <v>4585000000</v>
      </c>
      <c r="C184" s="3">
        <v>4501000000</v>
      </c>
      <c r="D184" s="3">
        <v>5184000000</v>
      </c>
      <c r="E184" s="3">
        <v>5177000000</v>
      </c>
      <c r="F184" s="3">
        <v>6249000000</v>
      </c>
      <c r="G184" s="3">
        <v>6226000000</v>
      </c>
      <c r="H184" s="3">
        <v>6277000000</v>
      </c>
      <c r="I184" s="3">
        <v>6743000000</v>
      </c>
      <c r="J184" s="3">
        <v>8435000000</v>
      </c>
      <c r="K184" s="3">
        <v>9556000000</v>
      </c>
      <c r="L184" s="3">
        <v>9934000000</v>
      </c>
      <c r="M184" s="3">
        <v>10487000000</v>
      </c>
      <c r="N184" s="3">
        <v>9752000000</v>
      </c>
      <c r="O184" s="4">
        <v>9976000000</v>
      </c>
      <c r="P184" s="3">
        <v>2413000000</v>
      </c>
      <c r="Q184" s="3">
        <v>2732000000</v>
      </c>
      <c r="R184" s="3">
        <v>2362000000</v>
      </c>
      <c r="S184" s="3">
        <v>2469000000</v>
      </c>
    </row>
    <row r="185" spans="1:19" ht="16" x14ac:dyDescent="0.2">
      <c r="A185" s="2" t="s">
        <v>55</v>
      </c>
      <c r="B185" s="5">
        <v>10.01</v>
      </c>
      <c r="C185" s="5">
        <v>9.68</v>
      </c>
      <c r="D185" s="5">
        <v>10.99</v>
      </c>
      <c r="E185" s="5">
        <v>11.41</v>
      </c>
      <c r="F185" s="5">
        <v>13.7</v>
      </c>
      <c r="G185" s="5">
        <v>13.5</v>
      </c>
      <c r="H185" s="5">
        <v>13.29</v>
      </c>
      <c r="I185" s="5">
        <v>13.21</v>
      </c>
      <c r="J185" s="5">
        <v>15.69</v>
      </c>
      <c r="K185" s="5">
        <v>15.98</v>
      </c>
      <c r="L185" s="5">
        <v>15.19</v>
      </c>
      <c r="M185" s="5">
        <v>15.64</v>
      </c>
      <c r="N185" s="5">
        <v>14.78</v>
      </c>
      <c r="O185" s="6">
        <v>14.8</v>
      </c>
      <c r="P185" s="5">
        <v>15.14</v>
      </c>
      <c r="Q185" s="5">
        <v>14.72</v>
      </c>
      <c r="R185" s="5">
        <v>14.84</v>
      </c>
      <c r="S185" s="5">
        <v>14.8</v>
      </c>
    </row>
    <row r="186" spans="1:19" ht="16" x14ac:dyDescent="0.2">
      <c r="A186" s="2" t="s">
        <v>184</v>
      </c>
      <c r="B186" s="3">
        <v>-650000000</v>
      </c>
      <c r="C186" s="3">
        <v>649000000</v>
      </c>
      <c r="D186" s="3">
        <v>304000000</v>
      </c>
      <c r="E186" s="3">
        <v>269000000</v>
      </c>
      <c r="F186" s="3">
        <v>898000000</v>
      </c>
      <c r="G186" s="3">
        <v>9003000000</v>
      </c>
      <c r="H186" s="3" t="s">
        <v>24</v>
      </c>
      <c r="I186" s="3" t="s">
        <v>24</v>
      </c>
      <c r="J186" s="3" t="s">
        <v>24</v>
      </c>
      <c r="K186" s="3" t="s">
        <v>24</v>
      </c>
      <c r="L186" s="3">
        <v>282000000</v>
      </c>
      <c r="M186" s="3" t="s">
        <v>24</v>
      </c>
      <c r="N186" s="3" t="s">
        <v>24</v>
      </c>
      <c r="O186" s="4" t="s">
        <v>24</v>
      </c>
      <c r="P186" s="3" t="s">
        <v>24</v>
      </c>
      <c r="Q186" s="3" t="s">
        <v>24</v>
      </c>
      <c r="R186" s="3" t="s">
        <v>24</v>
      </c>
      <c r="S186" s="3" t="s">
        <v>24</v>
      </c>
    </row>
    <row r="187" spans="1:19" ht="16" x14ac:dyDescent="0.2">
      <c r="A187" s="2" t="s">
        <v>185</v>
      </c>
      <c r="B187" s="3">
        <v>2727000000</v>
      </c>
      <c r="C187" s="3">
        <v>3266000000</v>
      </c>
      <c r="D187" s="3">
        <v>619000000</v>
      </c>
      <c r="E187" s="3">
        <v>3710000000</v>
      </c>
      <c r="F187" s="3">
        <v>3021000000</v>
      </c>
      <c r="G187" s="3">
        <v>4162000000</v>
      </c>
      <c r="H187" s="3">
        <v>4126000000</v>
      </c>
      <c r="I187" s="3">
        <v>5299000000</v>
      </c>
      <c r="J187" s="3">
        <v>1860000000</v>
      </c>
      <c r="K187" s="3">
        <v>5827000000</v>
      </c>
      <c r="L187" s="3">
        <v>6417000000</v>
      </c>
      <c r="M187" s="3">
        <v>7699000000</v>
      </c>
      <c r="N187" s="3">
        <v>6132000000</v>
      </c>
      <c r="O187" s="4">
        <v>6004000000</v>
      </c>
      <c r="P187" s="3">
        <v>2728000000</v>
      </c>
      <c r="Q187" s="3">
        <v>1235000000</v>
      </c>
      <c r="R187" s="3">
        <v>1270000000</v>
      </c>
      <c r="S187" s="3">
        <v>771000000</v>
      </c>
    </row>
    <row r="188" spans="1:19" ht="16" x14ac:dyDescent="0.2">
      <c r="A188" s="34" t="s">
        <v>186</v>
      </c>
      <c r="B188" s="32">
        <v>2965506273</v>
      </c>
      <c r="C188" s="32">
        <v>3526015974</v>
      </c>
      <c r="D188" s="32">
        <v>877186395</v>
      </c>
      <c r="E188" s="32">
        <v>3958495788</v>
      </c>
      <c r="F188" s="32">
        <v>3254693420</v>
      </c>
      <c r="G188" s="32">
        <v>4479940474</v>
      </c>
      <c r="H188" s="32">
        <v>4635258903</v>
      </c>
      <c r="I188" s="32">
        <v>5537333460</v>
      </c>
      <c r="J188" s="32">
        <v>2437377184</v>
      </c>
      <c r="K188" s="32">
        <v>6388827096</v>
      </c>
      <c r="L188" s="32">
        <v>6911330055</v>
      </c>
      <c r="M188" s="32">
        <v>8174925166</v>
      </c>
      <c r="N188" s="32">
        <v>6666586228</v>
      </c>
      <c r="O188" s="33">
        <v>6661536494</v>
      </c>
      <c r="P188" s="32">
        <v>2850825155</v>
      </c>
      <c r="Q188" s="32">
        <v>1411357991</v>
      </c>
      <c r="R188" s="32">
        <v>1441102307</v>
      </c>
      <c r="S188" s="32">
        <v>957870887</v>
      </c>
    </row>
    <row r="189" spans="1:19" ht="16" x14ac:dyDescent="0.2">
      <c r="A189" s="21" t="s">
        <v>199</v>
      </c>
      <c r="B189" s="22"/>
      <c r="C189" s="23">
        <f>(C188/B188)-1</f>
        <v>0.18900978429999093</v>
      </c>
      <c r="D189" s="23">
        <f>(D188/C188)-1</f>
        <v>-0.75122449771408784</v>
      </c>
      <c r="E189" s="23">
        <f>(E188/D188)-1</f>
        <v>3.5127190874865315</v>
      </c>
      <c r="F189" s="23">
        <f t="shared" ref="F189:O189" si="11">(F188/E188)-1</f>
        <v>-0.17779540656164017</v>
      </c>
      <c r="G189" s="23">
        <f t="shared" si="11"/>
        <v>0.37645544322881253</v>
      </c>
      <c r="H189" s="23">
        <f t="shared" si="11"/>
        <v>3.4669752846363311E-2</v>
      </c>
      <c r="I189" s="23">
        <f t="shared" si="11"/>
        <v>0.19461147173810844</v>
      </c>
      <c r="J189" s="23">
        <f t="shared" si="11"/>
        <v>-0.55982835391676056</v>
      </c>
      <c r="K189" s="23">
        <f t="shared" si="11"/>
        <v>1.6211893415344285</v>
      </c>
      <c r="L189" s="23">
        <f t="shared" si="11"/>
        <v>8.1783862851310341E-2</v>
      </c>
      <c r="M189" s="23">
        <f t="shared" si="11"/>
        <v>0.18282951341411513</v>
      </c>
      <c r="N189" s="23">
        <f t="shared" si="11"/>
        <v>-0.18450798109727917</v>
      </c>
      <c r="O189" s="23">
        <f t="shared" si="11"/>
        <v>-7.5746923947239697E-4</v>
      </c>
      <c r="P189" s="23"/>
      <c r="Q189" s="23">
        <f t="shared" ref="Q189:S189" si="12">(Q188/P188)-1</f>
        <v>-0.5049300064843858</v>
      </c>
      <c r="R189" s="23">
        <f t="shared" si="12"/>
        <v>2.1074961979649753E-2</v>
      </c>
      <c r="S189" s="23">
        <f t="shared" si="12"/>
        <v>-0.3353206900389758</v>
      </c>
    </row>
    <row r="190" spans="1:19" ht="16" x14ac:dyDescent="0.2">
      <c r="A190" s="24" t="s">
        <v>200</v>
      </c>
      <c r="B190" s="25">
        <f t="shared" ref="B190:S190" si="13">B188/B2</f>
        <v>6.4744804335960526E-2</v>
      </c>
      <c r="C190" s="25">
        <f t="shared" si="13"/>
        <v>7.5829931267339085E-2</v>
      </c>
      <c r="D190" s="25">
        <f t="shared" si="13"/>
        <v>1.8591547518121317E-2</v>
      </c>
      <c r="E190" s="25">
        <f t="shared" si="13"/>
        <v>8.7272273645222456E-2</v>
      </c>
      <c r="F190" s="25">
        <f t="shared" si="13"/>
        <v>7.1374855701754392E-2</v>
      </c>
      <c r="G190" s="25">
        <f t="shared" si="13"/>
        <v>9.7111342972340239E-2</v>
      </c>
      <c r="H190" s="25">
        <f t="shared" si="13"/>
        <v>9.8104870110904172E-2</v>
      </c>
      <c r="I190" s="25">
        <f t="shared" si="13"/>
        <v>0.10847307357780912</v>
      </c>
      <c r="J190" s="25">
        <f t="shared" si="13"/>
        <v>4.533643063874112E-2</v>
      </c>
      <c r="K190" s="25">
        <f t="shared" si="13"/>
        <v>0.10681513903564502</v>
      </c>
      <c r="L190" s="25">
        <f t="shared" si="13"/>
        <v>0.10568106142389676</v>
      </c>
      <c r="M190" s="25">
        <f t="shared" si="13"/>
        <v>0.12193373256368951</v>
      </c>
      <c r="N190" s="25">
        <f t="shared" si="13"/>
        <v>0.10103337518186227</v>
      </c>
      <c r="O190" s="25">
        <f t="shared" si="13"/>
        <v>9.8846118944103986E-2</v>
      </c>
      <c r="P190" s="25">
        <f t="shared" si="13"/>
        <v>0.17191251010070555</v>
      </c>
      <c r="Q190" s="25">
        <f t="shared" si="13"/>
        <v>7.4317202411668684E-2</v>
      </c>
      <c r="R190" s="25">
        <f t="shared" si="13"/>
        <v>9.5273192317863284E-2</v>
      </c>
      <c r="S190" s="25">
        <f t="shared" si="13"/>
        <v>5.7381590307314441E-2</v>
      </c>
    </row>
    <row r="191" spans="1:19" ht="16" x14ac:dyDescent="0.2">
      <c r="A191" s="2" t="s">
        <v>187</v>
      </c>
      <c r="B191" s="3">
        <v>2727000000</v>
      </c>
      <c r="C191" s="3">
        <v>4787000000</v>
      </c>
      <c r="D191" s="3">
        <v>619000000</v>
      </c>
      <c r="E191" s="3">
        <v>3560000000</v>
      </c>
      <c r="F191" s="3">
        <v>3021000000</v>
      </c>
      <c r="G191" s="3">
        <v>7263000000</v>
      </c>
      <c r="H191" s="3">
        <v>3174000000</v>
      </c>
      <c r="I191" s="3">
        <v>5299000000</v>
      </c>
      <c r="J191" s="3">
        <v>1710000000</v>
      </c>
      <c r="K191" s="3">
        <v>4327000000</v>
      </c>
      <c r="L191" s="3">
        <v>4248000000</v>
      </c>
      <c r="M191" s="3">
        <v>7199000000</v>
      </c>
      <c r="N191" s="3">
        <v>10093000000</v>
      </c>
      <c r="O191" s="4">
        <v>9948000000</v>
      </c>
      <c r="P191" s="3">
        <v>2728000000</v>
      </c>
      <c r="Q191" s="3">
        <v>5179000000</v>
      </c>
      <c r="R191" s="3">
        <v>1270000000</v>
      </c>
      <c r="S191" s="3">
        <v>771000000</v>
      </c>
    </row>
    <row r="192" spans="1:19" ht="16" x14ac:dyDescent="0.2">
      <c r="A192" s="2" t="s">
        <v>188</v>
      </c>
      <c r="B192" s="5">
        <v>7.49</v>
      </c>
      <c r="C192" s="5">
        <v>9.7200000000000006</v>
      </c>
      <c r="D192" s="5">
        <v>1.91</v>
      </c>
      <c r="E192" s="5">
        <v>11.56</v>
      </c>
      <c r="F192" s="5">
        <v>9.5399999999999991</v>
      </c>
      <c r="G192" s="5">
        <v>13.41</v>
      </c>
      <c r="H192" s="5">
        <v>13.79</v>
      </c>
      <c r="I192" s="5">
        <v>18.41</v>
      </c>
      <c r="J192" s="5">
        <v>6.54</v>
      </c>
      <c r="K192" s="5">
        <v>20.66</v>
      </c>
      <c r="L192" s="5">
        <v>22.92</v>
      </c>
      <c r="M192" s="5">
        <v>27.85</v>
      </c>
      <c r="N192" s="5">
        <v>23.25</v>
      </c>
      <c r="O192" s="6">
        <v>23.35</v>
      </c>
      <c r="P192" s="5">
        <v>10.33</v>
      </c>
      <c r="Q192" s="5">
        <v>4.8099999999999996</v>
      </c>
      <c r="R192" s="5">
        <v>4.99</v>
      </c>
      <c r="S192" s="5">
        <v>3.05</v>
      </c>
    </row>
    <row r="193" spans="1:19" ht="16" x14ac:dyDescent="0.2">
      <c r="A193" s="2" t="s">
        <v>189</v>
      </c>
      <c r="B193" s="5">
        <v>5.9</v>
      </c>
      <c r="C193" s="5">
        <v>5.25</v>
      </c>
      <c r="D193" s="5">
        <v>12.11</v>
      </c>
      <c r="E193" s="5">
        <v>9.02</v>
      </c>
      <c r="F193" s="5">
        <v>13.18</v>
      </c>
      <c r="G193" s="5">
        <v>11.31</v>
      </c>
      <c r="H193" s="5">
        <v>12.12</v>
      </c>
      <c r="I193" s="5">
        <v>12.19</v>
      </c>
      <c r="J193" s="5">
        <v>17.010000000000002</v>
      </c>
      <c r="K193" s="5">
        <v>12.56</v>
      </c>
      <c r="L193" s="5">
        <v>10.029999999999999</v>
      </c>
      <c r="M193" s="5">
        <v>9.18</v>
      </c>
      <c r="N193" s="5">
        <v>13.59</v>
      </c>
      <c r="O193" s="6">
        <v>12.58</v>
      </c>
      <c r="P193" s="5">
        <v>9.34</v>
      </c>
      <c r="Q193" s="5">
        <v>13.99</v>
      </c>
      <c r="R193" s="5">
        <v>13.21</v>
      </c>
      <c r="S193" s="5">
        <v>13.14</v>
      </c>
    </row>
    <row r="194" spans="1:19" ht="16" x14ac:dyDescent="0.2">
      <c r="A194" s="2" t="s">
        <v>190</v>
      </c>
      <c r="B194" s="5">
        <v>1.21</v>
      </c>
      <c r="C194" s="5">
        <v>1.6</v>
      </c>
      <c r="D194" s="5">
        <v>0.56999999999999995</v>
      </c>
      <c r="E194" s="5">
        <v>1.52</v>
      </c>
      <c r="F194" s="5">
        <v>1.07</v>
      </c>
      <c r="G194" s="5">
        <v>1.41</v>
      </c>
      <c r="H194" s="5">
        <v>0.98</v>
      </c>
      <c r="I194" s="5">
        <v>3.23</v>
      </c>
      <c r="J194" s="5">
        <v>0.62</v>
      </c>
      <c r="K194" s="5">
        <v>1.17</v>
      </c>
      <c r="L194" s="5">
        <v>1.2</v>
      </c>
      <c r="M194" s="5">
        <v>1.46</v>
      </c>
      <c r="N194" s="5">
        <v>1.36</v>
      </c>
      <c r="O194" s="6">
        <v>1.0900000000000001</v>
      </c>
      <c r="P194" s="5">
        <v>1.76</v>
      </c>
      <c r="Q194" s="5">
        <v>1.01</v>
      </c>
      <c r="R194" s="5">
        <v>0.93</v>
      </c>
      <c r="S194" s="5">
        <v>0.65</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37:S95 A2:S2 A9:S10 A13 A191:S195 A96 O96 A97:O97 Q97:S97 R96:S96 A98:S128 A130:S142 A144:S188 A11 I96:M96 G96 D9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F72B0-47A6-D541-91ED-1F7BA9C99F86}">
  <dimension ref="A1:R110"/>
  <sheetViews>
    <sheetView tabSelected="1" workbookViewId="0">
      <selection activeCell="G20" sqref="G20"/>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110406402487</v>
      </c>
      <c r="B3" s="36" t="s">
        <v>201</v>
      </c>
      <c r="C3" s="37">
        <f>Financials!O8*0.01</f>
        <v>0.127</v>
      </c>
      <c r="D3" s="36" t="s">
        <v>202</v>
      </c>
      <c r="E3" s="37">
        <f>SUM(C11:E11)/3</f>
        <v>3.4250361051318436E-2</v>
      </c>
      <c r="F3" s="38" t="s">
        <v>203</v>
      </c>
      <c r="G3" s="39">
        <f>AVERAGE(Financials!K129:O129)</f>
        <v>-2.2066584755237661E-2</v>
      </c>
      <c r="H3" s="38" t="s">
        <v>204</v>
      </c>
      <c r="I3" s="40">
        <f>J15*(1+I7)/(I6-I7)</f>
        <v>109086336878.0654</v>
      </c>
      <c r="J3" s="41" t="s">
        <v>205</v>
      </c>
      <c r="K3" s="42">
        <f>(Financials!O172*-1)/Model!A3</f>
        <v>2.7598037173240695E-2</v>
      </c>
      <c r="L3" s="43" t="s">
        <v>206</v>
      </c>
      <c r="M3" s="44"/>
      <c r="N3" s="116" t="s">
        <v>207</v>
      </c>
      <c r="O3" s="117"/>
      <c r="P3" s="44"/>
      <c r="Q3" s="44"/>
      <c r="R3" s="44"/>
    </row>
    <row r="4" spans="1:18" ht="22" customHeight="1" x14ac:dyDescent="0.2">
      <c r="A4" s="45">
        <f>Financials!O56-Financials!O96-Financials!O105</f>
        <v>-13872000000</v>
      </c>
      <c r="B4" s="46" t="s">
        <v>208</v>
      </c>
      <c r="C4" s="47">
        <f>Financials!O17*0.01</f>
        <v>0.12740000000000001</v>
      </c>
      <c r="D4" s="46" t="s">
        <v>209</v>
      </c>
      <c r="E4" s="47">
        <f>SUM(C13:E13)/3</f>
        <v>-2.3779574072930448E-2</v>
      </c>
      <c r="F4" s="48" t="s">
        <v>210</v>
      </c>
      <c r="G4" s="49">
        <f>A5*(1+(5*G3))</f>
        <v>220725245.04392859</v>
      </c>
      <c r="H4" s="48" t="s">
        <v>211</v>
      </c>
      <c r="I4" s="50">
        <f>NPV(I6,F15,G15,H15,I15,(J15+I3))</f>
        <v>98323693312.679825</v>
      </c>
      <c r="J4" s="48" t="s">
        <v>212</v>
      </c>
      <c r="K4" s="51" cm="1">
        <f t="array" ref="K4">_FV(A1,"Change (%)",TRUE)</f>
        <v>-7.2719999999999998E-3</v>
      </c>
      <c r="L4" s="52" t="s">
        <v>213</v>
      </c>
      <c r="M4" s="44"/>
      <c r="N4" s="118" t="s">
        <v>214</v>
      </c>
      <c r="O4" s="119"/>
      <c r="P4" s="44"/>
      <c r="Q4" s="44"/>
      <c r="R4" s="44"/>
    </row>
    <row r="5" spans="1:18" ht="22" customHeight="1" x14ac:dyDescent="0.2">
      <c r="A5" s="45" cm="1">
        <f t="array" ref="A5">_FV(A1,"Shares outstanding",TRUE)</f>
        <v>248098700</v>
      </c>
      <c r="B5" s="46" t="s">
        <v>215</v>
      </c>
      <c r="C5" s="47">
        <f>F14</f>
        <v>0.10264070498866554</v>
      </c>
      <c r="D5" s="53" t="s">
        <v>216</v>
      </c>
      <c r="E5" s="47">
        <f>SUM(C16:E16)/3</f>
        <v>2.6701798389382098E-2</v>
      </c>
      <c r="F5" s="48" t="s">
        <v>217</v>
      </c>
      <c r="G5" s="49">
        <f>Financials!O56</f>
        <v>3673000000</v>
      </c>
      <c r="H5" s="48" t="s">
        <v>218</v>
      </c>
      <c r="I5" s="50">
        <f>I4+G5-G6</f>
        <v>84451693312.679825</v>
      </c>
      <c r="J5" s="48" t="s">
        <v>219</v>
      </c>
      <c r="K5" s="54" cm="1">
        <f t="array" ref="K5">_FV(A1,"Price")</f>
        <v>445.01</v>
      </c>
      <c r="L5" s="55" t="s">
        <v>220</v>
      </c>
      <c r="M5" s="44"/>
      <c r="N5" s="56" t="s">
        <v>221</v>
      </c>
      <c r="O5" s="57">
        <f>Financials!O20</f>
        <v>772000000</v>
      </c>
      <c r="P5" s="44"/>
      <c r="Q5" s="44"/>
      <c r="R5" s="44"/>
    </row>
    <row r="6" spans="1:18" ht="22" customHeight="1" x14ac:dyDescent="0.2">
      <c r="A6" s="58">
        <f>O20/F10</f>
        <v>1.6574800331326658</v>
      </c>
      <c r="B6" s="46" t="s">
        <v>222</v>
      </c>
      <c r="C6" s="47">
        <f>F17</f>
        <v>9.908273408295927E-2</v>
      </c>
      <c r="D6" s="53" t="s">
        <v>200</v>
      </c>
      <c r="E6" s="47">
        <f>Financials!O33/Financials!O126</f>
        <v>0.76406926406926412</v>
      </c>
      <c r="F6" s="46" t="s">
        <v>223</v>
      </c>
      <c r="G6" s="49">
        <f>Financials!O96+Financials!O105</f>
        <v>17545000000</v>
      </c>
      <c r="H6" s="48" t="s">
        <v>224</v>
      </c>
      <c r="I6" s="51">
        <f>N25</f>
        <v>8.9192900009439399E-2</v>
      </c>
      <c r="J6" s="48" t="s">
        <v>225</v>
      </c>
      <c r="K6" s="59">
        <f>I5/G4</f>
        <v>382.61003310188784</v>
      </c>
      <c r="L6" s="60" t="s">
        <v>226</v>
      </c>
      <c r="M6" s="44"/>
      <c r="N6" s="56" t="s">
        <v>227</v>
      </c>
      <c r="O6" s="57">
        <f>Financials!O96</f>
        <v>283000000</v>
      </c>
      <c r="P6" s="44"/>
      <c r="Q6" s="44"/>
      <c r="R6" s="44"/>
    </row>
    <row r="7" spans="1:18" ht="22" customHeight="1" thickBot="1" x14ac:dyDescent="0.25">
      <c r="A7" s="61">
        <f>O20/F12</f>
        <v>16.148369531519673</v>
      </c>
      <c r="B7" s="62" t="s">
        <v>228</v>
      </c>
      <c r="C7" s="63">
        <f>F15/A3</f>
        <v>5.9779141891496093E-2</v>
      </c>
      <c r="D7" s="62" t="s">
        <v>229</v>
      </c>
      <c r="E7" s="64">
        <f>(Financials!O16*(1-0.25))/(Financials!O126+Financials!O105+Financials!O96)</f>
        <v>0.24038641030427477</v>
      </c>
      <c r="F7" s="62" t="s">
        <v>196</v>
      </c>
      <c r="G7" s="65">
        <f>(Financials!O96+Financials!O105)/Financials!O126</f>
        <v>1.8988095238095237</v>
      </c>
      <c r="H7" s="66" t="s">
        <v>230</v>
      </c>
      <c r="I7" s="67">
        <v>0.02</v>
      </c>
      <c r="J7" s="68" t="s">
        <v>231</v>
      </c>
      <c r="K7" s="69">
        <f>K6/K5-1</f>
        <v>-0.14022149367005721</v>
      </c>
      <c r="L7" s="70" t="s">
        <v>232</v>
      </c>
      <c r="M7" s="44"/>
      <c r="N7" s="56" t="s">
        <v>233</v>
      </c>
      <c r="O7" s="57">
        <f>Financials!O105</f>
        <v>17262000000</v>
      </c>
      <c r="P7" s="44"/>
      <c r="Q7" s="44"/>
      <c r="R7" s="44"/>
    </row>
    <row r="8" spans="1:18" ht="22" customHeight="1" x14ac:dyDescent="0.2">
      <c r="A8" s="71"/>
      <c r="B8" s="44"/>
      <c r="C8" s="44"/>
      <c r="D8" s="44"/>
      <c r="E8" s="44"/>
      <c r="F8" s="44"/>
      <c r="G8" s="44"/>
      <c r="H8" s="44"/>
      <c r="I8" s="44"/>
      <c r="J8" s="72"/>
      <c r="K8" s="72"/>
      <c r="L8" s="72"/>
      <c r="M8" s="44"/>
      <c r="N8" s="73" t="s">
        <v>214</v>
      </c>
      <c r="O8" s="74">
        <f>O5/(O6+O7)</f>
        <v>4.4001139925904813E-2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234</v>
      </c>
      <c r="O9" s="57">
        <f>Financials!O25</f>
        <v>1229000000</v>
      </c>
      <c r="P9" s="44"/>
      <c r="Q9" s="44"/>
      <c r="R9" s="44"/>
    </row>
    <row r="10" spans="1:18" ht="22" customHeight="1" x14ac:dyDescent="0.2">
      <c r="A10" s="81" t="s">
        <v>235</v>
      </c>
      <c r="B10" s="82">
        <v>59812000000</v>
      </c>
      <c r="C10" s="82">
        <v>65398000000</v>
      </c>
      <c r="D10" s="82">
        <v>67044000000</v>
      </c>
      <c r="E10" s="83">
        <v>65984000000</v>
      </c>
      <c r="F10" s="82">
        <v>66611000000</v>
      </c>
      <c r="G10" s="82">
        <v>68706000000</v>
      </c>
      <c r="H10" s="82">
        <v>71204000000</v>
      </c>
      <c r="I10" s="82">
        <v>73653000000</v>
      </c>
      <c r="J10" s="83">
        <v>75090000000</v>
      </c>
      <c r="K10" s="84" t="s">
        <v>236</v>
      </c>
      <c r="L10" s="72"/>
      <c r="N10" s="56" t="s">
        <v>237</v>
      </c>
      <c r="O10" s="57">
        <f>Financials!O24</f>
        <v>8289000000</v>
      </c>
      <c r="P10" s="44"/>
      <c r="Q10" s="44"/>
      <c r="R10" s="44"/>
    </row>
    <row r="11" spans="1:18" ht="22" customHeight="1" x14ac:dyDescent="0.2">
      <c r="A11" s="85"/>
      <c r="B11" s="86"/>
      <c r="C11" s="86">
        <f t="shared" ref="C11:J11" si="0">(C10/B10)-1</f>
        <v>9.3392630241423191E-2</v>
      </c>
      <c r="D11" s="86">
        <f t="shared" si="0"/>
        <v>2.516896541178637E-2</v>
      </c>
      <c r="E11" s="86">
        <f t="shared" si="0"/>
        <v>-1.5810512499254248E-2</v>
      </c>
      <c r="F11" s="87">
        <f t="shared" si="0"/>
        <v>9.5023035887487062E-3</v>
      </c>
      <c r="G11" s="86">
        <f t="shared" si="0"/>
        <v>3.1451261803606023E-2</v>
      </c>
      <c r="H11" s="86">
        <f t="shared" si="0"/>
        <v>3.6357814455797222E-2</v>
      </c>
      <c r="I11" s="86">
        <f t="shared" si="0"/>
        <v>3.4394135160946027E-2</v>
      </c>
      <c r="J11" s="88">
        <f t="shared" si="0"/>
        <v>1.9510406908068934E-2</v>
      </c>
      <c r="K11" s="88">
        <f>AVERAGE(F11:J11)</f>
        <v>2.6243184383433382E-2</v>
      </c>
      <c r="L11" s="72"/>
      <c r="M11" s="72"/>
      <c r="N11" s="56" t="s">
        <v>238</v>
      </c>
      <c r="O11" s="89">
        <f>O9/O10</f>
        <v>0.14826878996260104</v>
      </c>
      <c r="P11" s="44"/>
      <c r="Q11" s="44"/>
      <c r="R11" s="44"/>
    </row>
    <row r="12" spans="1:18" ht="22" customHeight="1" x14ac:dyDescent="0.2">
      <c r="A12" s="81" t="s">
        <v>142</v>
      </c>
      <c r="B12" s="82">
        <v>6230000000</v>
      </c>
      <c r="C12" s="82">
        <v>6833000000</v>
      </c>
      <c r="D12" s="82">
        <v>6315000000</v>
      </c>
      <c r="E12" s="82">
        <v>5732000000</v>
      </c>
      <c r="F12" s="90">
        <v>6837000000</v>
      </c>
      <c r="G12" s="82">
        <v>6416000000</v>
      </c>
      <c r="H12" s="82">
        <v>6752000000</v>
      </c>
      <c r="I12" s="82">
        <v>6607000000</v>
      </c>
      <c r="J12" s="83">
        <v>6884000000</v>
      </c>
      <c r="K12" s="91" t="s">
        <v>239</v>
      </c>
      <c r="L12" s="72"/>
      <c r="M12" s="72"/>
      <c r="N12" s="56" t="s">
        <v>240</v>
      </c>
      <c r="O12" s="89">
        <f>O8*(1-O11)</f>
        <v>3.747714415211581E-2</v>
      </c>
      <c r="P12" s="44"/>
      <c r="Q12" s="44"/>
      <c r="R12" s="44"/>
    </row>
    <row r="13" spans="1:18" ht="22" customHeight="1" x14ac:dyDescent="0.2">
      <c r="A13" s="85"/>
      <c r="B13" s="86"/>
      <c r="C13" s="86">
        <f t="shared" ref="C13:J13" si="1">(C12/B12)-1</f>
        <v>9.6789727126805669E-2</v>
      </c>
      <c r="D13" s="86">
        <f t="shared" si="1"/>
        <v>-7.5808576028098984E-2</v>
      </c>
      <c r="E13" s="86">
        <f t="shared" si="1"/>
        <v>-9.2319873317498025E-2</v>
      </c>
      <c r="F13" s="87">
        <f t="shared" si="1"/>
        <v>0.19277739009071881</v>
      </c>
      <c r="G13" s="86">
        <f t="shared" si="1"/>
        <v>-6.1576714933450294E-2</v>
      </c>
      <c r="H13" s="86">
        <f t="shared" si="1"/>
        <v>5.2369077306733125E-2</v>
      </c>
      <c r="I13" s="86">
        <f t="shared" si="1"/>
        <v>-2.1475118483412325E-2</v>
      </c>
      <c r="J13" s="88">
        <f t="shared" si="1"/>
        <v>4.1925230815801351E-2</v>
      </c>
      <c r="K13" s="88">
        <f>AVERAGE(F13:J13)</f>
        <v>4.0803972959278137E-2</v>
      </c>
      <c r="L13" s="72"/>
      <c r="M13" s="72"/>
      <c r="N13" s="118" t="s">
        <v>241</v>
      </c>
      <c r="O13" s="119"/>
      <c r="P13" s="44"/>
      <c r="Q13" s="44"/>
      <c r="R13" s="44"/>
    </row>
    <row r="14" spans="1:18" ht="22" customHeight="1" x14ac:dyDescent="0.2">
      <c r="A14" s="92" t="s">
        <v>242</v>
      </c>
      <c r="B14" s="93">
        <f>B12/B10</f>
        <v>0.10415970039456965</v>
      </c>
      <c r="C14" s="93">
        <f t="shared" ref="C14:J14" si="2">C12/C10</f>
        <v>0.10448331753264625</v>
      </c>
      <c r="D14" s="93">
        <f t="shared" si="2"/>
        <v>9.4191873993198491E-2</v>
      </c>
      <c r="E14" s="93">
        <f t="shared" si="2"/>
        <v>8.6869544131910767E-2</v>
      </c>
      <c r="F14" s="94">
        <f t="shared" si="2"/>
        <v>0.10264070498866554</v>
      </c>
      <c r="G14" s="93">
        <f t="shared" si="2"/>
        <v>9.3383401740750438E-2</v>
      </c>
      <c r="H14" s="93">
        <f t="shared" si="2"/>
        <v>9.4826133363294193E-2</v>
      </c>
      <c r="I14" s="93">
        <f t="shared" si="2"/>
        <v>8.9704424802791463E-2</v>
      </c>
      <c r="J14" s="95">
        <f t="shared" si="2"/>
        <v>9.1676654681049408E-2</v>
      </c>
      <c r="K14" s="95"/>
      <c r="L14" s="72"/>
      <c r="M14" s="72"/>
      <c r="N14" s="56" t="s">
        <v>243</v>
      </c>
      <c r="O14" s="89">
        <f>'[1]US Treasury Bonds'!$C$8</f>
        <v>4.3360000000000003E-2</v>
      </c>
      <c r="P14" s="44"/>
      <c r="Q14" s="44"/>
      <c r="R14" s="44"/>
    </row>
    <row r="15" spans="1:18" ht="22" customHeight="1" x14ac:dyDescent="0.2">
      <c r="A15" s="81" t="s">
        <v>185</v>
      </c>
      <c r="B15" s="82">
        <v>6388827096</v>
      </c>
      <c r="C15" s="82">
        <v>6911330055</v>
      </c>
      <c r="D15" s="82">
        <v>8174925166</v>
      </c>
      <c r="E15" s="82">
        <v>6666586228</v>
      </c>
      <c r="F15" s="90">
        <v>6600000000</v>
      </c>
      <c r="G15" s="82">
        <v>6667000000</v>
      </c>
      <c r="H15" s="82">
        <v>7000000000</v>
      </c>
      <c r="I15" s="82">
        <v>7372000000</v>
      </c>
      <c r="J15" s="83">
        <v>7400000000</v>
      </c>
      <c r="K15" s="91" t="s">
        <v>244</v>
      </c>
      <c r="L15" s="72"/>
      <c r="M15" s="72"/>
      <c r="N15" s="56" t="s">
        <v>245</v>
      </c>
      <c r="O15" s="96">
        <f>1.33</f>
        <v>1.33</v>
      </c>
      <c r="P15" s="44"/>
      <c r="Q15" s="44"/>
      <c r="R15" s="44"/>
    </row>
    <row r="16" spans="1:18" ht="22" customHeight="1" x14ac:dyDescent="0.2">
      <c r="A16" s="97"/>
      <c r="B16" s="86"/>
      <c r="C16" s="86">
        <f t="shared" ref="C16:J16" si="3">(C15/B15)-1</f>
        <v>8.1783862851310341E-2</v>
      </c>
      <c r="D16" s="86">
        <f t="shared" si="3"/>
        <v>0.18282951341411513</v>
      </c>
      <c r="E16" s="86">
        <f t="shared" si="3"/>
        <v>-0.18450798109727917</v>
      </c>
      <c r="F16" s="87">
        <f t="shared" si="3"/>
        <v>-9.9880547138705422E-3</v>
      </c>
      <c r="G16" s="86">
        <f t="shared" si="3"/>
        <v>1.0151515151515245E-2</v>
      </c>
      <c r="H16" s="86">
        <f t="shared" si="3"/>
        <v>4.99475026248688E-2</v>
      </c>
      <c r="I16" s="86">
        <f t="shared" si="3"/>
        <v>5.3142857142857158E-2</v>
      </c>
      <c r="J16" s="88">
        <f t="shared" si="3"/>
        <v>3.7981551817689585E-3</v>
      </c>
      <c r="K16" s="88">
        <f>AVERAGE(F16:J16)</f>
        <v>2.1410395077427924E-2</v>
      </c>
      <c r="L16" s="72"/>
      <c r="M16" s="72"/>
      <c r="N16" s="56" t="s">
        <v>246</v>
      </c>
      <c r="O16" s="89">
        <v>8.4000000000000005E-2</v>
      </c>
      <c r="P16" s="44"/>
      <c r="Q16" s="44"/>
      <c r="R16" s="44"/>
    </row>
    <row r="17" spans="1:18" ht="22" customHeight="1" x14ac:dyDescent="0.2">
      <c r="A17" s="92" t="s">
        <v>200</v>
      </c>
      <c r="B17" s="93">
        <f>B15/B10</f>
        <v>0.10681513903564502</v>
      </c>
      <c r="C17" s="93">
        <f t="shared" ref="C17:J17" si="4">C15/C10</f>
        <v>0.10568106142389676</v>
      </c>
      <c r="D17" s="93">
        <f t="shared" si="4"/>
        <v>0.12193373256368951</v>
      </c>
      <c r="E17" s="95">
        <f t="shared" si="4"/>
        <v>0.10103337518186227</v>
      </c>
      <c r="F17" s="93">
        <f t="shared" si="4"/>
        <v>9.908273408295927E-2</v>
      </c>
      <c r="G17" s="93">
        <f t="shared" si="4"/>
        <v>9.7036648909847756E-2</v>
      </c>
      <c r="H17" s="93">
        <f t="shared" si="4"/>
        <v>9.8309083759339361E-2</v>
      </c>
      <c r="I17" s="93">
        <f t="shared" si="4"/>
        <v>0.10009096710249413</v>
      </c>
      <c r="J17" s="95">
        <f t="shared" si="4"/>
        <v>9.8548408576375021E-2</v>
      </c>
      <c r="K17" s="95"/>
      <c r="L17" s="72"/>
      <c r="M17" s="72"/>
      <c r="N17" s="98" t="s">
        <v>241</v>
      </c>
      <c r="O17" s="99">
        <f>(O14)+((O15)*(O16-O14))</f>
        <v>9.7411200000000003E-2</v>
      </c>
      <c r="P17" s="44"/>
      <c r="Q17" s="44"/>
      <c r="R17" s="44"/>
    </row>
    <row r="18" spans="1:18" ht="22" customHeight="1" x14ac:dyDescent="0.2">
      <c r="A18" s="100" t="s">
        <v>196</v>
      </c>
      <c r="B18" s="101">
        <v>0.39654028436018957</v>
      </c>
      <c r="C18" s="101">
        <v>0.35607184050090623</v>
      </c>
      <c r="D18" s="101">
        <v>0.302286282306163</v>
      </c>
      <c r="E18" s="101">
        <v>0.25353310386717959</v>
      </c>
      <c r="F18" s="102"/>
      <c r="G18" s="101"/>
      <c r="H18" s="101"/>
      <c r="I18" s="101"/>
      <c r="J18" s="103"/>
      <c r="K18" s="104"/>
      <c r="L18" s="72"/>
      <c r="M18" s="72"/>
      <c r="N18" s="118" t="s">
        <v>247</v>
      </c>
      <c r="O18" s="119"/>
      <c r="P18" s="44"/>
      <c r="Q18" s="44"/>
      <c r="R18" s="44"/>
    </row>
    <row r="19" spans="1:18" ht="22" customHeight="1" x14ac:dyDescent="0.2">
      <c r="A19" s="72"/>
      <c r="B19" s="72"/>
      <c r="C19" s="72"/>
      <c r="D19" s="72"/>
      <c r="E19" s="72"/>
      <c r="F19" s="72" t="s">
        <v>248</v>
      </c>
      <c r="G19" s="72"/>
      <c r="H19" s="72"/>
      <c r="I19" s="72"/>
      <c r="J19" s="72"/>
      <c r="K19" s="72"/>
      <c r="L19" s="72"/>
      <c r="M19" s="72"/>
      <c r="N19" s="56" t="s">
        <v>224</v>
      </c>
      <c r="O19" s="105">
        <f>O6+O7</f>
        <v>17545000000</v>
      </c>
      <c r="P19" s="44"/>
      <c r="Q19" s="44"/>
      <c r="R19" s="44"/>
    </row>
    <row r="20" spans="1:18" ht="22" customHeight="1" x14ac:dyDescent="0.2">
      <c r="B20" s="106"/>
      <c r="C20" s="106"/>
      <c r="D20" s="106"/>
      <c r="E20" s="106"/>
      <c r="F20" s="72"/>
      <c r="G20" s="72"/>
      <c r="H20" s="72"/>
      <c r="I20" s="72"/>
      <c r="J20" s="72"/>
      <c r="K20" s="72"/>
      <c r="L20" s="72"/>
      <c r="M20" s="72"/>
      <c r="N20" s="56" t="s">
        <v>201</v>
      </c>
      <c r="O20" s="105">
        <f>A3</f>
        <v>110406402487</v>
      </c>
      <c r="P20" s="44"/>
      <c r="Q20" s="44"/>
      <c r="R20" s="44"/>
    </row>
    <row r="21" spans="1:18" ht="22" customHeight="1" x14ac:dyDescent="0.2">
      <c r="A21" s="120" t="str" cm="1">
        <f t="array" ref="A21">_FV(A1,"Industry")</f>
        <v>Aerospace &amp; Defense</v>
      </c>
      <c r="B21" s="120"/>
      <c r="C21" s="121" cm="1">
        <f t="array" ref="C21">_FV(A1,"Year incorporated",TRUE)</f>
        <v>1994</v>
      </c>
      <c r="D21" s="121"/>
      <c r="E21" s="121"/>
      <c r="F21" s="72"/>
      <c r="G21" s="72"/>
      <c r="H21" s="72"/>
      <c r="I21" s="72"/>
      <c r="J21" s="72"/>
      <c r="K21" s="72"/>
      <c r="M21" s="72"/>
      <c r="N21" s="56" t="s">
        <v>249</v>
      </c>
      <c r="O21" s="105">
        <f>O19+O20</f>
        <v>127951402487</v>
      </c>
      <c r="P21" s="44"/>
      <c r="Q21" s="44"/>
      <c r="R21" s="44"/>
    </row>
    <row r="22" spans="1:18" ht="22" customHeight="1" x14ac:dyDescent="0.2">
      <c r="A22" s="109" t="str" cm="1">
        <f t="array" ref="A22">_FV(A1,"Description")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B22" s="109"/>
      <c r="C22" s="109"/>
      <c r="D22" s="109"/>
      <c r="E22" s="109"/>
      <c r="F22" s="72"/>
      <c r="G22" s="72"/>
      <c r="H22" s="72"/>
      <c r="I22" s="72"/>
      <c r="J22" s="72"/>
      <c r="K22" s="72"/>
      <c r="L22" s="72"/>
      <c r="M22" s="72"/>
      <c r="N22" s="73" t="s">
        <v>250</v>
      </c>
      <c r="O22" s="107">
        <f>(O19/O21)</f>
        <v>0.13712237348693845</v>
      </c>
      <c r="P22" s="44"/>
      <c r="Q22" s="44"/>
      <c r="R22" s="44"/>
    </row>
    <row r="23" spans="1:18" ht="22" customHeight="1" x14ac:dyDescent="0.2">
      <c r="A23" s="109"/>
      <c r="B23" s="109"/>
      <c r="C23" s="109"/>
      <c r="D23" s="109"/>
      <c r="E23" s="109"/>
      <c r="F23" s="72"/>
      <c r="G23" s="72"/>
      <c r="H23" s="72"/>
      <c r="I23" s="72"/>
      <c r="J23" s="72"/>
      <c r="K23" s="72"/>
      <c r="L23" s="72"/>
      <c r="M23" s="72"/>
      <c r="N23" s="98" t="s">
        <v>251</v>
      </c>
      <c r="O23" s="108">
        <f>O20/O21</f>
        <v>0.86287762651306155</v>
      </c>
      <c r="P23" s="44"/>
      <c r="Q23" s="44"/>
      <c r="R23" s="44"/>
    </row>
    <row r="24" spans="1:18" ht="22" customHeight="1" x14ac:dyDescent="0.2">
      <c r="A24" s="109"/>
      <c r="B24" s="109"/>
      <c r="C24" s="109"/>
      <c r="D24" s="109"/>
      <c r="E24" s="109"/>
      <c r="F24" s="72"/>
      <c r="G24" s="72"/>
      <c r="H24" s="72"/>
      <c r="I24" s="72"/>
      <c r="J24" s="72"/>
      <c r="K24" s="72"/>
      <c r="L24" s="72"/>
      <c r="M24" s="72"/>
      <c r="N24" s="110" t="s">
        <v>252</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8.9192900009439399E-2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LMT/explorer/revenue_proj" xr:uid="{4DB2FF1E-6EE1-CB4E-8416-D84EC0A385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2023-11-30T06:49:37Z</dcterms:modified>
</cp:coreProperties>
</file>