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FD213E71-3F40-554D-B041-577CCF911472}" xr6:coauthVersionLast="47" xr6:coauthVersionMax="47" xr10:uidLastSave="{00000000-0000-0000-0000-000000000000}"/>
  <bookViews>
    <workbookView xWindow="0" yWindow="500" windowWidth="40960" windowHeight="2254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O19" i="2"/>
  <c r="K5" i="2" a="1"/>
  <c r="K5" i="2" s="1"/>
  <c r="A5" i="2" a="1"/>
  <c r="A5" i="2" s="1"/>
  <c r="K4" i="2" a="1"/>
  <c r="K4"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3" i="2" l="1"/>
  <c r="K11" i="2"/>
  <c r="K16" i="2"/>
  <c r="E4" i="2"/>
  <c r="G4" i="2"/>
  <c r="O20" i="2"/>
  <c r="C7" i="2"/>
  <c r="A7" i="2" l="1"/>
  <c r="A6"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<sst xmlns="http://schemas.openxmlformats.org/spreadsheetml/2006/main" count="1293" uniqueCount="253">
  <si>
    <t>2010 Y</t>
  </si>
  <si>
    <t>2011 Y</t>
  </si>
  <si>
    <t>2012 Y</t>
  </si>
  <si>
    <t>2013 Y</t>
  </si>
  <si>
    <t>2014 Y</t>
  </si>
  <si>
    <t>2015 Y</t>
  </si>
  <si>
    <t>2016 Y</t>
  </si>
  <si>
    <t>2017 Y</t>
  </si>
  <si>
    <t>2018 Y</t>
  </si>
  <si>
    <t>2019 Y</t>
  </si>
  <si>
    <t>2020 Y</t>
  </si>
  <si>
    <t>2021 Y</t>
  </si>
  <si>
    <t>2022 Y</t>
  </si>
  <si>
    <t>TTM</t>
  </si>
  <si>
    <t>2022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</si>
  <si>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</si>
  <si>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</si>
  <si>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</si>
  <si>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</si>
  <si>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</si>
  <si>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</si>
  <si>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</si>
  <si>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</si>
  <si>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</si>
  <si>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</si>
  <si>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</si>
  <si>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</si>
  <si>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</si>
  <si>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</si>
  <si>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</si>
  <si>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</si>
  <si>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</si>
  <si>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</si>
  <si>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</si>
  <si>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</si>
  <si>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</si>
  <si>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</si>
  <si>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</si>
  <si>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</si>
  <si>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</si>
  <si>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</si>
  <si>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</si>
  <si>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</si>
  <si>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</si>
  <si>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</si>
  <si>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</si>
  <si>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</si>
  <si>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</si>
  <si>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</si>
  <si>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</si>
  <si>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</si>
  <si>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</si>
  <si>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</si>
  <si>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</si>
  <si>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</si>
  <si>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</si>
  <si>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</si>
  <si>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</si>
  <si>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</si>
  <si>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</si>
  <si>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</si>
  <si>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</si>
  <si>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</si>
  <si>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</si>
  <si>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</si>
  <si>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</si>
  <si>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</si>
  <si>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</si>
  <si>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</si>
  <si>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</si>
  <si>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</si>
  <si>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</si>
  <si>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</si>
  <si>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</si>
  <si>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</si>
  <si>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</si>
  <si>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</si>
  <si>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</si>
  <si>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</si>
  <si>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</si>
  <si>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</si>
  <si>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</si>
  <si>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</si>
  <si>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</si>
  <si>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</si>
  <si>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</si>
  <si>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</si>
  <si>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</si>
  <si>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</si>
  <si>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</si>
  <si>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</si>
  <si>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</si>
  <si>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</si>
  <si>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</si>
  <si>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</si>
  <si>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</si>
  <si>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</si>
  <si>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</si>
  <si>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</si>
  <si>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</si>
  <si>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</si>
  <si>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</si>
  <si>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</si>
  <si>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</si>
  <si>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</si>
  <si>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</si>
  <si>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</si>
  <si>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</si>
  <si>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</si>
  <si>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</si>
  <si>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</si>
  <si>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</si>
  <si>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</si>
  <si>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</si>
  <si>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</si>
  <si>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</si>
  <si>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</si>
  <si>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</si>
  <si>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</si>
  <si>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</si>
  <si>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</si>
  <si>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</si>
  <si>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</si>
  <si>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</si>
  <si>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</si>
  <si>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</si>
  <si>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</si>
  <si>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</si>
  <si>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</si>
  <si>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</si>
  <si>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</si>
  <si>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</si>
  <si>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</si>
  <si>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</si>
  <si>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</si>
  <si>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</si>
  <si>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</si>
  <si>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</si>
  <si>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</si>
  <si>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</si>
  <si>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</si>
  <si>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</si>
  <si>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</si>
  <si>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</si>
  <si>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</si>
  <si>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</si>
  <si>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</si>
  <si>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</si>
  <si>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</si>
  <si>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</si>
  <si>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</si>
  <si>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</si>
  <si>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</si>
  <si>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</si>
  <si>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</si>
  <si>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</si>
  <si>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</si>
  <si>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</si>
  <si>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</si>
  <si>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</si>
  <si>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</si>
  <si>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</si>
  <si>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</si>
  <si>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</si>
  <si>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</si>
  <si>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</si>
  <si>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</si>
  <si>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</si>
  <si>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</si>
  <si>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</si>
  <si>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</si>
  <si>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</si>
  <si>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</si>
  <si>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</si>
  <si>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</si>
  <si>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</si>
  <si>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</si>
  <si>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</si>
  <si>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</si>
  <si>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</si>
  <si>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</si>
  <si>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</si>
  <si>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</si>
  <si>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</si>
  <si>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</si>
  <si>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</si>
  <si>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</si>
  <si>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</si>
  <si>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2023 Q1</t>
  </si>
  <si>
    <t>2023 Q2</t>
  </si>
  <si>
    <t>2023 Q3</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</si>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</sst>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8"/>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right/>
      <top style="medium">
        <color theme="0" tint="-0.14999847407452621"/>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2" fillId="6" borderId="2" xfId="0" applyFont="1" applyFill="1" applyBorder="1" applyAlignment="1">
      <alignment horizontal="left" vertical="center" indent="1"/>
    </xf>
    <xf numFmtId="164" fontId="12" fillId="6" borderId="2" xfId="0" applyNumberFormat="1" applyFont="1" applyFill="1" applyBorder="1"/>
    <xf numFmtId="9" fontId="12" fillId="6" borderId="2" xfId="0" applyNumberFormat="1" applyFont="1" applyFill="1" applyBorder="1" applyAlignment="1">
      <alignment horizontal="right" vertical="center"/>
    </xf>
    <xf numFmtId="0" fontId="12" fillId="6" borderId="2" xfId="0" applyFont="1" applyFill="1" applyBorder="1" applyAlignment="1">
      <alignment horizontal="left" vertical="center" indent="2"/>
    </xf>
    <xf numFmtId="0" fontId="12" fillId="6" borderId="3" xfId="0" applyFont="1" applyFill="1" applyBorder="1" applyAlignment="1">
      <alignment horizontal="left" vertical="center" indent="2"/>
    </xf>
    <xf numFmtId="9" fontId="12" fillId="6" borderId="3" xfId="0" applyNumberFormat="1" applyFont="1" applyFill="1" applyBorder="1" applyAlignment="1">
      <alignment horizontal="right" vertical="center"/>
    </xf>
    <xf numFmtId="0" fontId="12" fillId="6" borderId="2" xfId="0" applyFont="1" applyFill="1" applyBorder="1" applyAlignment="1">
      <alignment horizontal="left" vertical="center"/>
    </xf>
    <xf numFmtId="0" fontId="12" fillId="6" borderId="3" xfId="0" applyFont="1" applyFill="1" applyBorder="1" applyAlignment="1">
      <alignment horizontal="left" vertical="center"/>
    </xf>
    <xf numFmtId="164" fontId="12"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2" fillId="6" borderId="2" xfId="0" applyNumberFormat="1" applyFont="1" applyFill="1" applyBorder="1" applyAlignment="1">
      <alignment horizontal="right" vertical="center"/>
    </xf>
    <xf numFmtId="0" fontId="12" fillId="8" borderId="2" xfId="0" applyFont="1" applyFill="1" applyBorder="1" applyAlignment="1">
      <alignment horizontal="left" vertical="center"/>
    </xf>
    <xf numFmtId="164" fontId="12" fillId="8" borderId="2" xfId="0" applyNumberFormat="1" applyFont="1" applyFill="1" applyBorder="1"/>
    <xf numFmtId="9" fontId="12"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3" fillId="10" borderId="6" xfId="1" applyFont="1" applyFill="1" applyBorder="1" applyAlignment="1">
      <alignment horizontal="left" vertical="center" indent="1"/>
    </xf>
    <xf numFmtId="0" fontId="13" fillId="10" borderId="6" xfId="1" applyNumberFormat="1" applyFont="1" applyFill="1" applyBorder="1" applyAlignment="1">
      <alignment horizontal="left" vertical="center" indent="1"/>
    </xf>
    <xf numFmtId="9" fontId="13" fillId="10" borderId="7" xfId="1" applyFont="1" applyFill="1" applyBorder="1" applyAlignment="1">
      <alignment horizontal="left" vertical="center" indent="1"/>
    </xf>
    <xf numFmtId="0" fontId="13" fillId="10" borderId="8" xfId="1" applyNumberFormat="1" applyFont="1" applyFill="1" applyBorder="1" applyAlignment="1">
      <alignment horizontal="left" vertical="center" indent="1"/>
    </xf>
    <xf numFmtId="0" fontId="1" fillId="11" borderId="1" xfId="0" applyFont="1" applyFill="1" applyBorder="1"/>
    <xf numFmtId="164" fontId="4" fillId="9" borderId="11" xfId="0" applyNumberFormat="1" applyFont="1" applyFill="1" applyBorder="1" applyAlignment="1">
      <alignment horizontal="right" vertical="center" indent="1"/>
    </xf>
    <xf numFmtId="9" fontId="13" fillId="10" borderId="12" xfId="1" applyFont="1" applyFill="1" applyBorder="1" applyAlignment="1">
      <alignment horizontal="left" vertical="center" indent="1"/>
    </xf>
    <xf numFmtId="0" fontId="13" fillId="10" borderId="12" xfId="1" applyNumberFormat="1" applyFont="1" applyFill="1" applyBorder="1" applyAlignment="1">
      <alignment horizontal="left" vertical="center" indent="1"/>
    </xf>
    <xf numFmtId="0" fontId="13" fillId="10" borderId="13" xfId="1" applyNumberFormat="1" applyFont="1" applyFill="1" applyBorder="1" applyAlignment="1">
      <alignment horizontal="left" vertical="center" indent="1"/>
    </xf>
    <xf numFmtId="9" fontId="15" fillId="10" borderId="12" xfId="1" applyFont="1" applyFill="1" applyBorder="1" applyAlignment="1">
      <alignment horizontal="left" vertical="center" indent="1"/>
    </xf>
    <xf numFmtId="9" fontId="13" fillId="10" borderId="13" xfId="1" applyFont="1" applyFill="1" applyBorder="1" applyAlignment="1">
      <alignment horizontal="left" vertical="center" indent="1"/>
    </xf>
    <xf numFmtId="0" fontId="16" fillId="12" borderId="14" xfId="0" applyFont="1" applyFill="1" applyBorder="1" applyAlignment="1">
      <alignment horizontal="left" vertical="center" wrapText="1"/>
    </xf>
    <xf numFmtId="164" fontId="17" fillId="12" borderId="12" xfId="0" applyNumberFormat="1" applyFont="1" applyFill="1" applyBorder="1" applyAlignment="1">
      <alignment vertical="center"/>
    </xf>
    <xf numFmtId="167" fontId="4" fillId="9" borderId="11" xfId="0" applyNumberFormat="1" applyFont="1" applyFill="1" applyBorder="1" applyAlignment="1">
      <alignment horizontal="right" vertical="center" indent="1"/>
    </xf>
    <xf numFmtId="9" fontId="18" fillId="10" borderId="13" xfId="1" applyFont="1" applyFill="1" applyBorder="1" applyAlignment="1">
      <alignment horizontal="left" vertical="center" indent="1"/>
    </xf>
    <xf numFmtId="167" fontId="4" fillId="9" borderId="15" xfId="0" applyNumberFormat="1" applyFont="1" applyFill="1" applyBorder="1" applyAlignment="1">
      <alignment horizontal="right" vertical="center" indent="1"/>
    </xf>
    <xf numFmtId="9" fontId="13" fillId="10" borderId="16" xfId="1" applyFont="1" applyFill="1" applyBorder="1" applyAlignment="1">
      <alignment horizontal="left" vertical="center" indent="1"/>
    </xf>
    <xf numFmtId="0" fontId="13" fillId="10" borderId="16" xfId="1" applyNumberFormat="1" applyFont="1" applyFill="1" applyBorder="1" applyAlignment="1">
      <alignment horizontal="left" vertical="center" indent="1"/>
    </xf>
    <xf numFmtId="9" fontId="19" fillId="10" borderId="16" xfId="1" applyFont="1" applyFill="1" applyBorder="1" applyAlignment="1">
      <alignment horizontal="left" vertical="center" indent="1"/>
    </xf>
    <xf numFmtId="9" fontId="18" fillId="10" borderId="17" xfId="1" applyFont="1" applyFill="1" applyBorder="1" applyAlignment="1">
      <alignment horizontal="left" vertical="center" indent="1"/>
    </xf>
    <xf numFmtId="9" fontId="4" fillId="11" borderId="14" xfId="1" applyFont="1" applyFill="1" applyBorder="1" applyAlignment="1">
      <alignment horizontal="left" indent="1"/>
    </xf>
    <xf numFmtId="0" fontId="1" fillId="11" borderId="1" xfId="0" applyFont="1" applyFill="1" applyBorder="1" applyAlignment="1">
      <alignment vertical="center"/>
    </xf>
    <xf numFmtId="0" fontId="20" fillId="12" borderId="14" xfId="0" applyFont="1" applyFill="1" applyBorder="1" applyAlignment="1">
      <alignment horizontal="left" vertical="center" wrapText="1"/>
    </xf>
    <xf numFmtId="10" fontId="21" fillId="12" borderId="12" xfId="0" applyNumberFormat="1" applyFont="1" applyFill="1" applyBorder="1" applyAlignment="1">
      <alignment vertical="center"/>
    </xf>
    <xf numFmtId="0" fontId="3" fillId="9" borderId="18" xfId="0" applyFont="1" applyFill="1" applyBorder="1" applyAlignment="1">
      <alignment horizontal="right" vertical="center"/>
    </xf>
    <xf numFmtId="0" fontId="14" fillId="9" borderId="19" xfId="0" applyFont="1" applyFill="1" applyBorder="1" applyAlignment="1">
      <alignment horizontal="right" vertical="center" indent="1"/>
    </xf>
    <xf numFmtId="0" fontId="14" fillId="9" borderId="20"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9" fontId="14" fillId="10" borderId="9" xfId="1" applyFont="1" applyFill="1" applyBorder="1" applyAlignment="1">
      <alignment horizontal="left" vertical="center" indent="2"/>
    </xf>
    <xf numFmtId="164" fontId="4" fillId="10" borderId="21" xfId="0" applyNumberFormat="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164" fontId="13" fillId="10" borderId="22" xfId="0" applyNumberFormat="1" applyFont="1" applyFill="1" applyBorder="1" applyAlignment="1">
      <alignment horizontal="right" vertical="center"/>
    </xf>
    <xf numFmtId="9" fontId="24" fillId="12" borderId="14"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4" xfId="1" applyFont="1" applyFill="1" applyBorder="1" applyAlignment="1">
      <alignment horizontal="right" vertical="center" indent="1"/>
    </xf>
    <xf numFmtId="9" fontId="4" fillId="12" borderId="12" xfId="1" applyFont="1" applyFill="1" applyBorder="1" applyAlignment="1">
      <alignment horizontal="right" vertical="center" indent="1"/>
    </xf>
    <xf numFmtId="10" fontId="17" fillId="12" borderId="12" xfId="0" applyNumberFormat="1" applyFont="1" applyFill="1" applyBorder="1" applyAlignment="1">
      <alignment vertical="center"/>
    </xf>
    <xf numFmtId="164" fontId="4" fillId="10" borderId="9" xfId="0" applyNumberFormat="1" applyFont="1" applyFill="1" applyBorder="1" applyAlignment="1">
      <alignment horizontal="right" vertical="center" indent="1"/>
    </xf>
    <xf numFmtId="164" fontId="13" fillId="10" borderId="10" xfId="0" applyNumberFormat="1" applyFont="1" applyFill="1" applyBorder="1" applyAlignment="1">
      <alignment horizontal="right" vertical="center"/>
    </xf>
    <xf numFmtId="0" fontId="13" fillId="12" borderId="9" xfId="0" applyFont="1" applyFill="1" applyBorder="1" applyAlignment="1">
      <alignment horizontal="left" vertical="center" indent="2"/>
    </xf>
    <xf numFmtId="10" fontId="13" fillId="12" borderId="21" xfId="1" applyNumberFormat="1" applyFont="1" applyFill="1" applyBorder="1" applyAlignment="1">
      <alignment horizontal="right" vertical="center" indent="1"/>
    </xf>
    <xf numFmtId="10" fontId="13" fillId="12" borderId="9" xfId="1" applyNumberFormat="1" applyFont="1" applyFill="1" applyBorder="1" applyAlignment="1">
      <alignment horizontal="right" vertical="center" indent="1"/>
    </xf>
    <xf numFmtId="10" fontId="13" fillId="12" borderId="10" xfId="1" applyNumberFormat="1" applyFont="1" applyFill="1" applyBorder="1" applyAlignment="1">
      <alignment horizontal="right" vertical="center" indent="1"/>
    </xf>
    <xf numFmtId="2" fontId="17" fillId="12" borderId="12" xfId="0" applyNumberFormat="1" applyFont="1" applyFill="1" applyBorder="1" applyAlignment="1">
      <alignment vertical="center"/>
    </xf>
    <xf numFmtId="0" fontId="25" fillId="12" borderId="14" xfId="0" applyFont="1" applyFill="1" applyBorder="1" applyAlignment="1">
      <alignment horizontal="left" vertical="center" indent="1"/>
    </xf>
    <xf numFmtId="0" fontId="20" fillId="12" borderId="23" xfId="0" applyFont="1" applyFill="1" applyBorder="1" applyAlignment="1">
      <alignment horizontal="left" vertical="center" wrapText="1"/>
    </xf>
    <xf numFmtId="10" fontId="21" fillId="12" borderId="24" xfId="0" applyNumberFormat="1" applyFont="1" applyFill="1" applyBorder="1" applyAlignment="1">
      <alignment vertical="center"/>
    </xf>
    <xf numFmtId="9" fontId="14" fillId="10" borderId="23" xfId="1" applyFont="1" applyFill="1" applyBorder="1" applyAlignment="1">
      <alignment horizontal="left" vertical="center" indent="2"/>
    </xf>
    <xf numFmtId="9" fontId="4" fillId="10" borderId="25" xfId="1" applyFont="1" applyFill="1" applyBorder="1" applyAlignment="1">
      <alignment horizontal="right" vertical="center" indent="1"/>
    </xf>
    <xf numFmtId="9" fontId="4" fillId="10" borderId="23" xfId="1" applyFont="1" applyFill="1" applyBorder="1" applyAlignment="1">
      <alignment horizontal="right" vertical="center" indent="1"/>
    </xf>
    <xf numFmtId="9" fontId="4" fillId="10" borderId="24" xfId="1" applyFont="1" applyFill="1" applyBorder="1" applyAlignment="1">
      <alignment horizontal="right" vertical="center" indent="1"/>
    </xf>
    <xf numFmtId="9" fontId="4" fillId="10" borderId="24" xfId="1" applyFont="1" applyFill="1" applyBorder="1" applyAlignment="1">
      <alignment horizontal="right" vertical="center"/>
    </xf>
    <xf numFmtId="164" fontId="17" fillId="12" borderId="12" xfId="0" applyNumberFormat="1" applyFont="1" applyFill="1" applyBorder="1" applyAlignment="1">
      <alignment horizontal="right" vertical="center"/>
    </xf>
    <xf numFmtId="0" fontId="13" fillId="11" borderId="1" xfId="0" applyFont="1" applyFill="1" applyBorder="1" applyAlignment="1">
      <alignment horizontal="left" vertical="center" wrapText="1" indent="2"/>
    </xf>
    <xf numFmtId="10" fontId="21" fillId="12" borderId="12" xfId="0" applyNumberFormat="1" applyFont="1" applyFill="1" applyBorder="1" applyAlignment="1">
      <alignment horizontal="right" vertical="center"/>
    </xf>
    <xf numFmtId="10" fontId="21" fillId="12" borderId="24" xfId="0" applyNumberFormat="1" applyFont="1" applyFill="1" applyBorder="1" applyAlignment="1">
      <alignment horizontal="right" vertical="center"/>
    </xf>
    <xf numFmtId="9" fontId="13" fillId="10" borderId="26" xfId="1" applyFont="1" applyFill="1" applyBorder="1" applyAlignment="1">
      <alignment horizontal="left" vertical="center" indent="1"/>
    </xf>
    <xf numFmtId="9" fontId="13" fillId="10" borderId="27" xfId="1" applyFont="1" applyFill="1" applyBorder="1" applyAlignment="1">
      <alignment horizontal="left" vertical="center" indent="1"/>
    </xf>
    <xf numFmtId="9" fontId="13" fillId="10" borderId="28" xfId="1" applyFont="1" applyFill="1" applyBorder="1" applyAlignment="1">
      <alignment horizontal="left" vertical="center" indent="1"/>
    </xf>
    <xf numFmtId="9" fontId="4" fillId="9" borderId="26" xfId="1" applyFont="1" applyFill="1" applyBorder="1" applyAlignment="1">
      <alignment horizontal="right" vertical="center" indent="1"/>
    </xf>
    <xf numFmtId="9" fontId="4" fillId="9" borderId="27" xfId="1" applyFont="1" applyFill="1" applyBorder="1" applyAlignment="1">
      <alignment horizontal="right" vertical="center" indent="1"/>
    </xf>
    <xf numFmtId="165" fontId="4" fillId="9" borderId="28" xfId="1" applyNumberFormat="1" applyFont="1" applyFill="1" applyBorder="1" applyAlignment="1">
      <alignment horizontal="right" vertical="center" indent="1"/>
    </xf>
    <xf numFmtId="9" fontId="4" fillId="9" borderId="28" xfId="1" applyFont="1" applyFill="1" applyBorder="1" applyAlignment="1">
      <alignment horizontal="right" vertical="center" indent="1"/>
    </xf>
    <xf numFmtId="165" fontId="4" fillId="9" borderId="26" xfId="1" applyNumberFormat="1" applyFont="1" applyFill="1" applyBorder="1" applyAlignment="1">
      <alignment horizontal="right" vertical="center" indent="1"/>
    </xf>
    <xf numFmtId="164" fontId="4" fillId="9" borderId="27" xfId="0" applyNumberFormat="1" applyFont="1" applyFill="1" applyBorder="1" applyAlignment="1">
      <alignment horizontal="right" vertical="center" indent="1"/>
    </xf>
    <xf numFmtId="2" fontId="4" fillId="9" borderId="28" xfId="0" applyNumberFormat="1" applyFont="1" applyFill="1" applyBorder="1" applyAlignment="1">
      <alignment horizontal="right" vertical="center" indent="1"/>
    </xf>
    <xf numFmtId="164" fontId="4" fillId="9" borderId="26" xfId="0" applyNumberFormat="1" applyFont="1" applyFill="1" applyBorder="1" applyAlignment="1">
      <alignment horizontal="right" vertical="center" indent="1"/>
    </xf>
    <xf numFmtId="165" fontId="4" fillId="9" borderId="27" xfId="1" applyNumberFormat="1" applyFont="1" applyFill="1" applyBorder="1" applyAlignment="1">
      <alignment horizontal="right" vertical="center" indent="1"/>
    </xf>
    <xf numFmtId="165" fontId="4" fillId="14" borderId="28" xfId="1" applyNumberFormat="1" applyFont="1" applyFill="1" applyBorder="1" applyAlignment="1">
      <alignment horizontal="right" vertical="center" indent="1"/>
    </xf>
    <xf numFmtId="10" fontId="4" fillId="9" borderId="26" xfId="1" applyNumberFormat="1" applyFont="1" applyFill="1" applyBorder="1" applyAlignment="1">
      <alignment horizontal="right" vertical="center" indent="1"/>
    </xf>
    <xf numFmtId="166" fontId="4" fillId="9" borderId="27" xfId="0" applyNumberFormat="1" applyFont="1" applyFill="1" applyBorder="1" applyAlignment="1">
      <alignment horizontal="right" vertical="center" indent="1"/>
    </xf>
    <xf numFmtId="166" fontId="3" fillId="13" borderId="27" xfId="0" applyNumberFormat="1" applyFont="1" applyFill="1" applyBorder="1" applyAlignment="1">
      <alignment horizontal="right" vertical="center" indent="1"/>
    </xf>
    <xf numFmtId="9" fontId="3" fillId="13" borderId="28" xfId="1" applyFont="1" applyFill="1" applyBorder="1" applyAlignment="1">
      <alignment horizontal="right" vertical="center" indent="1"/>
    </xf>
    <xf numFmtId="0" fontId="1" fillId="11" borderId="29" xfId="0" applyFont="1" applyFill="1" applyBorder="1"/>
    <xf numFmtId="0" fontId="1" fillId="11" borderId="29" xfId="0" applyFont="1" applyFill="1" applyBorder="1" applyAlignment="1">
      <alignment vertical="center"/>
    </xf>
    <xf numFmtId="0" fontId="13" fillId="11" borderId="1" xfId="0" applyFont="1" applyFill="1" applyBorder="1" applyAlignment="1">
      <alignment horizontal="left" vertical="center" wrapText="1" indent="3"/>
    </xf>
    <xf numFmtId="9" fontId="4" fillId="10" borderId="23" xfId="1" applyFont="1" applyFill="1" applyBorder="1" applyAlignment="1">
      <alignment horizontal="center" vertical="center"/>
    </xf>
    <xf numFmtId="9" fontId="4" fillId="10" borderId="24" xfId="1" applyFont="1" applyFill="1" applyBorder="1" applyAlignment="1">
      <alignment horizontal="center" vertical="center"/>
    </xf>
    <xf numFmtId="10" fontId="14" fillId="9" borderId="23" xfId="1" applyNumberFormat="1" applyFont="1" applyFill="1" applyBorder="1" applyAlignment="1">
      <alignment horizontal="center" vertical="center"/>
    </xf>
    <xf numFmtId="10" fontId="14" fillId="9" borderId="24"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4" fillId="12" borderId="9" xfId="1" applyFont="1" applyFill="1" applyBorder="1" applyAlignment="1">
      <alignment horizontal="center" vertical="center"/>
    </xf>
    <xf numFmtId="9" fontId="14" fillId="12" borderId="10" xfId="1" applyFont="1" applyFill="1" applyBorder="1" applyAlignment="1">
      <alignment horizontal="center" vertical="center"/>
    </xf>
    <xf numFmtId="9" fontId="4" fillId="10" borderId="9" xfId="1" applyFont="1" applyFill="1" applyBorder="1" applyAlignment="1">
      <alignment horizontal="center" vertical="center"/>
    </xf>
    <xf numFmtId="9" fontId="4" fillId="10" borderId="10" xfId="1" applyFont="1" applyFill="1" applyBorder="1" applyAlignment="1">
      <alignment horizontal="center" vertical="center"/>
    </xf>
    <xf numFmtId="0" fontId="13"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4.3360000000000003E-2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https://www.bing.com/financeapi/forcetrigger?t=a242qh&amp;q=XNYS%3aTDG&amp;form=skydnc</v>
    <v>Learn more on Bing</v>
  </rv>
  <rv s="1">
    <v>0</v>
    <v>TRANSDIGM GROUP INCORPORATED (XNYS:TDG)</v>
    <v>2</v>
    <v>3</v>
    <v>Finance</v>
    <v>4</v>
    <v>en-US</v>
    <v>a242qh</v>
    <v>268435456</v>
    <v>1</v>
    <v>Powered by Refinitiv</v>
    <v>980</v>
    <v>578.16279999999995</v>
    <v>1.4053</v>
    <v>-3.36</v>
    <v>-3.5139999999999998E-3</v>
    <v>4.0199999999999996</v>
    <v>4.2189999999999997E-3</v>
    <v>USD</v>
    <v>TransDigm Group Incorporated is a designer, producer and supplier of engineered aircraft components for use on all commercial and military aircraft in service. The Company's segments include Power &amp; Control, Airframe and Non-aviation. The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products include belts and safety restraints for ground transportation applications.</v>
    <v>15500</v>
    <v>New York Stock Exchange</v>
    <v>XNYS</v>
    <v>XNYS</v>
    <v>1301 East 9th Street, Suite 3000, CLEVELAND, OH, 44114 US</v>
    <v>959.63499999999999</v>
    <v>Aerospace &amp; Defense</v>
    <v>Stock</v>
    <v>45260.026849096874</v>
    <v>0</v>
    <v>950.62</v>
    <v>52704380762</v>
    <v>TRANSDIGM GROUP INCORPORATED</v>
    <v>TRANSDIGM GROUP INCORPORATED</v>
    <v>958.49</v>
    <v>43.299700000000001</v>
    <v>956.18</v>
    <v>952.82</v>
    <v>956.84</v>
    <v>55314100</v>
    <v>TDG</v>
    <v>TRANSDIGM GROUP INCORPORATED (XNYS:TDG)</v>
    <v>124583</v>
    <v>267317</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TDG%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TD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5" workbookViewId="0">
      <pane xSplit="1" topLeftCell="G1" activePane="topRight" state="frozen"/>
      <selection pane="topRight" activeCell="J186" sqref="J186"/>
    </sheetView>
  </sheetViews>
  <sheetFormatPr baseColWidth="10" defaultRowHeight="15" x14ac:dyDescent="0.2"/>
  <cols>
    <col min="1" max="1" width="40.83203125" customWidth="1"/>
    <col min="2" max="20" width="16.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188</v>
      </c>
      <c r="R1" s="1" t="s">
        <v>189</v>
      </c>
      <c r="S1" s="1" t="s">
        <v>190</v>
      </c>
    </row>
    <row r="2" spans="1:19" ht="16" x14ac:dyDescent="0.2">
      <c r="A2" s="34" t="s">
        <v>15</v>
      </c>
      <c r="B2" s="32">
        <v>827654000</v>
      </c>
      <c r="C2" s="32">
        <v>1206021000</v>
      </c>
      <c r="D2" s="32">
        <v>1700208000</v>
      </c>
      <c r="E2" s="32">
        <v>1924400000</v>
      </c>
      <c r="F2" s="32">
        <v>2372906000</v>
      </c>
      <c r="G2" s="32">
        <v>2707115000</v>
      </c>
      <c r="H2" s="32">
        <v>3171411000</v>
      </c>
      <c r="I2" s="32">
        <v>3504286000</v>
      </c>
      <c r="J2" s="32">
        <v>3811126000</v>
      </c>
      <c r="K2" s="32">
        <v>5223203000</v>
      </c>
      <c r="L2" s="32">
        <v>5103000000</v>
      </c>
      <c r="M2" s="32">
        <v>4798000000</v>
      </c>
      <c r="N2" s="32">
        <v>5429000000</v>
      </c>
      <c r="O2" s="33">
        <v>6243000000</v>
      </c>
      <c r="P2" s="32">
        <v>1510000000</v>
      </c>
      <c r="Q2" s="32">
        <v>1397000000</v>
      </c>
      <c r="R2" s="32">
        <v>1592000000</v>
      </c>
      <c r="S2" s="32">
        <v>1744000000</v>
      </c>
    </row>
    <row r="3" spans="1:19" ht="16" x14ac:dyDescent="0.2">
      <c r="A3" s="9" t="s">
        <v>191</v>
      </c>
      <c r="B3" s="10"/>
      <c r="C3" s="11">
        <f t="shared" ref="C3:O3" si="0">(C2/B2)-1</f>
        <v>0.45715600963687719</v>
      </c>
      <c r="D3" s="11">
        <f t="shared" si="0"/>
        <v>0.40976649660329301</v>
      </c>
      <c r="E3" s="11">
        <f t="shared" si="0"/>
        <v>0.13186151341482932</v>
      </c>
      <c r="F3" s="11">
        <f t="shared" si="0"/>
        <v>0.23306277281230514</v>
      </c>
      <c r="G3" s="11">
        <f t="shared" si="0"/>
        <v>0.14084375866553511</v>
      </c>
      <c r="H3" s="11">
        <f t="shared" si="0"/>
        <v>0.17150952212964721</v>
      </c>
      <c r="I3" s="11">
        <f t="shared" si="0"/>
        <v>0.10496116712718728</v>
      </c>
      <c r="J3" s="11">
        <f t="shared" si="0"/>
        <v>8.7561346305638388E-2</v>
      </c>
      <c r="K3" s="11">
        <f t="shared" si="0"/>
        <v>0.37051438341319609</v>
      </c>
      <c r="L3" s="11">
        <f t="shared" si="0"/>
        <v>-2.3013273656030564E-2</v>
      </c>
      <c r="M3" s="11">
        <f t="shared" si="0"/>
        <v>-5.9768763472467179E-2</v>
      </c>
      <c r="N3" s="11">
        <f t="shared" si="0"/>
        <v>0.13151313047102953</v>
      </c>
      <c r="O3" s="11">
        <f t="shared" si="0"/>
        <v>0.14993553140541538</v>
      </c>
      <c r="P3" s="11"/>
      <c r="Q3" s="11">
        <f t="shared" ref="Q3:S3" si="1">(Q2/P2)-1</f>
        <v>-7.483443708609272E-2</v>
      </c>
      <c r="R3" s="11">
        <f t="shared" si="1"/>
        <v>0.13958482462419464</v>
      </c>
      <c r="S3" s="11">
        <f t="shared" si="1"/>
        <v>9.5477386934673447E-2</v>
      </c>
    </row>
    <row r="4" spans="1:19" ht="16" x14ac:dyDescent="0.2">
      <c r="A4" s="2" t="s">
        <v>16</v>
      </c>
      <c r="B4" s="3">
        <v>827654000</v>
      </c>
      <c r="C4" s="3">
        <v>1206021000</v>
      </c>
      <c r="D4" s="3">
        <v>1700208000</v>
      </c>
      <c r="E4" s="3">
        <v>1924400000</v>
      </c>
      <c r="F4" s="3">
        <v>2372906000</v>
      </c>
      <c r="G4" s="3">
        <v>2707115000</v>
      </c>
      <c r="H4" s="3">
        <v>3171411000</v>
      </c>
      <c r="I4" s="3">
        <v>3504286000</v>
      </c>
      <c r="J4" s="3">
        <v>3811126000</v>
      </c>
      <c r="K4" s="3">
        <v>5223203000</v>
      </c>
      <c r="L4" s="3">
        <v>5103000000</v>
      </c>
      <c r="M4" s="3">
        <v>4798000000</v>
      </c>
      <c r="N4" s="3">
        <v>5429000000</v>
      </c>
      <c r="O4" s="4">
        <v>6243000000</v>
      </c>
      <c r="P4" s="3">
        <v>1510000000</v>
      </c>
      <c r="Q4" s="3">
        <v>1397000000</v>
      </c>
      <c r="R4" s="3">
        <v>1592000000</v>
      </c>
      <c r="S4" s="3">
        <v>1744000000</v>
      </c>
    </row>
    <row r="5" spans="1:19" ht="16" x14ac:dyDescent="0.2">
      <c r="A5" s="2" t="s">
        <v>17</v>
      </c>
      <c r="B5" s="3">
        <v>354588000</v>
      </c>
      <c r="C5" s="3">
        <v>544836000</v>
      </c>
      <c r="D5" s="3">
        <v>754491000</v>
      </c>
      <c r="E5" s="3">
        <v>874838000</v>
      </c>
      <c r="F5" s="3">
        <v>1105032000</v>
      </c>
      <c r="G5" s="3">
        <v>1257270000</v>
      </c>
      <c r="H5" s="3">
        <v>1443348000</v>
      </c>
      <c r="I5" s="3">
        <v>1519659000</v>
      </c>
      <c r="J5" s="3">
        <v>1633616000</v>
      </c>
      <c r="K5" s="3">
        <v>2413932000</v>
      </c>
      <c r="L5" s="3">
        <v>2456000000</v>
      </c>
      <c r="M5" s="3">
        <v>2285000000</v>
      </c>
      <c r="N5" s="3">
        <v>2330000000</v>
      </c>
      <c r="O5" s="4">
        <v>2607000000</v>
      </c>
      <c r="P5" s="3">
        <v>625000000</v>
      </c>
      <c r="Q5" s="3">
        <v>604000000</v>
      </c>
      <c r="R5" s="3">
        <v>663000000</v>
      </c>
      <c r="S5" s="3">
        <v>715000000</v>
      </c>
    </row>
    <row r="6" spans="1:19" ht="16" x14ac:dyDescent="0.2">
      <c r="A6" s="2" t="s">
        <v>18</v>
      </c>
      <c r="B6" s="3">
        <v>354588000</v>
      </c>
      <c r="C6" s="3">
        <v>544836000</v>
      </c>
      <c r="D6" s="3">
        <v>754491000</v>
      </c>
      <c r="E6" s="3">
        <v>874838000</v>
      </c>
      <c r="F6" s="3">
        <v>1105032000</v>
      </c>
      <c r="G6" s="3">
        <v>1257270000</v>
      </c>
      <c r="H6" s="3">
        <v>1443348000</v>
      </c>
      <c r="I6" s="3">
        <v>1519659000</v>
      </c>
      <c r="J6" s="3">
        <v>1633616000</v>
      </c>
      <c r="K6" s="3">
        <v>2413932000</v>
      </c>
      <c r="L6" s="3">
        <v>2456000000</v>
      </c>
      <c r="M6" s="3">
        <v>2285000000</v>
      </c>
      <c r="N6" s="3">
        <v>2330000000</v>
      </c>
      <c r="O6" s="4">
        <v>2607000000</v>
      </c>
      <c r="P6" s="3">
        <v>625000000</v>
      </c>
      <c r="Q6" s="3">
        <v>604000000</v>
      </c>
      <c r="R6" s="3">
        <v>663000000</v>
      </c>
      <c r="S6" s="3">
        <v>715000000</v>
      </c>
    </row>
    <row r="7" spans="1:19" ht="16" x14ac:dyDescent="0.2">
      <c r="A7" s="34" t="s">
        <v>19</v>
      </c>
      <c r="B7" s="32">
        <v>473066000</v>
      </c>
      <c r="C7" s="32">
        <v>661185000</v>
      </c>
      <c r="D7" s="32">
        <v>945717000</v>
      </c>
      <c r="E7" s="32">
        <v>1049562000</v>
      </c>
      <c r="F7" s="32">
        <v>1267874000</v>
      </c>
      <c r="G7" s="32">
        <v>1449845000</v>
      </c>
      <c r="H7" s="32">
        <v>1728063000</v>
      </c>
      <c r="I7" s="32">
        <v>1984627000</v>
      </c>
      <c r="J7" s="32">
        <v>2177510000</v>
      </c>
      <c r="K7" s="32">
        <v>2809271000</v>
      </c>
      <c r="L7" s="32">
        <v>2647000000</v>
      </c>
      <c r="M7" s="32">
        <v>2513000000</v>
      </c>
      <c r="N7" s="32">
        <v>3099000000</v>
      </c>
      <c r="O7" s="33">
        <v>3636000000</v>
      </c>
      <c r="P7" s="32">
        <v>885000000</v>
      </c>
      <c r="Q7" s="32">
        <v>793000000</v>
      </c>
      <c r="R7" s="32">
        <v>929000000</v>
      </c>
      <c r="S7" s="32">
        <v>1029000000</v>
      </c>
    </row>
    <row r="8" spans="1:19" ht="16" x14ac:dyDescent="0.2">
      <c r="A8" s="29" t="s">
        <v>55</v>
      </c>
      <c r="B8" s="30">
        <v>57.16</v>
      </c>
      <c r="C8" s="30">
        <v>54.82</v>
      </c>
      <c r="D8" s="30">
        <v>55.62</v>
      </c>
      <c r="E8" s="30">
        <v>54.54</v>
      </c>
      <c r="F8" s="30">
        <v>53.43</v>
      </c>
      <c r="G8" s="30">
        <v>53.56</v>
      </c>
      <c r="H8" s="30">
        <v>54.49</v>
      </c>
      <c r="I8" s="30">
        <v>56.63</v>
      </c>
      <c r="J8" s="30">
        <v>57.14</v>
      </c>
      <c r="K8" s="30">
        <v>53.78</v>
      </c>
      <c r="L8" s="30">
        <v>51.87</v>
      </c>
      <c r="M8" s="30">
        <v>52.38</v>
      </c>
      <c r="N8" s="30">
        <v>57.08</v>
      </c>
      <c r="O8" s="31">
        <v>58.24</v>
      </c>
      <c r="P8" s="30">
        <v>58.61</v>
      </c>
      <c r="Q8" s="30">
        <v>56.76</v>
      </c>
      <c r="R8" s="30">
        <v>58.35</v>
      </c>
      <c r="S8" s="32">
        <v>59</v>
      </c>
    </row>
    <row r="9" spans="1:19" ht="16" x14ac:dyDescent="0.2">
      <c r="A9" s="2" t="s">
        <v>20</v>
      </c>
      <c r="B9" s="3" t="s">
        <v>21</v>
      </c>
      <c r="C9" s="3" t="s">
        <v>21</v>
      </c>
      <c r="D9" s="3" t="s">
        <v>21</v>
      </c>
      <c r="E9" s="3" t="s">
        <v>21</v>
      </c>
      <c r="F9" s="3" t="s">
        <v>21</v>
      </c>
      <c r="G9" s="3" t="s">
        <v>21</v>
      </c>
      <c r="H9" s="3" t="s">
        <v>21</v>
      </c>
      <c r="I9" s="3" t="s">
        <v>21</v>
      </c>
      <c r="J9" s="3" t="s">
        <v>21</v>
      </c>
      <c r="K9" s="3" t="s">
        <v>21</v>
      </c>
      <c r="L9" s="3" t="s">
        <v>21</v>
      </c>
      <c r="M9" s="3" t="s">
        <v>21</v>
      </c>
      <c r="N9" s="3" t="s">
        <v>21</v>
      </c>
      <c r="O9" s="4" t="s">
        <v>21</v>
      </c>
      <c r="P9" s="3" t="s">
        <v>21</v>
      </c>
      <c r="Q9" s="3" t="s">
        <v>21</v>
      </c>
      <c r="R9" s="3" t="s">
        <v>21</v>
      </c>
      <c r="S9" s="3" t="s">
        <v>21</v>
      </c>
    </row>
    <row r="10" spans="1:19" ht="16" x14ac:dyDescent="0.2">
      <c r="A10" s="2" t="s">
        <v>22</v>
      </c>
      <c r="B10" s="3">
        <v>109997000</v>
      </c>
      <c r="C10" s="3">
        <v>174050000</v>
      </c>
      <c r="D10" s="3">
        <v>245942000</v>
      </c>
      <c r="E10" s="3">
        <v>300107000</v>
      </c>
      <c r="F10" s="3">
        <v>340054000</v>
      </c>
      <c r="G10" s="3">
        <v>375843000</v>
      </c>
      <c r="H10" s="3">
        <v>460303000</v>
      </c>
      <c r="I10" s="3">
        <v>504801000</v>
      </c>
      <c r="J10" s="3">
        <v>522549000</v>
      </c>
      <c r="K10" s="3">
        <v>882725000</v>
      </c>
      <c r="L10" s="3">
        <v>896000000</v>
      </c>
      <c r="M10" s="3">
        <v>822000000</v>
      </c>
      <c r="N10" s="3">
        <v>884000000</v>
      </c>
      <c r="O10" s="4">
        <v>927000000</v>
      </c>
      <c r="P10" s="3">
        <v>244000000</v>
      </c>
      <c r="Q10" s="3">
        <v>203000000</v>
      </c>
      <c r="R10" s="3">
        <v>234000000</v>
      </c>
      <c r="S10" s="3">
        <v>246000000</v>
      </c>
    </row>
    <row r="11" spans="1:19" ht="16" x14ac:dyDescent="0.2">
      <c r="A11" s="29" t="s">
        <v>23</v>
      </c>
      <c r="B11" s="32">
        <v>94918000</v>
      </c>
      <c r="C11" s="32">
        <v>133711000</v>
      </c>
      <c r="D11" s="32">
        <v>201709000</v>
      </c>
      <c r="E11" s="32">
        <v>254468000</v>
      </c>
      <c r="F11" s="32">
        <v>276446000</v>
      </c>
      <c r="G11" s="32">
        <v>321624000</v>
      </c>
      <c r="H11" s="32">
        <v>382858000</v>
      </c>
      <c r="I11" s="32">
        <v>415575000</v>
      </c>
      <c r="J11" s="32">
        <v>450095000</v>
      </c>
      <c r="K11" s="32">
        <v>747773000</v>
      </c>
      <c r="L11" s="32">
        <v>727000000</v>
      </c>
      <c r="M11" s="32">
        <v>685000000</v>
      </c>
      <c r="N11" s="32">
        <v>748000000</v>
      </c>
      <c r="O11" s="33">
        <v>787000000</v>
      </c>
      <c r="P11" s="32">
        <v>210000000</v>
      </c>
      <c r="Q11" s="32">
        <v>169000000</v>
      </c>
      <c r="R11" s="32">
        <v>199000000</v>
      </c>
      <c r="S11" s="32">
        <v>209000000</v>
      </c>
    </row>
    <row r="12" spans="1:19" ht="16" x14ac:dyDescent="0.2">
      <c r="A12" s="12" t="s">
        <v>192</v>
      </c>
      <c r="B12" s="11">
        <f t="shared" ref="B12:S12" si="2">B11/B2</f>
        <v>0.1146831888687785</v>
      </c>
      <c r="C12" s="11">
        <f t="shared" si="2"/>
        <v>0.11086954538934231</v>
      </c>
      <c r="D12" s="11">
        <f t="shared" si="2"/>
        <v>0.11863783725285376</v>
      </c>
      <c r="E12" s="11">
        <f t="shared" si="2"/>
        <v>0.13223238411972563</v>
      </c>
      <c r="F12" s="11">
        <f t="shared" si="2"/>
        <v>0.11650103291070106</v>
      </c>
      <c r="G12" s="11">
        <f t="shared" si="2"/>
        <v>0.1188069217598809</v>
      </c>
      <c r="H12" s="11">
        <f t="shared" si="2"/>
        <v>0.12072165985424153</v>
      </c>
      <c r="I12" s="11">
        <f t="shared" si="2"/>
        <v>0.11859049175780743</v>
      </c>
      <c r="J12" s="11">
        <f t="shared" si="2"/>
        <v>0.1181002674800046</v>
      </c>
      <c r="K12" s="11">
        <f t="shared" si="2"/>
        <v>0.14316368710923164</v>
      </c>
      <c r="L12" s="11">
        <f t="shared" si="2"/>
        <v>0.14246521653929062</v>
      </c>
      <c r="M12" s="11">
        <f t="shared" si="2"/>
        <v>0.14276781992496873</v>
      </c>
      <c r="N12" s="11">
        <f t="shared" si="2"/>
        <v>0.1377785964265979</v>
      </c>
      <c r="O12" s="11">
        <f t="shared" si="2"/>
        <v>0.12606118853115489</v>
      </c>
      <c r="P12" s="11">
        <f t="shared" si="2"/>
        <v>0.13907284768211919</v>
      </c>
      <c r="Q12" s="11">
        <f t="shared" si="2"/>
        <v>0.12097351467430208</v>
      </c>
      <c r="R12" s="11">
        <f t="shared" si="2"/>
        <v>0.125</v>
      </c>
      <c r="S12" s="11">
        <f t="shared" si="2"/>
        <v>0.11983944954128441</v>
      </c>
    </row>
    <row r="13" spans="1:19" ht="16" x14ac:dyDescent="0.2">
      <c r="A13" s="29" t="s">
        <v>24</v>
      </c>
      <c r="B13" s="32" t="s">
        <v>21</v>
      </c>
      <c r="C13" s="32" t="s">
        <v>21</v>
      </c>
      <c r="D13" s="32" t="s">
        <v>21</v>
      </c>
      <c r="E13" s="32" t="s">
        <v>21</v>
      </c>
      <c r="F13" s="32" t="s">
        <v>21</v>
      </c>
      <c r="G13" s="32" t="s">
        <v>21</v>
      </c>
      <c r="H13" s="32" t="s">
        <v>21</v>
      </c>
      <c r="I13" s="32" t="s">
        <v>21</v>
      </c>
      <c r="J13" s="32" t="s">
        <v>21</v>
      </c>
      <c r="K13" s="32" t="s">
        <v>21</v>
      </c>
      <c r="L13" s="32" t="s">
        <v>21</v>
      </c>
      <c r="M13" s="32" t="s">
        <v>21</v>
      </c>
      <c r="N13" s="32" t="s">
        <v>21</v>
      </c>
      <c r="O13" s="33" t="s">
        <v>21</v>
      </c>
      <c r="P13" s="32" t="s">
        <v>21</v>
      </c>
      <c r="Q13" s="32" t="s">
        <v>21</v>
      </c>
      <c r="R13" s="32" t="s">
        <v>21</v>
      </c>
      <c r="S13" s="32" t="s">
        <v>21</v>
      </c>
    </row>
    <row r="14" spans="1:19" ht="16" x14ac:dyDescent="0.2">
      <c r="A14" s="13" t="s">
        <v>193</v>
      </c>
      <c r="B14" s="14">
        <v>0</v>
      </c>
      <c r="C14" s="14">
        <v>0</v>
      </c>
      <c r="D14" s="14">
        <v>0</v>
      </c>
      <c r="E14" s="14">
        <v>0</v>
      </c>
      <c r="F14" s="14">
        <v>0</v>
      </c>
      <c r="G14" s="14">
        <v>0</v>
      </c>
      <c r="H14" s="14">
        <v>0</v>
      </c>
      <c r="I14" s="14">
        <v>0</v>
      </c>
      <c r="J14" s="14">
        <v>0</v>
      </c>
      <c r="K14" s="14" t="e">
        <f t="shared" ref="K14:S14" si="3">K13/K2</f>
        <v>#VALUE!</v>
      </c>
      <c r="L14" s="14" t="e">
        <f t="shared" si="3"/>
        <v>#VALUE!</v>
      </c>
      <c r="M14" s="14" t="e">
        <f t="shared" si="3"/>
        <v>#VALUE!</v>
      </c>
      <c r="N14" s="14" t="e">
        <f t="shared" si="3"/>
        <v>#VALUE!</v>
      </c>
      <c r="O14" s="14" t="e">
        <f t="shared" si="3"/>
        <v>#VALUE!</v>
      </c>
      <c r="P14" s="14" t="e">
        <f t="shared" si="3"/>
        <v>#VALUE!</v>
      </c>
      <c r="Q14" s="14" t="e">
        <f t="shared" si="3"/>
        <v>#VALUE!</v>
      </c>
      <c r="R14" s="14" t="e">
        <f t="shared" si="3"/>
        <v>#VALUE!</v>
      </c>
      <c r="S14" s="14" t="e">
        <f t="shared" si="3"/>
        <v>#VALUE!</v>
      </c>
    </row>
    <row r="15" spans="1:19" ht="16" x14ac:dyDescent="0.2">
      <c r="A15" s="2" t="s">
        <v>25</v>
      </c>
      <c r="B15" s="3">
        <v>15079000</v>
      </c>
      <c r="C15" s="3">
        <v>40339000</v>
      </c>
      <c r="D15" s="3">
        <v>44233000</v>
      </c>
      <c r="E15" s="3">
        <v>45639000</v>
      </c>
      <c r="F15" s="3">
        <v>63608000</v>
      </c>
      <c r="G15" s="3">
        <v>54219000</v>
      </c>
      <c r="H15" s="3">
        <v>77445000</v>
      </c>
      <c r="I15" s="3">
        <v>89226000</v>
      </c>
      <c r="J15" s="3">
        <v>72454000</v>
      </c>
      <c r="K15" s="3">
        <v>134952000</v>
      </c>
      <c r="L15" s="3">
        <v>169000000</v>
      </c>
      <c r="M15" s="3">
        <v>137000000</v>
      </c>
      <c r="N15" s="3">
        <v>136000000</v>
      </c>
      <c r="O15" s="4">
        <v>140000000</v>
      </c>
      <c r="P15" s="3">
        <v>34000000</v>
      </c>
      <c r="Q15" s="3">
        <v>34000000</v>
      </c>
      <c r="R15" s="3">
        <v>35000000</v>
      </c>
      <c r="S15" s="3">
        <v>37000000</v>
      </c>
    </row>
    <row r="16" spans="1:19" ht="16" x14ac:dyDescent="0.2">
      <c r="A16" s="34" t="s">
        <v>26</v>
      </c>
      <c r="B16" s="32">
        <v>363069000</v>
      </c>
      <c r="C16" s="32">
        <v>487135000</v>
      </c>
      <c r="D16" s="32">
        <v>699775000</v>
      </c>
      <c r="E16" s="32">
        <v>749455000</v>
      </c>
      <c r="F16" s="32">
        <v>927820000</v>
      </c>
      <c r="G16" s="32">
        <v>1074002000</v>
      </c>
      <c r="H16" s="32">
        <v>1267760000</v>
      </c>
      <c r="I16" s="32">
        <v>1479826000</v>
      </c>
      <c r="J16" s="32">
        <v>1654961000</v>
      </c>
      <c r="K16" s="32">
        <v>1926546000</v>
      </c>
      <c r="L16" s="32">
        <v>1751000000</v>
      </c>
      <c r="M16" s="32">
        <v>1691000000</v>
      </c>
      <c r="N16" s="32">
        <v>2215000000</v>
      </c>
      <c r="O16" s="33">
        <v>2709000000</v>
      </c>
      <c r="P16" s="32">
        <v>641000000</v>
      </c>
      <c r="Q16" s="32">
        <v>590000000</v>
      </c>
      <c r="R16" s="32">
        <v>695000000</v>
      </c>
      <c r="S16" s="32">
        <v>783000000</v>
      </c>
    </row>
    <row r="17" spans="1:19" ht="16" x14ac:dyDescent="0.2">
      <c r="A17" s="29" t="s">
        <v>56</v>
      </c>
      <c r="B17" s="30">
        <v>43.87</v>
      </c>
      <c r="C17" s="30">
        <v>40.39</v>
      </c>
      <c r="D17" s="30">
        <v>41.16</v>
      </c>
      <c r="E17" s="30">
        <v>38.94</v>
      </c>
      <c r="F17" s="30">
        <v>39.1</v>
      </c>
      <c r="G17" s="30">
        <v>39.67</v>
      </c>
      <c r="H17" s="30">
        <v>39.97</v>
      </c>
      <c r="I17" s="30">
        <v>42.23</v>
      </c>
      <c r="J17" s="30">
        <v>43.42</v>
      </c>
      <c r="K17" s="30">
        <v>36.880000000000003</v>
      </c>
      <c r="L17" s="30">
        <v>34.31</v>
      </c>
      <c r="M17" s="30">
        <v>35.24</v>
      </c>
      <c r="N17" s="30">
        <v>40.799999999999997</v>
      </c>
      <c r="O17" s="31">
        <v>43.39</v>
      </c>
      <c r="P17" s="30">
        <v>42.45</v>
      </c>
      <c r="Q17" s="30">
        <v>42.23</v>
      </c>
      <c r="R17" s="30">
        <v>43.66</v>
      </c>
      <c r="S17" s="30">
        <v>44.9</v>
      </c>
    </row>
    <row r="18" spans="1:19" ht="16" x14ac:dyDescent="0.2">
      <c r="A18" s="15" t="s">
        <v>194</v>
      </c>
      <c r="B18" s="10"/>
      <c r="C18" s="11">
        <f>(C16/B16)-1</f>
        <v>0.3417146602987311</v>
      </c>
      <c r="D18" s="11">
        <f>(D16/C16)-1</f>
        <v>0.43651143933406544</v>
      </c>
      <c r="E18" s="11">
        <f>(E16/D16)-1</f>
        <v>7.0994248151191375E-2</v>
      </c>
      <c r="F18" s="11">
        <f t="shared" ref="F18:O18" si="4">(F16/E16)-1</f>
        <v>0.23799294153751727</v>
      </c>
      <c r="G18" s="11">
        <f t="shared" si="4"/>
        <v>0.15755426699144226</v>
      </c>
      <c r="H18" s="11">
        <f t="shared" si="4"/>
        <v>0.18040748527470152</v>
      </c>
      <c r="I18" s="11">
        <f t="shared" si="4"/>
        <v>0.1672761405944343</v>
      </c>
      <c r="J18" s="11">
        <f t="shared" si="4"/>
        <v>0.1183483733898445</v>
      </c>
      <c r="K18" s="11">
        <f t="shared" si="4"/>
        <v>0.16410356497826828</v>
      </c>
      <c r="L18" s="11">
        <f t="shared" si="4"/>
        <v>-9.1119547625647113E-2</v>
      </c>
      <c r="M18" s="11">
        <f t="shared" si="4"/>
        <v>-3.4266133637921192E-2</v>
      </c>
      <c r="N18" s="11">
        <f t="shared" si="4"/>
        <v>0.30987581312832635</v>
      </c>
      <c r="O18" s="11">
        <f t="shared" si="4"/>
        <v>0.22302483069977419</v>
      </c>
      <c r="P18" s="11"/>
      <c r="Q18" s="11">
        <f t="shared" ref="Q18:S18" si="5">(Q16/P16)-1</f>
        <v>-7.9563182527301102E-2</v>
      </c>
      <c r="R18" s="11">
        <f t="shared" si="5"/>
        <v>0.17796610169491522</v>
      </c>
      <c r="S18" s="11">
        <f t="shared" si="5"/>
        <v>0.12661870503597128</v>
      </c>
    </row>
    <row r="19" spans="1:19" ht="16" x14ac:dyDescent="0.2">
      <c r="A19" s="2" t="s">
        <v>27</v>
      </c>
      <c r="B19" s="3">
        <v>112234000</v>
      </c>
      <c r="C19" s="3">
        <v>257710000</v>
      </c>
      <c r="D19" s="3">
        <v>211906000</v>
      </c>
      <c r="E19" s="3">
        <v>300966000</v>
      </c>
      <c r="F19" s="3">
        <v>479310000</v>
      </c>
      <c r="G19" s="3">
        <v>437178000</v>
      </c>
      <c r="H19" s="3">
        <v>499644000</v>
      </c>
      <c r="I19" s="3">
        <v>642396000</v>
      </c>
      <c r="J19" s="3">
        <v>669404000</v>
      </c>
      <c r="K19" s="3">
        <v>863681000</v>
      </c>
      <c r="L19" s="3">
        <v>1011000000</v>
      </c>
      <c r="M19" s="3">
        <v>976000000</v>
      </c>
      <c r="N19" s="3">
        <v>1088000000</v>
      </c>
      <c r="O19" s="4">
        <v>1180000000</v>
      </c>
      <c r="P19" s="3">
        <v>279000000</v>
      </c>
      <c r="Q19" s="3">
        <v>289000000</v>
      </c>
      <c r="R19" s="3">
        <v>298000000</v>
      </c>
      <c r="S19" s="3">
        <v>314000000</v>
      </c>
    </row>
    <row r="20" spans="1:19" ht="16" x14ac:dyDescent="0.2">
      <c r="A20" s="2" t="s">
        <v>28</v>
      </c>
      <c r="B20" s="3">
        <v>-112234000</v>
      </c>
      <c r="C20" s="3">
        <v>185256000</v>
      </c>
      <c r="D20" s="3">
        <v>211906000</v>
      </c>
      <c r="E20" s="3">
        <v>270685000</v>
      </c>
      <c r="F20" s="3">
        <v>347688000</v>
      </c>
      <c r="G20" s="3">
        <v>418785000</v>
      </c>
      <c r="H20" s="3">
        <v>483850000</v>
      </c>
      <c r="I20" s="3">
        <v>602589000</v>
      </c>
      <c r="J20" s="3">
        <v>663008000</v>
      </c>
      <c r="K20" s="3">
        <v>859753000</v>
      </c>
      <c r="L20" s="3">
        <v>1029000000</v>
      </c>
      <c r="M20" s="3">
        <v>1059000000</v>
      </c>
      <c r="N20" s="3">
        <v>1076000000</v>
      </c>
      <c r="O20" s="4">
        <v>1149000000</v>
      </c>
      <c r="P20" s="3">
        <v>277000000</v>
      </c>
      <c r="Q20" s="3">
        <v>286000000</v>
      </c>
      <c r="R20" s="3">
        <v>295000000</v>
      </c>
      <c r="S20" s="3">
        <v>291000000</v>
      </c>
    </row>
    <row r="21" spans="1:19" ht="16" x14ac:dyDescent="0.2">
      <c r="A21" s="2" t="s">
        <v>29</v>
      </c>
      <c r="B21" s="3">
        <v>-112234000</v>
      </c>
      <c r="C21" s="3">
        <v>185256000</v>
      </c>
      <c r="D21" s="3">
        <v>211906000</v>
      </c>
      <c r="E21" s="3">
        <v>270685000</v>
      </c>
      <c r="F21" s="3">
        <v>347688000</v>
      </c>
      <c r="G21" s="3">
        <v>418785000</v>
      </c>
      <c r="H21" s="3">
        <v>483850000</v>
      </c>
      <c r="I21" s="3">
        <v>602589000</v>
      </c>
      <c r="J21" s="3">
        <v>663008000</v>
      </c>
      <c r="K21" s="3">
        <v>859753000</v>
      </c>
      <c r="L21" s="3">
        <v>1029000000</v>
      </c>
      <c r="M21" s="3">
        <v>1059000000</v>
      </c>
      <c r="N21" s="3">
        <v>1076000000</v>
      </c>
      <c r="O21" s="4">
        <v>1149000000</v>
      </c>
      <c r="P21" s="3">
        <v>277000000</v>
      </c>
      <c r="Q21" s="3">
        <v>286000000</v>
      </c>
      <c r="R21" s="3">
        <v>295000000</v>
      </c>
      <c r="S21" s="3">
        <v>291000000</v>
      </c>
    </row>
    <row r="22" spans="1:19" ht="16" x14ac:dyDescent="0.2">
      <c r="A22" s="2" t="s">
        <v>30</v>
      </c>
      <c r="B22" s="3" t="s">
        <v>21</v>
      </c>
      <c r="C22" s="3" t="s">
        <v>21</v>
      </c>
      <c r="D22" s="3" t="s">
        <v>21</v>
      </c>
      <c r="E22" s="3" t="s">
        <v>21</v>
      </c>
      <c r="F22" s="3" t="s">
        <v>21</v>
      </c>
      <c r="G22" s="3" t="s">
        <v>21</v>
      </c>
      <c r="H22" s="3" t="s">
        <v>21</v>
      </c>
      <c r="I22" s="3" t="s">
        <v>21</v>
      </c>
      <c r="J22" s="3" t="s">
        <v>21</v>
      </c>
      <c r="K22" s="3" t="s">
        <v>21</v>
      </c>
      <c r="L22" s="3" t="s">
        <v>21</v>
      </c>
      <c r="M22" s="3" t="s">
        <v>21</v>
      </c>
      <c r="N22" s="3" t="s">
        <v>21</v>
      </c>
      <c r="O22" s="4" t="s">
        <v>21</v>
      </c>
      <c r="P22" s="3" t="s">
        <v>21</v>
      </c>
      <c r="Q22" s="3" t="s">
        <v>21</v>
      </c>
      <c r="R22" s="3" t="s">
        <v>21</v>
      </c>
      <c r="S22" s="3" t="s">
        <v>21</v>
      </c>
    </row>
    <row r="23" spans="1:19" ht="16" x14ac:dyDescent="0.2">
      <c r="A23" s="2" t="s">
        <v>31</v>
      </c>
      <c r="B23" s="3">
        <v>224468000</v>
      </c>
      <c r="C23" s="3">
        <v>72454000</v>
      </c>
      <c r="D23" s="3" t="s">
        <v>21</v>
      </c>
      <c r="E23" s="3">
        <v>30281000</v>
      </c>
      <c r="F23" s="3">
        <v>131622000</v>
      </c>
      <c r="G23" s="3">
        <v>18393000</v>
      </c>
      <c r="H23" s="3">
        <v>15794000</v>
      </c>
      <c r="I23" s="3">
        <v>39807000</v>
      </c>
      <c r="J23" s="3">
        <v>6396000</v>
      </c>
      <c r="K23" s="3">
        <v>3928000</v>
      </c>
      <c r="L23" s="3">
        <v>-18000000</v>
      </c>
      <c r="M23" s="3">
        <v>-83000000</v>
      </c>
      <c r="N23" s="3">
        <v>12000000</v>
      </c>
      <c r="O23" s="4">
        <v>31000000</v>
      </c>
      <c r="P23" s="3">
        <v>2000000</v>
      </c>
      <c r="Q23" s="3">
        <v>3000000</v>
      </c>
      <c r="R23" s="3">
        <v>3000000</v>
      </c>
      <c r="S23" s="3">
        <v>23000000</v>
      </c>
    </row>
    <row r="24" spans="1:19" ht="16" x14ac:dyDescent="0.2">
      <c r="A24" s="2" t="s">
        <v>32</v>
      </c>
      <c r="B24" s="3">
        <v>250835000</v>
      </c>
      <c r="C24" s="3">
        <v>229425000</v>
      </c>
      <c r="D24" s="3">
        <v>487869000</v>
      </c>
      <c r="E24" s="3">
        <v>448489000</v>
      </c>
      <c r="F24" s="3">
        <v>448510000</v>
      </c>
      <c r="G24" s="3">
        <v>636824000</v>
      </c>
      <c r="H24" s="3">
        <v>768116000</v>
      </c>
      <c r="I24" s="3">
        <v>837430000</v>
      </c>
      <c r="J24" s="3">
        <v>985557000</v>
      </c>
      <c r="K24" s="3">
        <v>1062865000</v>
      </c>
      <c r="L24" s="3">
        <v>740000000</v>
      </c>
      <c r="M24" s="3">
        <v>715000000</v>
      </c>
      <c r="N24" s="3">
        <v>1127000000</v>
      </c>
      <c r="O24" s="4">
        <v>1529000000</v>
      </c>
      <c r="P24" s="3">
        <v>362000000</v>
      </c>
      <c r="Q24" s="3">
        <v>301000000</v>
      </c>
      <c r="R24" s="3">
        <v>397000000</v>
      </c>
      <c r="S24" s="3">
        <v>469000000</v>
      </c>
    </row>
    <row r="25" spans="1:19" ht="16" x14ac:dyDescent="0.2">
      <c r="A25" s="2" t="s">
        <v>33</v>
      </c>
      <c r="B25" s="3">
        <v>87390000</v>
      </c>
      <c r="C25" s="3">
        <v>77200000</v>
      </c>
      <c r="D25" s="3">
        <v>162900000</v>
      </c>
      <c r="E25" s="3">
        <v>145700000</v>
      </c>
      <c r="F25" s="3">
        <v>141600000</v>
      </c>
      <c r="G25" s="3">
        <v>189612000</v>
      </c>
      <c r="H25" s="3">
        <v>181702000</v>
      </c>
      <c r="I25" s="3">
        <v>208889000</v>
      </c>
      <c r="J25" s="3">
        <v>24021000</v>
      </c>
      <c r="K25" s="3">
        <v>221986000</v>
      </c>
      <c r="L25" s="3">
        <v>87000000</v>
      </c>
      <c r="M25" s="3">
        <v>34000000</v>
      </c>
      <c r="N25" s="3">
        <v>261000000</v>
      </c>
      <c r="O25" s="4">
        <v>378000000</v>
      </c>
      <c r="P25" s="3">
        <v>96000000</v>
      </c>
      <c r="Q25" s="3">
        <v>72000000</v>
      </c>
      <c r="R25" s="3">
        <v>93000000</v>
      </c>
      <c r="S25" s="3">
        <v>117000000</v>
      </c>
    </row>
    <row r="26" spans="1:19" ht="16" x14ac:dyDescent="0.2">
      <c r="A26" s="2" t="s">
        <v>34</v>
      </c>
      <c r="B26" s="3" t="s">
        <v>21</v>
      </c>
      <c r="C26" s="3" t="s">
        <v>21</v>
      </c>
      <c r="D26" s="3" t="s">
        <v>21</v>
      </c>
      <c r="E26" s="3" t="s">
        <v>21</v>
      </c>
      <c r="F26" s="3" t="s">
        <v>21</v>
      </c>
      <c r="G26" s="3" t="s">
        <v>21</v>
      </c>
      <c r="H26" s="3" t="s">
        <v>21</v>
      </c>
      <c r="I26" s="3" t="s">
        <v>21</v>
      </c>
      <c r="J26" s="3" t="s">
        <v>21</v>
      </c>
      <c r="K26" s="3" t="s">
        <v>21</v>
      </c>
      <c r="L26" s="3" t="s">
        <v>21</v>
      </c>
      <c r="M26" s="3" t="s">
        <v>21</v>
      </c>
      <c r="N26" s="3" t="s">
        <v>21</v>
      </c>
      <c r="O26" s="4" t="s">
        <v>21</v>
      </c>
      <c r="P26" s="3" t="s">
        <v>21</v>
      </c>
      <c r="Q26" s="3" t="s">
        <v>21</v>
      </c>
      <c r="R26" s="3" t="s">
        <v>21</v>
      </c>
      <c r="S26" s="3" t="s">
        <v>21</v>
      </c>
    </row>
    <row r="27" spans="1:19" ht="16" x14ac:dyDescent="0.2">
      <c r="A27" s="2" t="s">
        <v>35</v>
      </c>
      <c r="B27" s="3">
        <v>163445000</v>
      </c>
      <c r="C27" s="3">
        <v>152225000</v>
      </c>
      <c r="D27" s="3">
        <v>324969000</v>
      </c>
      <c r="E27" s="3">
        <v>302789000</v>
      </c>
      <c r="F27" s="3">
        <v>306910000</v>
      </c>
      <c r="G27" s="3">
        <v>447212000</v>
      </c>
      <c r="H27" s="3">
        <v>586414000</v>
      </c>
      <c r="I27" s="3">
        <v>628541000</v>
      </c>
      <c r="J27" s="3">
        <v>961536000</v>
      </c>
      <c r="K27" s="3">
        <v>840879000</v>
      </c>
      <c r="L27" s="3">
        <v>653000000</v>
      </c>
      <c r="M27" s="3">
        <v>681000000</v>
      </c>
      <c r="N27" s="3">
        <v>866000000</v>
      </c>
      <c r="O27" s="4">
        <v>1151000000</v>
      </c>
      <c r="P27" s="3">
        <v>266000000</v>
      </c>
      <c r="Q27" s="3">
        <v>229000000</v>
      </c>
      <c r="R27" s="3">
        <v>304000000</v>
      </c>
      <c r="S27" s="3">
        <v>352000000</v>
      </c>
    </row>
    <row r="28" spans="1:19" ht="16" x14ac:dyDescent="0.2">
      <c r="A28" s="2" t="s">
        <v>36</v>
      </c>
      <c r="B28" s="3" t="s">
        <v>21</v>
      </c>
      <c r="C28" s="3">
        <v>-19909000</v>
      </c>
      <c r="D28" s="3" t="s">
        <v>21</v>
      </c>
      <c r="E28" s="3" t="s">
        <v>21</v>
      </c>
      <c r="F28" s="3" t="s">
        <v>21</v>
      </c>
      <c r="G28" s="3" t="s">
        <v>21</v>
      </c>
      <c r="H28" s="3" t="s">
        <v>21</v>
      </c>
      <c r="I28" s="3">
        <v>31654000</v>
      </c>
      <c r="J28" s="3">
        <v>4474000</v>
      </c>
      <c r="K28" s="3">
        <v>-47350000</v>
      </c>
      <c r="L28" s="3">
        <v>-45000000</v>
      </c>
      <c r="M28" s="3">
        <v>2000000</v>
      </c>
      <c r="N28" s="3">
        <v>1000000</v>
      </c>
      <c r="O28" s="4">
        <v>3000000</v>
      </c>
      <c r="P28" s="3">
        <v>-1000000</v>
      </c>
      <c r="Q28" s="3">
        <v>2000000</v>
      </c>
      <c r="R28" s="3" t="s">
        <v>21</v>
      </c>
      <c r="S28" s="3">
        <v>2000000</v>
      </c>
    </row>
    <row r="29" spans="1:19" ht="16" x14ac:dyDescent="0.2">
      <c r="A29" s="2" t="s">
        <v>37</v>
      </c>
      <c r="B29" s="3" t="s">
        <v>21</v>
      </c>
      <c r="C29" s="3">
        <v>19909000</v>
      </c>
      <c r="D29" s="3" t="s">
        <v>21</v>
      </c>
      <c r="E29" s="3" t="s">
        <v>21</v>
      </c>
      <c r="F29" s="3" t="s">
        <v>21</v>
      </c>
      <c r="G29" s="3" t="s">
        <v>21</v>
      </c>
      <c r="H29" s="3" t="s">
        <v>21</v>
      </c>
      <c r="I29" s="3">
        <v>-31654000</v>
      </c>
      <c r="J29" s="3">
        <v>-4474000</v>
      </c>
      <c r="K29" s="3">
        <v>50432000</v>
      </c>
      <c r="L29" s="3">
        <v>47000000</v>
      </c>
      <c r="M29" s="3" t="s">
        <v>21</v>
      </c>
      <c r="N29" s="3">
        <v>1000000</v>
      </c>
      <c r="O29" s="4" t="s">
        <v>21</v>
      </c>
      <c r="P29" s="3" t="s">
        <v>21</v>
      </c>
      <c r="Q29" s="3" t="s">
        <v>21</v>
      </c>
      <c r="R29" s="3" t="s">
        <v>21</v>
      </c>
      <c r="S29" s="3" t="s">
        <v>21</v>
      </c>
    </row>
    <row r="30" spans="1:19" ht="16" x14ac:dyDescent="0.2">
      <c r="A30" s="2" t="s">
        <v>38</v>
      </c>
      <c r="B30" s="3" t="s">
        <v>21</v>
      </c>
      <c r="C30" s="3">
        <v>-39818000</v>
      </c>
      <c r="D30" s="3" t="s">
        <v>21</v>
      </c>
      <c r="E30" s="3" t="s">
        <v>21</v>
      </c>
      <c r="F30" s="3" t="s">
        <v>21</v>
      </c>
      <c r="G30" s="3" t="s">
        <v>21</v>
      </c>
      <c r="H30" s="3" t="s">
        <v>21</v>
      </c>
      <c r="I30" s="3">
        <v>63308000</v>
      </c>
      <c r="J30" s="3">
        <v>8948000</v>
      </c>
      <c r="K30" s="3">
        <v>-97782000</v>
      </c>
      <c r="L30" s="3">
        <v>-92000000</v>
      </c>
      <c r="M30" s="3">
        <v>2000000</v>
      </c>
      <c r="N30" s="3" t="s">
        <v>21</v>
      </c>
      <c r="O30" s="4">
        <v>3000000</v>
      </c>
      <c r="P30" s="3">
        <v>-1000000</v>
      </c>
      <c r="Q30" s="3">
        <v>2000000</v>
      </c>
      <c r="R30" s="3" t="s">
        <v>21</v>
      </c>
      <c r="S30" s="3">
        <v>2000000</v>
      </c>
    </row>
    <row r="31" spans="1:19" ht="16" x14ac:dyDescent="0.2">
      <c r="A31" s="2" t="s">
        <v>39</v>
      </c>
      <c r="B31" s="3">
        <v>163445000</v>
      </c>
      <c r="C31" s="3">
        <v>172134000</v>
      </c>
      <c r="D31" s="3">
        <v>324969000</v>
      </c>
      <c r="E31" s="3">
        <v>302789000</v>
      </c>
      <c r="F31" s="3">
        <v>306910000</v>
      </c>
      <c r="G31" s="3">
        <v>447212000</v>
      </c>
      <c r="H31" s="3">
        <v>586414000</v>
      </c>
      <c r="I31" s="3">
        <v>596887000</v>
      </c>
      <c r="J31" s="3">
        <v>957062000</v>
      </c>
      <c r="K31" s="3">
        <v>888229000</v>
      </c>
      <c r="L31" s="3">
        <v>698000000</v>
      </c>
      <c r="M31" s="3">
        <v>679000000</v>
      </c>
      <c r="N31" s="3">
        <v>865000000</v>
      </c>
      <c r="O31" s="4">
        <v>1148000000</v>
      </c>
      <c r="P31" s="3">
        <v>267000000</v>
      </c>
      <c r="Q31" s="3">
        <v>227000000</v>
      </c>
      <c r="R31" s="3">
        <v>304000000</v>
      </c>
      <c r="S31" s="3">
        <v>350000000</v>
      </c>
    </row>
    <row r="32" spans="1:19" ht="16" x14ac:dyDescent="0.2">
      <c r="A32" s="2" t="s">
        <v>40</v>
      </c>
      <c r="B32" s="3" t="s">
        <v>21</v>
      </c>
      <c r="C32" s="3" t="s">
        <v>21</v>
      </c>
      <c r="D32" s="3" t="s">
        <v>21</v>
      </c>
      <c r="E32" s="3" t="s">
        <v>21</v>
      </c>
      <c r="F32" s="3" t="s">
        <v>21</v>
      </c>
      <c r="G32" s="3" t="s">
        <v>21</v>
      </c>
      <c r="H32" s="3" t="s">
        <v>21</v>
      </c>
      <c r="I32" s="3" t="s">
        <v>21</v>
      </c>
      <c r="J32" s="3" t="s">
        <v>21</v>
      </c>
      <c r="K32" s="3">
        <v>-1541000</v>
      </c>
      <c r="L32" s="3">
        <v>-1000000</v>
      </c>
      <c r="M32" s="3">
        <v>-1000000</v>
      </c>
      <c r="N32" s="3">
        <v>-1000000</v>
      </c>
      <c r="O32" s="4">
        <v>-1000000</v>
      </c>
      <c r="P32" s="3">
        <v>1000000</v>
      </c>
      <c r="Q32" s="3">
        <v>-1000000</v>
      </c>
      <c r="R32" s="3" t="s">
        <v>21</v>
      </c>
      <c r="S32" s="3">
        <v>-1000000</v>
      </c>
    </row>
    <row r="33" spans="1:19" ht="16" x14ac:dyDescent="0.2">
      <c r="A33" s="34" t="s">
        <v>41</v>
      </c>
      <c r="B33" s="32">
        <v>163445000</v>
      </c>
      <c r="C33" s="32">
        <v>172134000</v>
      </c>
      <c r="D33" s="32">
        <v>324969000</v>
      </c>
      <c r="E33" s="32">
        <v>302789000</v>
      </c>
      <c r="F33" s="32">
        <v>306910000</v>
      </c>
      <c r="G33" s="32">
        <v>447212000</v>
      </c>
      <c r="H33" s="32">
        <v>586414000</v>
      </c>
      <c r="I33" s="32">
        <v>596887000</v>
      </c>
      <c r="J33" s="32">
        <v>957062000</v>
      </c>
      <c r="K33" s="32">
        <v>889770000</v>
      </c>
      <c r="L33" s="32">
        <v>699000000</v>
      </c>
      <c r="M33" s="32">
        <v>680000000</v>
      </c>
      <c r="N33" s="32">
        <v>866000000</v>
      </c>
      <c r="O33" s="33">
        <v>1149000000</v>
      </c>
      <c r="P33" s="32">
        <v>266000000</v>
      </c>
      <c r="Q33" s="32">
        <v>228000000</v>
      </c>
      <c r="R33" s="32">
        <v>304000000</v>
      </c>
      <c r="S33" s="32">
        <v>351000000</v>
      </c>
    </row>
    <row r="34" spans="1:19" ht="16" x14ac:dyDescent="0.2">
      <c r="A34" s="29" t="s">
        <v>57</v>
      </c>
      <c r="B34" s="30">
        <v>19.75</v>
      </c>
      <c r="C34" s="30">
        <v>14.27</v>
      </c>
      <c r="D34" s="30">
        <v>19.11</v>
      </c>
      <c r="E34" s="30">
        <v>15.73</v>
      </c>
      <c r="F34" s="30">
        <v>12.93</v>
      </c>
      <c r="G34" s="30">
        <v>16.52</v>
      </c>
      <c r="H34" s="30">
        <v>18.489999999999998</v>
      </c>
      <c r="I34" s="30">
        <v>17.03</v>
      </c>
      <c r="J34" s="30">
        <v>25.11</v>
      </c>
      <c r="K34" s="30">
        <v>17.03</v>
      </c>
      <c r="L34" s="30">
        <v>13.7</v>
      </c>
      <c r="M34" s="30">
        <v>14.17</v>
      </c>
      <c r="N34" s="30">
        <v>15.95</v>
      </c>
      <c r="O34" s="31">
        <v>18.399999999999999</v>
      </c>
      <c r="P34" s="30">
        <v>17.62</v>
      </c>
      <c r="Q34" s="30">
        <v>16.32</v>
      </c>
      <c r="R34" s="30">
        <v>19.100000000000001</v>
      </c>
      <c r="S34" s="30">
        <v>20.13</v>
      </c>
    </row>
    <row r="35" spans="1:19" ht="16" x14ac:dyDescent="0.2">
      <c r="A35" s="16" t="s">
        <v>195</v>
      </c>
      <c r="B35" s="17"/>
      <c r="C35" s="14">
        <f>(C33/B33)-1</f>
        <v>5.3161613998592872E-2</v>
      </c>
      <c r="D35" s="14">
        <f>(D33/C33)-1</f>
        <v>0.8878838579246402</v>
      </c>
      <c r="E35" s="14">
        <f>(E33/D33)-1</f>
        <v>-6.8252664100267979E-2</v>
      </c>
      <c r="F35" s="14">
        <f t="shared" ref="F35:O35" si="6">(F33/E33)-1</f>
        <v>1.3610137752692486E-2</v>
      </c>
      <c r="G35" s="14">
        <f t="shared" si="6"/>
        <v>0.45714378808119638</v>
      </c>
      <c r="H35" s="14">
        <f t="shared" si="6"/>
        <v>0.31126624509181333</v>
      </c>
      <c r="I35" s="14">
        <f t="shared" si="6"/>
        <v>1.7859396262708493E-2</v>
      </c>
      <c r="J35" s="14">
        <f t="shared" si="6"/>
        <v>0.60342242333976115</v>
      </c>
      <c r="K35" s="14">
        <f t="shared" si="6"/>
        <v>-7.0311014333449662E-2</v>
      </c>
      <c r="L35" s="14">
        <f t="shared" si="6"/>
        <v>-0.21440372231025995</v>
      </c>
      <c r="M35" s="14">
        <f t="shared" si="6"/>
        <v>-2.7181688125894166E-2</v>
      </c>
      <c r="N35" s="14">
        <f t="shared" si="6"/>
        <v>0.2735294117647058</v>
      </c>
      <c r="O35" s="14">
        <f t="shared" si="6"/>
        <v>0.32678983833718256</v>
      </c>
      <c r="P35" s="14"/>
      <c r="Q35" s="14">
        <f t="shared" ref="Q35:S35" si="7">(Q33/P33)-1</f>
        <v>-0.1428571428571429</v>
      </c>
      <c r="R35" s="14">
        <f t="shared" si="7"/>
        <v>0.33333333333333326</v>
      </c>
      <c r="S35" s="14">
        <f t="shared" si="7"/>
        <v>0.15460526315789469</v>
      </c>
    </row>
    <row r="36" spans="1:19" ht="16" x14ac:dyDescent="0.2">
      <c r="A36" s="18" t="s">
        <v>196</v>
      </c>
      <c r="B36" s="19" t="e">
        <f t="shared" ref="B36:S36" si="8">(B16*(1-0.25))/(B126+B105+B96)</f>
        <v>#VALUE!</v>
      </c>
      <c r="C36" s="19">
        <f t="shared" si="8"/>
        <v>9.2509819402003993E-2</v>
      </c>
      <c r="D36" s="19">
        <f t="shared" si="8"/>
        <v>0.10848195489048171</v>
      </c>
      <c r="E36" s="19">
        <f t="shared" si="8"/>
        <v>0.10419020374404735</v>
      </c>
      <c r="F36" s="19">
        <f t="shared" si="8"/>
        <v>0.11760372429961508</v>
      </c>
      <c r="G36" s="19">
        <f t="shared" si="8"/>
        <v>0.10901307017586598</v>
      </c>
      <c r="H36" s="19">
        <f t="shared" si="8"/>
        <v>9.9623673934424742E-2</v>
      </c>
      <c r="I36" s="19">
        <f t="shared" si="8"/>
        <v>0.12595754595409137</v>
      </c>
      <c r="J36" s="19">
        <f t="shared" si="8"/>
        <v>0.11213677331738703</v>
      </c>
      <c r="K36" s="19">
        <f t="shared" si="8"/>
        <v>0.1031779882502545</v>
      </c>
      <c r="L36" s="19">
        <f t="shared" si="8"/>
        <v>8.1888757248862007E-2</v>
      </c>
      <c r="M36" s="19">
        <f t="shared" si="8"/>
        <v>7.4157993217167581E-2</v>
      </c>
      <c r="N36" s="19">
        <f t="shared" si="8"/>
        <v>0.10356920199501247</v>
      </c>
      <c r="O36" s="19">
        <f t="shared" si="8"/>
        <v>0.11696217834321571</v>
      </c>
      <c r="P36" s="19">
        <f t="shared" si="8"/>
        <v>2.9971945137157108E-2</v>
      </c>
      <c r="Q36" s="19">
        <f t="shared" si="8"/>
        <v>2.685887708649469E-2</v>
      </c>
      <c r="R36" s="19">
        <f t="shared" si="8"/>
        <v>2.9022828507795102E-2</v>
      </c>
      <c r="S36" s="19">
        <f t="shared" si="8"/>
        <v>3.3806343906510848E-2</v>
      </c>
    </row>
    <row r="37" spans="1:19" ht="16" x14ac:dyDescent="0.2">
      <c r="A37" s="2" t="s">
        <v>42</v>
      </c>
      <c r="B37" s="3" t="s">
        <v>21</v>
      </c>
      <c r="C37" s="3" t="s">
        <v>21</v>
      </c>
      <c r="D37" s="3">
        <v>3299000</v>
      </c>
      <c r="E37" s="3" t="s">
        <v>21</v>
      </c>
      <c r="F37" s="3" t="s">
        <v>21</v>
      </c>
      <c r="G37" s="3" t="s">
        <v>21</v>
      </c>
      <c r="H37" s="3" t="s">
        <v>21</v>
      </c>
      <c r="I37" s="3" t="s">
        <v>21</v>
      </c>
      <c r="J37" s="3" t="s">
        <v>21</v>
      </c>
      <c r="K37" s="3" t="s">
        <v>21</v>
      </c>
      <c r="L37" s="3" t="s">
        <v>21</v>
      </c>
      <c r="M37" s="3" t="s">
        <v>21</v>
      </c>
      <c r="N37" s="3" t="s">
        <v>21</v>
      </c>
      <c r="O37" s="4" t="s">
        <v>21</v>
      </c>
      <c r="P37" s="3" t="s">
        <v>21</v>
      </c>
      <c r="Q37" s="3" t="s">
        <v>21</v>
      </c>
      <c r="R37" s="3" t="s">
        <v>21</v>
      </c>
      <c r="S37" s="3" t="s">
        <v>21</v>
      </c>
    </row>
    <row r="38" spans="1:19" ht="16" x14ac:dyDescent="0.2">
      <c r="A38" s="2" t="s">
        <v>43</v>
      </c>
      <c r="B38" s="3" t="s">
        <v>21</v>
      </c>
      <c r="C38" s="3" t="s">
        <v>21</v>
      </c>
      <c r="D38" s="3" t="s">
        <v>21</v>
      </c>
      <c r="E38" s="3" t="s">
        <v>21</v>
      </c>
      <c r="F38" s="3" t="s">
        <v>21</v>
      </c>
      <c r="G38" s="3" t="s">
        <v>21</v>
      </c>
      <c r="H38" s="3" t="s">
        <v>21</v>
      </c>
      <c r="I38" s="3" t="s">
        <v>21</v>
      </c>
      <c r="J38" s="3" t="s">
        <v>21</v>
      </c>
      <c r="K38" s="3" t="s">
        <v>21</v>
      </c>
      <c r="L38" s="3" t="s">
        <v>21</v>
      </c>
      <c r="M38" s="3" t="s">
        <v>21</v>
      </c>
      <c r="N38" s="3" t="s">
        <v>21</v>
      </c>
      <c r="O38" s="4" t="s">
        <v>21</v>
      </c>
      <c r="P38" s="3" t="s">
        <v>21</v>
      </c>
      <c r="Q38" s="3" t="s">
        <v>21</v>
      </c>
      <c r="R38" s="3" t="s">
        <v>21</v>
      </c>
      <c r="S38" s="3" t="s">
        <v>21</v>
      </c>
    </row>
    <row r="39" spans="1:19" ht="16" x14ac:dyDescent="0.2">
      <c r="A39" s="2" t="s">
        <v>44</v>
      </c>
      <c r="B39" s="3">
        <v>163445000</v>
      </c>
      <c r="C39" s="3">
        <v>172134000</v>
      </c>
      <c r="D39" s="3">
        <v>321670000</v>
      </c>
      <c r="E39" s="3">
        <v>302789000</v>
      </c>
      <c r="F39" s="3">
        <v>306910000</v>
      </c>
      <c r="G39" s="3">
        <v>447212000</v>
      </c>
      <c r="H39" s="3">
        <v>586414000</v>
      </c>
      <c r="I39" s="3">
        <v>596887000</v>
      </c>
      <c r="J39" s="3">
        <v>957062000</v>
      </c>
      <c r="K39" s="3">
        <v>889770000</v>
      </c>
      <c r="L39" s="3">
        <v>699000000</v>
      </c>
      <c r="M39" s="3">
        <v>680000000</v>
      </c>
      <c r="N39" s="3">
        <v>866000000</v>
      </c>
      <c r="O39" s="4">
        <v>1149000000</v>
      </c>
      <c r="P39" s="3">
        <v>266000000</v>
      </c>
      <c r="Q39" s="3">
        <v>228000000</v>
      </c>
      <c r="R39" s="3">
        <v>304000000</v>
      </c>
      <c r="S39" s="3">
        <v>351000000</v>
      </c>
    </row>
    <row r="40" spans="1:19" ht="16" x14ac:dyDescent="0.2">
      <c r="A40" s="2" t="s">
        <v>45</v>
      </c>
      <c r="B40" s="3">
        <v>52923000</v>
      </c>
      <c r="C40" s="3">
        <v>53333000</v>
      </c>
      <c r="D40" s="3">
        <v>53882000</v>
      </c>
      <c r="E40" s="3">
        <v>55080000</v>
      </c>
      <c r="F40" s="3">
        <v>56993000</v>
      </c>
      <c r="G40" s="3">
        <v>56606000</v>
      </c>
      <c r="H40" s="3">
        <v>56157000</v>
      </c>
      <c r="I40" s="3">
        <v>55530000</v>
      </c>
      <c r="J40" s="3">
        <v>55600000</v>
      </c>
      <c r="K40" s="3">
        <v>56300000</v>
      </c>
      <c r="L40" s="3">
        <v>57300000</v>
      </c>
      <c r="M40" s="3">
        <v>58400000</v>
      </c>
      <c r="N40" s="3">
        <v>58200000</v>
      </c>
      <c r="O40" s="4">
        <v>57025000</v>
      </c>
      <c r="P40" s="3">
        <v>56700000</v>
      </c>
      <c r="Q40" s="3">
        <v>57100000</v>
      </c>
      <c r="R40" s="3">
        <v>57100000</v>
      </c>
      <c r="S40" s="3">
        <v>57200000</v>
      </c>
    </row>
    <row r="41" spans="1:19" ht="16" x14ac:dyDescent="0.2">
      <c r="A41" s="2" t="s">
        <v>46</v>
      </c>
      <c r="B41" s="5">
        <v>3.09</v>
      </c>
      <c r="C41" s="5">
        <v>3.23</v>
      </c>
      <c r="D41" s="5">
        <v>5.97</v>
      </c>
      <c r="E41" s="5">
        <v>5.5</v>
      </c>
      <c r="F41" s="5">
        <v>5.39</v>
      </c>
      <c r="G41" s="5">
        <v>7.9</v>
      </c>
      <c r="H41" s="5">
        <v>10.44</v>
      </c>
      <c r="I41" s="5">
        <v>10.75</v>
      </c>
      <c r="J41" s="5">
        <v>17.21</v>
      </c>
      <c r="K41" s="5">
        <v>15.8</v>
      </c>
      <c r="L41" s="5">
        <v>12.2</v>
      </c>
      <c r="M41" s="5">
        <v>11.64</v>
      </c>
      <c r="N41" s="5">
        <v>14.88</v>
      </c>
      <c r="O41" s="6">
        <v>20.149999999999999</v>
      </c>
      <c r="P41" s="5">
        <v>4.6900000000000004</v>
      </c>
      <c r="Q41" s="5">
        <v>3.99</v>
      </c>
      <c r="R41" s="5">
        <v>5.32</v>
      </c>
      <c r="S41" s="5">
        <v>6.14</v>
      </c>
    </row>
    <row r="42" spans="1:19" ht="16" x14ac:dyDescent="0.2">
      <c r="A42" s="2" t="s">
        <v>47</v>
      </c>
      <c r="B42" s="5">
        <v>3.09</v>
      </c>
      <c r="C42" s="5">
        <v>2.85</v>
      </c>
      <c r="D42" s="5">
        <v>6.03</v>
      </c>
      <c r="E42" s="5">
        <v>5.5</v>
      </c>
      <c r="F42" s="5">
        <v>5.39</v>
      </c>
      <c r="G42" s="5">
        <v>7.9</v>
      </c>
      <c r="H42" s="5">
        <v>10.44</v>
      </c>
      <c r="I42" s="5">
        <v>11.32</v>
      </c>
      <c r="J42" s="5">
        <v>17.29</v>
      </c>
      <c r="K42" s="5">
        <v>14.94</v>
      </c>
      <c r="L42" s="5">
        <v>11.4</v>
      </c>
      <c r="M42" s="5">
        <v>11.66</v>
      </c>
      <c r="N42" s="5">
        <v>14.88</v>
      </c>
      <c r="O42" s="6">
        <v>20.18</v>
      </c>
      <c r="P42" s="5">
        <v>4.6900000000000004</v>
      </c>
      <c r="Q42" s="5">
        <v>4.01</v>
      </c>
      <c r="R42" s="5">
        <v>5.32</v>
      </c>
      <c r="S42" s="5">
        <v>6.15</v>
      </c>
    </row>
    <row r="43" spans="1:19" ht="16" x14ac:dyDescent="0.2">
      <c r="A43" s="2" t="s">
        <v>48</v>
      </c>
      <c r="B43" s="3">
        <v>52923000</v>
      </c>
      <c r="C43" s="3">
        <v>53333000</v>
      </c>
      <c r="D43" s="3">
        <v>53882000</v>
      </c>
      <c r="E43" s="3">
        <v>55080000</v>
      </c>
      <c r="F43" s="3">
        <v>56993000</v>
      </c>
      <c r="G43" s="3">
        <v>56606000</v>
      </c>
      <c r="H43" s="3">
        <v>56157000</v>
      </c>
      <c r="I43" s="3">
        <v>55530000</v>
      </c>
      <c r="J43" s="3">
        <v>55600000</v>
      </c>
      <c r="K43" s="3">
        <v>56300000</v>
      </c>
      <c r="L43" s="3">
        <v>57300000</v>
      </c>
      <c r="M43" s="3">
        <v>58400000</v>
      </c>
      <c r="N43" s="3">
        <v>58200000</v>
      </c>
      <c r="O43" s="4">
        <v>57025000</v>
      </c>
      <c r="P43" s="3">
        <v>56700000</v>
      </c>
      <c r="Q43" s="3">
        <v>57100000</v>
      </c>
      <c r="R43" s="3">
        <v>57100000</v>
      </c>
      <c r="S43" s="3">
        <v>57200000</v>
      </c>
    </row>
    <row r="44" spans="1:19" ht="16" x14ac:dyDescent="0.2">
      <c r="A44" s="2" t="s">
        <v>49</v>
      </c>
      <c r="B44" s="5">
        <v>3.09</v>
      </c>
      <c r="C44" s="5">
        <v>3.23</v>
      </c>
      <c r="D44" s="5">
        <v>5.97</v>
      </c>
      <c r="E44" s="5">
        <v>5.5</v>
      </c>
      <c r="F44" s="5">
        <v>5.39</v>
      </c>
      <c r="G44" s="5">
        <v>7.9</v>
      </c>
      <c r="H44" s="5">
        <v>10.44</v>
      </c>
      <c r="I44" s="5">
        <v>10.75</v>
      </c>
      <c r="J44" s="5">
        <v>17.21</v>
      </c>
      <c r="K44" s="5">
        <v>15.8</v>
      </c>
      <c r="L44" s="5">
        <v>12.2</v>
      </c>
      <c r="M44" s="5">
        <v>11.64</v>
      </c>
      <c r="N44" s="5">
        <v>14.88</v>
      </c>
      <c r="O44" s="6">
        <v>20.149999999999999</v>
      </c>
      <c r="P44" s="5">
        <v>4.6900000000000004</v>
      </c>
      <c r="Q44" s="5">
        <v>3.99</v>
      </c>
      <c r="R44" s="5">
        <v>5.32</v>
      </c>
      <c r="S44" s="5">
        <v>6.14</v>
      </c>
    </row>
    <row r="45" spans="1:19" ht="16" x14ac:dyDescent="0.2">
      <c r="A45" s="2" t="s">
        <v>50</v>
      </c>
      <c r="B45" s="5">
        <v>3.09</v>
      </c>
      <c r="C45" s="5">
        <v>2.85</v>
      </c>
      <c r="D45" s="5">
        <v>6.03</v>
      </c>
      <c r="E45" s="5">
        <v>5.5</v>
      </c>
      <c r="F45" s="5">
        <v>5.39</v>
      </c>
      <c r="G45" s="5">
        <v>7.9</v>
      </c>
      <c r="H45" s="5">
        <v>10.44</v>
      </c>
      <c r="I45" s="5">
        <v>11.32</v>
      </c>
      <c r="J45" s="5">
        <v>17.29</v>
      </c>
      <c r="K45" s="5">
        <v>14.94</v>
      </c>
      <c r="L45" s="5">
        <v>11.4</v>
      </c>
      <c r="M45" s="5">
        <v>11.66</v>
      </c>
      <c r="N45" s="5">
        <v>14.88</v>
      </c>
      <c r="O45" s="6">
        <v>20.18</v>
      </c>
      <c r="P45" s="5">
        <v>4.6900000000000004</v>
      </c>
      <c r="Q45" s="5">
        <v>4.01</v>
      </c>
      <c r="R45" s="5">
        <v>5.32</v>
      </c>
      <c r="S45" s="5">
        <v>6.15</v>
      </c>
    </row>
    <row r="46" spans="1:19" ht="16" x14ac:dyDescent="0.2">
      <c r="A46" s="2" t="s">
        <v>51</v>
      </c>
      <c r="B46" s="3">
        <v>393234000</v>
      </c>
      <c r="C46" s="3">
        <v>547595000</v>
      </c>
      <c r="D46" s="3">
        <v>768002000</v>
      </c>
      <c r="E46" s="3">
        <v>822970000</v>
      </c>
      <c r="F46" s="3">
        <v>1024205000</v>
      </c>
      <c r="G46" s="3">
        <v>1167665000</v>
      </c>
      <c r="H46" s="3">
        <v>1389430000</v>
      </c>
      <c r="I46" s="3">
        <v>1620851000</v>
      </c>
      <c r="J46" s="3">
        <v>1784805000</v>
      </c>
      <c r="K46" s="3">
        <v>2152246000</v>
      </c>
      <c r="L46" s="3">
        <v>2034000000</v>
      </c>
      <c r="M46" s="3">
        <v>1944000000</v>
      </c>
      <c r="N46" s="3">
        <v>2468000000</v>
      </c>
      <c r="O46" s="4">
        <v>2973000000</v>
      </c>
      <c r="P46" s="3">
        <v>706000000</v>
      </c>
      <c r="Q46" s="3">
        <v>653000000</v>
      </c>
      <c r="R46" s="3">
        <v>761000000</v>
      </c>
      <c r="S46" s="3">
        <v>853000000</v>
      </c>
    </row>
    <row r="47" spans="1:19" ht="16" x14ac:dyDescent="0.2">
      <c r="A47" s="2" t="s">
        <v>52</v>
      </c>
      <c r="B47" s="5">
        <v>47.51</v>
      </c>
      <c r="C47" s="5">
        <v>45.41</v>
      </c>
      <c r="D47" s="5">
        <v>45.17</v>
      </c>
      <c r="E47" s="5">
        <v>42.77</v>
      </c>
      <c r="F47" s="5">
        <v>43.16</v>
      </c>
      <c r="G47" s="5">
        <v>43.13</v>
      </c>
      <c r="H47" s="5">
        <v>43.81</v>
      </c>
      <c r="I47" s="5">
        <v>46.25</v>
      </c>
      <c r="J47" s="5">
        <v>46.83</v>
      </c>
      <c r="K47" s="5">
        <v>41.21</v>
      </c>
      <c r="L47" s="5">
        <v>39.86</v>
      </c>
      <c r="M47" s="5">
        <v>40.520000000000003</v>
      </c>
      <c r="N47" s="5">
        <v>45.46</v>
      </c>
      <c r="O47" s="6">
        <v>47.62</v>
      </c>
      <c r="P47" s="5">
        <v>45.46</v>
      </c>
      <c r="Q47" s="5">
        <v>46.18</v>
      </c>
      <c r="R47" s="5">
        <v>47.14</v>
      </c>
      <c r="S47" s="5">
        <v>47.62</v>
      </c>
    </row>
    <row r="48" spans="1:19" ht="16" x14ac:dyDescent="0.2">
      <c r="A48" s="2" t="s">
        <v>53</v>
      </c>
      <c r="B48" s="3">
        <v>363069000</v>
      </c>
      <c r="C48" s="3">
        <v>507256000</v>
      </c>
      <c r="D48" s="3">
        <v>723769000</v>
      </c>
      <c r="E48" s="3">
        <v>777331000</v>
      </c>
      <c r="F48" s="3">
        <v>960597000</v>
      </c>
      <c r="G48" s="3">
        <v>1113446000</v>
      </c>
      <c r="H48" s="3">
        <v>1311985000</v>
      </c>
      <c r="I48" s="3">
        <v>1531625000</v>
      </c>
      <c r="J48" s="3">
        <v>1712351000</v>
      </c>
      <c r="K48" s="3">
        <v>2017294000</v>
      </c>
      <c r="L48" s="3">
        <v>1865000000</v>
      </c>
      <c r="M48" s="3">
        <v>1807000000</v>
      </c>
      <c r="N48" s="3">
        <v>2332000000</v>
      </c>
      <c r="O48" s="4">
        <v>2833000000</v>
      </c>
      <c r="P48" s="3">
        <v>672000000</v>
      </c>
      <c r="Q48" s="3">
        <v>619000000</v>
      </c>
      <c r="R48" s="3">
        <v>726000000</v>
      </c>
      <c r="S48" s="3">
        <v>816000000</v>
      </c>
    </row>
    <row r="49" spans="1:19" ht="16" x14ac:dyDescent="0.2">
      <c r="A49" s="2" t="s">
        <v>54</v>
      </c>
      <c r="B49" s="3">
        <v>363069000</v>
      </c>
      <c r="C49" s="3">
        <v>487135000</v>
      </c>
      <c r="D49" s="3">
        <v>699775000</v>
      </c>
      <c r="E49" s="3">
        <v>749455000</v>
      </c>
      <c r="F49" s="3">
        <v>927820000</v>
      </c>
      <c r="G49" s="3">
        <v>1074002000</v>
      </c>
      <c r="H49" s="3">
        <v>1267760000</v>
      </c>
      <c r="I49" s="3">
        <v>1479826000</v>
      </c>
      <c r="J49" s="3">
        <v>1654961000</v>
      </c>
      <c r="K49" s="3">
        <v>1926546000</v>
      </c>
      <c r="L49" s="3">
        <v>1751000000</v>
      </c>
      <c r="M49" s="3">
        <v>1691000000</v>
      </c>
      <c r="N49" s="3">
        <v>2215000000</v>
      </c>
      <c r="O49" s="4">
        <v>2709000000</v>
      </c>
      <c r="P49" s="3">
        <v>641000000</v>
      </c>
      <c r="Q49" s="3">
        <v>590000000</v>
      </c>
      <c r="R49" s="3">
        <v>695000000</v>
      </c>
      <c r="S49" s="3">
        <v>783000000</v>
      </c>
    </row>
    <row r="50" spans="1:19" ht="16" x14ac:dyDescent="0.2">
      <c r="A50" s="2" t="s">
        <v>58</v>
      </c>
      <c r="B50" s="3">
        <v>344856</v>
      </c>
      <c r="C50" s="3">
        <v>317374</v>
      </c>
      <c r="D50" s="3">
        <v>314853</v>
      </c>
      <c r="E50" s="3">
        <v>315475</v>
      </c>
      <c r="F50" s="3">
        <v>325056</v>
      </c>
      <c r="G50" s="3">
        <v>330136</v>
      </c>
      <c r="H50" s="3">
        <v>341012</v>
      </c>
      <c r="I50" s="3">
        <v>380901</v>
      </c>
      <c r="J50" s="3">
        <v>377339</v>
      </c>
      <c r="K50" s="3">
        <v>285421</v>
      </c>
      <c r="L50" s="3">
        <v>359366</v>
      </c>
      <c r="M50" s="3">
        <v>360752</v>
      </c>
      <c r="N50" s="3">
        <v>377014</v>
      </c>
      <c r="O50" s="4">
        <v>433542</v>
      </c>
      <c r="P50" s="3">
        <v>104861</v>
      </c>
      <c r="Q50" s="3">
        <v>97014</v>
      </c>
      <c r="R50" s="3">
        <v>110556</v>
      </c>
      <c r="S50" s="3">
        <v>121111</v>
      </c>
    </row>
    <row r="51" spans="1:19" ht="16" x14ac:dyDescent="0.2">
      <c r="A51" s="2" t="s">
        <v>59</v>
      </c>
      <c r="B51" s="5">
        <v>7.65</v>
      </c>
      <c r="C51" s="5">
        <v>0.05</v>
      </c>
      <c r="D51" s="5">
        <v>0.06</v>
      </c>
      <c r="E51" s="5">
        <v>36.15</v>
      </c>
      <c r="F51" s="5">
        <v>25.47</v>
      </c>
      <c r="G51" s="5">
        <v>0.06</v>
      </c>
      <c r="H51" s="5">
        <v>0.05</v>
      </c>
      <c r="I51" s="5">
        <v>46.49</v>
      </c>
      <c r="J51" s="5">
        <v>1.01</v>
      </c>
      <c r="K51" s="5">
        <v>30.41</v>
      </c>
      <c r="L51" s="5">
        <v>33.65</v>
      </c>
      <c r="M51" s="5">
        <v>1.25</v>
      </c>
      <c r="N51" s="5">
        <v>18.75</v>
      </c>
      <c r="O51" s="6">
        <v>18.989999999999998</v>
      </c>
      <c r="P51" s="5">
        <v>18.43</v>
      </c>
      <c r="Q51" s="5">
        <v>0.67</v>
      </c>
      <c r="R51" s="3" t="s">
        <v>21</v>
      </c>
      <c r="S51" s="3" t="s">
        <v>21</v>
      </c>
    </row>
    <row r="52" spans="1:19" ht="16" x14ac:dyDescent="0.2">
      <c r="A52" s="2" t="s">
        <v>60</v>
      </c>
      <c r="B52" s="3">
        <v>30165000</v>
      </c>
      <c r="C52" s="3">
        <v>40339000</v>
      </c>
      <c r="D52" s="3">
        <v>44233000</v>
      </c>
      <c r="E52" s="3">
        <v>45639000</v>
      </c>
      <c r="F52" s="3">
        <v>63608000</v>
      </c>
      <c r="G52" s="3">
        <v>54219000</v>
      </c>
      <c r="H52" s="3">
        <v>77445000</v>
      </c>
      <c r="I52" s="3">
        <v>89226000</v>
      </c>
      <c r="J52" s="3">
        <v>72454000</v>
      </c>
      <c r="K52" s="3">
        <v>134952000</v>
      </c>
      <c r="L52" s="3">
        <v>169000000</v>
      </c>
      <c r="M52" s="3">
        <v>137000000</v>
      </c>
      <c r="N52" s="3">
        <v>136000000</v>
      </c>
      <c r="O52" s="4">
        <v>140000000</v>
      </c>
      <c r="P52" s="3">
        <v>34000000</v>
      </c>
      <c r="Q52" s="3">
        <v>34000000</v>
      </c>
      <c r="R52" s="3">
        <v>35000000</v>
      </c>
      <c r="S52" s="3">
        <v>37000000</v>
      </c>
    </row>
    <row r="54" spans="1:19" ht="16" x14ac:dyDescent="0.2">
      <c r="A54" s="1" t="s">
        <v>21</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188</v>
      </c>
      <c r="R54" s="1" t="s">
        <v>189</v>
      </c>
      <c r="S54" s="1" t="s">
        <v>190</v>
      </c>
    </row>
    <row r="55" spans="1:19" ht="16" x14ac:dyDescent="0.2">
      <c r="A55" s="2" t="s">
        <v>61</v>
      </c>
      <c r="B55" s="3">
        <v>583508000</v>
      </c>
      <c r="C55" s="3">
        <v>870292000</v>
      </c>
      <c r="D55" s="3">
        <v>996810000</v>
      </c>
      <c r="E55" s="3">
        <v>1320495000</v>
      </c>
      <c r="F55" s="3">
        <v>1689576000</v>
      </c>
      <c r="G55" s="3">
        <v>1831962000</v>
      </c>
      <c r="H55" s="3">
        <v>2930697000</v>
      </c>
      <c r="I55" s="3">
        <v>2133552000</v>
      </c>
      <c r="J55" s="3">
        <v>3657287000</v>
      </c>
      <c r="K55" s="3">
        <v>4865247000</v>
      </c>
      <c r="L55" s="3">
        <v>6960000000</v>
      </c>
      <c r="M55" s="3">
        <v>7030000000</v>
      </c>
      <c r="N55" s="3">
        <v>5649000000</v>
      </c>
      <c r="O55" s="4">
        <v>6252000000</v>
      </c>
      <c r="P55" s="3">
        <v>5649000000</v>
      </c>
      <c r="Q55" s="3">
        <v>5929000000</v>
      </c>
      <c r="R55" s="3">
        <v>7456000000</v>
      </c>
      <c r="S55" s="3">
        <v>6252000000</v>
      </c>
    </row>
    <row r="56" spans="1:19" ht="16" x14ac:dyDescent="0.2">
      <c r="A56" s="2" t="s">
        <v>62</v>
      </c>
      <c r="B56" s="3">
        <v>234112000</v>
      </c>
      <c r="C56" s="3">
        <v>376183000</v>
      </c>
      <c r="D56" s="3">
        <v>440524000</v>
      </c>
      <c r="E56" s="3">
        <v>564740000</v>
      </c>
      <c r="F56" s="3">
        <v>819548000</v>
      </c>
      <c r="G56" s="3">
        <v>714033000</v>
      </c>
      <c r="H56" s="3">
        <v>1586994000</v>
      </c>
      <c r="I56" s="3">
        <v>650561000</v>
      </c>
      <c r="J56" s="3">
        <v>2073017000</v>
      </c>
      <c r="K56" s="3">
        <v>1467486000</v>
      </c>
      <c r="L56" s="3">
        <v>4717000000</v>
      </c>
      <c r="M56" s="3">
        <v>4787000000</v>
      </c>
      <c r="N56" s="3">
        <v>3001000000</v>
      </c>
      <c r="O56" s="4">
        <v>3071000000</v>
      </c>
      <c r="P56" s="3">
        <v>3001000000</v>
      </c>
      <c r="Q56" s="3">
        <v>3288000000</v>
      </c>
      <c r="R56" s="3">
        <v>3418000000</v>
      </c>
      <c r="S56" s="3">
        <v>3071000000</v>
      </c>
    </row>
    <row r="57" spans="1:19" ht="16" x14ac:dyDescent="0.2">
      <c r="A57" s="2" t="s">
        <v>63</v>
      </c>
      <c r="B57" s="3">
        <v>234112000</v>
      </c>
      <c r="C57" s="3">
        <v>376183000</v>
      </c>
      <c r="D57" s="3">
        <v>440524000</v>
      </c>
      <c r="E57" s="3">
        <v>564740000</v>
      </c>
      <c r="F57" s="3">
        <v>819548000</v>
      </c>
      <c r="G57" s="3">
        <v>714033000</v>
      </c>
      <c r="H57" s="3">
        <v>1586994000</v>
      </c>
      <c r="I57" s="3">
        <v>650561000</v>
      </c>
      <c r="J57" s="3">
        <v>2073017000</v>
      </c>
      <c r="K57" s="3">
        <v>1467486000</v>
      </c>
      <c r="L57" s="3">
        <v>4717000000</v>
      </c>
      <c r="M57" s="3">
        <v>4787000000</v>
      </c>
      <c r="N57" s="3">
        <v>3001000000</v>
      </c>
      <c r="O57" s="4">
        <v>3071000000</v>
      </c>
      <c r="P57" s="3">
        <v>3001000000</v>
      </c>
      <c r="Q57" s="3">
        <v>3288000000</v>
      </c>
      <c r="R57" s="3">
        <v>3418000000</v>
      </c>
      <c r="S57" s="3">
        <v>3071000000</v>
      </c>
    </row>
    <row r="58" spans="1:19" ht="16" x14ac:dyDescent="0.2">
      <c r="A58" s="2" t="s">
        <v>64</v>
      </c>
      <c r="B58" s="3" t="s">
        <v>21</v>
      </c>
      <c r="C58" s="3" t="s">
        <v>21</v>
      </c>
      <c r="D58" s="3" t="s">
        <v>21</v>
      </c>
      <c r="E58" s="3" t="s">
        <v>21</v>
      </c>
      <c r="F58" s="3" t="s">
        <v>21</v>
      </c>
      <c r="G58" s="3" t="s">
        <v>21</v>
      </c>
      <c r="H58" s="3" t="s">
        <v>21</v>
      </c>
      <c r="I58" s="3" t="s">
        <v>21</v>
      </c>
      <c r="J58" s="3" t="s">
        <v>21</v>
      </c>
      <c r="K58" s="3" t="s">
        <v>21</v>
      </c>
      <c r="L58" s="3" t="s">
        <v>21</v>
      </c>
      <c r="M58" s="3" t="s">
        <v>21</v>
      </c>
      <c r="N58" s="3" t="s">
        <v>21</v>
      </c>
      <c r="O58" s="4" t="s">
        <v>21</v>
      </c>
      <c r="P58" s="3" t="s">
        <v>21</v>
      </c>
      <c r="Q58" s="3" t="s">
        <v>21</v>
      </c>
      <c r="R58" s="3" t="s">
        <v>21</v>
      </c>
      <c r="S58" s="3" t="s">
        <v>21</v>
      </c>
    </row>
    <row r="59" spans="1:19" ht="16" x14ac:dyDescent="0.2">
      <c r="A59" s="2" t="s">
        <v>65</v>
      </c>
      <c r="B59" s="3">
        <v>134461000</v>
      </c>
      <c r="C59" s="3">
        <v>189293000</v>
      </c>
      <c r="D59" s="3">
        <v>235783000</v>
      </c>
      <c r="E59" s="3">
        <v>290449000</v>
      </c>
      <c r="F59" s="3">
        <v>351307000</v>
      </c>
      <c r="G59" s="3">
        <v>444072000</v>
      </c>
      <c r="H59" s="3">
        <v>576339000</v>
      </c>
      <c r="I59" s="3">
        <v>636127000</v>
      </c>
      <c r="J59" s="3">
        <v>704310000</v>
      </c>
      <c r="K59" s="3">
        <v>1067603000</v>
      </c>
      <c r="L59" s="3">
        <v>720000000</v>
      </c>
      <c r="M59" s="3">
        <v>791000000</v>
      </c>
      <c r="N59" s="3">
        <v>967000000</v>
      </c>
      <c r="O59" s="4">
        <v>1159000000</v>
      </c>
      <c r="P59" s="3">
        <v>967000000</v>
      </c>
      <c r="Q59" s="3">
        <v>860000000</v>
      </c>
      <c r="R59" s="3">
        <v>1018000000</v>
      </c>
      <c r="S59" s="3">
        <v>1159000000</v>
      </c>
    </row>
    <row r="60" spans="1:19" ht="16" x14ac:dyDescent="0.2">
      <c r="A60" s="2" t="s">
        <v>66</v>
      </c>
      <c r="B60" s="3">
        <v>134461000</v>
      </c>
      <c r="C60" s="3">
        <v>189293000</v>
      </c>
      <c r="D60" s="3">
        <v>235783000</v>
      </c>
      <c r="E60" s="3">
        <v>290449000</v>
      </c>
      <c r="F60" s="3">
        <v>351307000</v>
      </c>
      <c r="G60" s="3">
        <v>444072000</v>
      </c>
      <c r="H60" s="3">
        <v>576339000</v>
      </c>
      <c r="I60" s="3">
        <v>636127000</v>
      </c>
      <c r="J60" s="3">
        <v>704310000</v>
      </c>
      <c r="K60" s="3">
        <v>1067603000</v>
      </c>
      <c r="L60" s="3">
        <v>720000000</v>
      </c>
      <c r="M60" s="3">
        <v>791000000</v>
      </c>
      <c r="N60" s="3">
        <v>967000000</v>
      </c>
      <c r="O60" s="4">
        <v>1159000000</v>
      </c>
      <c r="P60" s="3">
        <v>967000000</v>
      </c>
      <c r="Q60" s="3">
        <v>860000000</v>
      </c>
      <c r="R60" s="3">
        <v>1018000000</v>
      </c>
      <c r="S60" s="3">
        <v>1159000000</v>
      </c>
    </row>
    <row r="61" spans="1:19" ht="16" x14ac:dyDescent="0.2">
      <c r="A61" s="2" t="s">
        <v>67</v>
      </c>
      <c r="B61" s="3" t="s">
        <v>21</v>
      </c>
      <c r="C61" s="3" t="s">
        <v>21</v>
      </c>
      <c r="D61" s="3" t="s">
        <v>21</v>
      </c>
      <c r="E61" s="3" t="s">
        <v>21</v>
      </c>
      <c r="F61" s="3" t="s">
        <v>21</v>
      </c>
      <c r="G61" s="3" t="s">
        <v>21</v>
      </c>
      <c r="H61" s="3" t="s">
        <v>21</v>
      </c>
      <c r="I61" s="3" t="s">
        <v>21</v>
      </c>
      <c r="J61" s="3" t="s">
        <v>21</v>
      </c>
      <c r="K61" s="3" t="s">
        <v>21</v>
      </c>
      <c r="L61" s="3" t="s">
        <v>21</v>
      </c>
      <c r="M61" s="3" t="s">
        <v>21</v>
      </c>
      <c r="N61" s="3" t="s">
        <v>21</v>
      </c>
      <c r="O61" s="4" t="s">
        <v>21</v>
      </c>
      <c r="P61" s="3" t="s">
        <v>21</v>
      </c>
      <c r="Q61" s="3" t="s">
        <v>21</v>
      </c>
      <c r="R61" s="3" t="s">
        <v>21</v>
      </c>
      <c r="S61" s="3" t="s">
        <v>21</v>
      </c>
    </row>
    <row r="62" spans="1:19" ht="16" x14ac:dyDescent="0.2">
      <c r="A62" s="2" t="s">
        <v>68</v>
      </c>
      <c r="B62" s="3" t="s">
        <v>21</v>
      </c>
      <c r="C62" s="3" t="s">
        <v>21</v>
      </c>
      <c r="D62" s="3" t="s">
        <v>21</v>
      </c>
      <c r="E62" s="3" t="s">
        <v>21</v>
      </c>
      <c r="F62" s="3" t="s">
        <v>21</v>
      </c>
      <c r="G62" s="3" t="s">
        <v>21</v>
      </c>
      <c r="H62" s="3" t="s">
        <v>21</v>
      </c>
      <c r="I62" s="3" t="s">
        <v>21</v>
      </c>
      <c r="J62" s="3" t="s">
        <v>21</v>
      </c>
      <c r="K62" s="3" t="s">
        <v>21</v>
      </c>
      <c r="L62" s="3" t="s">
        <v>21</v>
      </c>
      <c r="M62" s="3" t="s">
        <v>21</v>
      </c>
      <c r="N62" s="3" t="s">
        <v>21</v>
      </c>
      <c r="O62" s="4" t="s">
        <v>21</v>
      </c>
      <c r="P62" s="3" t="s">
        <v>21</v>
      </c>
      <c r="Q62" s="3" t="s">
        <v>21</v>
      </c>
      <c r="R62" s="3" t="s">
        <v>21</v>
      </c>
      <c r="S62" s="3" t="s">
        <v>21</v>
      </c>
    </row>
    <row r="63" spans="1:19" ht="16" x14ac:dyDescent="0.2">
      <c r="A63" s="2" t="s">
        <v>69</v>
      </c>
      <c r="B63" s="3" t="s">
        <v>21</v>
      </c>
      <c r="C63" s="3" t="s">
        <v>21</v>
      </c>
      <c r="D63" s="3" t="s">
        <v>21</v>
      </c>
      <c r="E63" s="3" t="s">
        <v>21</v>
      </c>
      <c r="F63" s="3" t="s">
        <v>21</v>
      </c>
      <c r="G63" s="3" t="s">
        <v>21</v>
      </c>
      <c r="H63" s="3" t="s">
        <v>21</v>
      </c>
      <c r="I63" s="3" t="s">
        <v>21</v>
      </c>
      <c r="J63" s="3" t="s">
        <v>21</v>
      </c>
      <c r="K63" s="3" t="s">
        <v>21</v>
      </c>
      <c r="L63" s="3" t="s">
        <v>21</v>
      </c>
      <c r="M63" s="3" t="s">
        <v>21</v>
      </c>
      <c r="N63" s="3" t="s">
        <v>21</v>
      </c>
      <c r="O63" s="4" t="s">
        <v>21</v>
      </c>
      <c r="P63" s="3" t="s">
        <v>21</v>
      </c>
      <c r="Q63" s="3" t="s">
        <v>21</v>
      </c>
      <c r="R63" s="3" t="s">
        <v>21</v>
      </c>
      <c r="S63" s="3" t="s">
        <v>21</v>
      </c>
    </row>
    <row r="64" spans="1:19" ht="16" x14ac:dyDescent="0.2">
      <c r="A64" s="2" t="s">
        <v>70</v>
      </c>
      <c r="B64" s="3">
        <v>188756000</v>
      </c>
      <c r="C64" s="3">
        <v>265317000</v>
      </c>
      <c r="D64" s="3">
        <v>320503000</v>
      </c>
      <c r="E64" s="3">
        <v>413581000</v>
      </c>
      <c r="F64" s="3">
        <v>459074000</v>
      </c>
      <c r="G64" s="3">
        <v>591401000</v>
      </c>
      <c r="H64" s="3">
        <v>724011000</v>
      </c>
      <c r="I64" s="3">
        <v>730681000</v>
      </c>
      <c r="J64" s="3">
        <v>805292000</v>
      </c>
      <c r="K64" s="3">
        <v>1232649000</v>
      </c>
      <c r="L64" s="3">
        <v>1283000000</v>
      </c>
      <c r="M64" s="3">
        <v>1185000000</v>
      </c>
      <c r="N64" s="3">
        <v>1332000000</v>
      </c>
      <c r="O64" s="4">
        <v>1603000000</v>
      </c>
      <c r="P64" s="3">
        <v>1332000000</v>
      </c>
      <c r="Q64" s="3">
        <v>1439000000</v>
      </c>
      <c r="R64" s="3">
        <v>1529000000</v>
      </c>
      <c r="S64" s="3">
        <v>1603000000</v>
      </c>
    </row>
    <row r="65" spans="1:19" ht="16" x14ac:dyDescent="0.2">
      <c r="A65" s="2" t="s">
        <v>71</v>
      </c>
      <c r="B65" s="3">
        <v>112249000</v>
      </c>
      <c r="C65" s="3">
        <v>160402000</v>
      </c>
      <c r="D65" s="3">
        <v>203809000</v>
      </c>
      <c r="E65" s="3">
        <v>274510000</v>
      </c>
      <c r="F65" s="3">
        <v>298318000</v>
      </c>
      <c r="G65" s="3">
        <v>371073000</v>
      </c>
      <c r="H65" s="3">
        <v>464410000</v>
      </c>
      <c r="I65" s="3">
        <v>496899000</v>
      </c>
      <c r="J65" s="3">
        <v>540290000</v>
      </c>
      <c r="K65" s="3">
        <v>804687000</v>
      </c>
      <c r="L65" s="3">
        <v>881000000</v>
      </c>
      <c r="M65" s="3">
        <v>850000000</v>
      </c>
      <c r="N65" s="3">
        <v>959000000</v>
      </c>
      <c r="O65" s="4">
        <v>1133000000</v>
      </c>
      <c r="P65" s="3">
        <v>959000000</v>
      </c>
      <c r="Q65" s="3">
        <v>1037000000</v>
      </c>
      <c r="R65" s="3">
        <v>1082000000</v>
      </c>
      <c r="S65" s="3">
        <v>1133000000</v>
      </c>
    </row>
    <row r="66" spans="1:19" ht="16" x14ac:dyDescent="0.2">
      <c r="A66" s="2" t="s">
        <v>72</v>
      </c>
      <c r="B66" s="3">
        <v>61487000</v>
      </c>
      <c r="C66" s="3">
        <v>85612000</v>
      </c>
      <c r="D66" s="3">
        <v>102645000</v>
      </c>
      <c r="E66" s="3">
        <v>124765000</v>
      </c>
      <c r="F66" s="3">
        <v>146980000</v>
      </c>
      <c r="G66" s="3">
        <v>164793000</v>
      </c>
      <c r="H66" s="3">
        <v>188417000</v>
      </c>
      <c r="I66" s="3">
        <v>187009000</v>
      </c>
      <c r="J66" s="3">
        <v>237335000</v>
      </c>
      <c r="K66" s="3">
        <v>360230000</v>
      </c>
      <c r="L66" s="3">
        <v>358000000</v>
      </c>
      <c r="M66" s="3">
        <v>322000000</v>
      </c>
      <c r="N66" s="3">
        <v>359000000</v>
      </c>
      <c r="O66" s="4">
        <v>453000000</v>
      </c>
      <c r="P66" s="3">
        <v>359000000</v>
      </c>
      <c r="Q66" s="3">
        <v>390000000</v>
      </c>
      <c r="R66" s="3">
        <v>427000000</v>
      </c>
      <c r="S66" s="3">
        <v>453000000</v>
      </c>
    </row>
    <row r="67" spans="1:19" ht="16" x14ac:dyDescent="0.2">
      <c r="A67" s="2" t="s">
        <v>73</v>
      </c>
      <c r="B67" s="3">
        <v>31251000</v>
      </c>
      <c r="C67" s="3">
        <v>43192000</v>
      </c>
      <c r="D67" s="3">
        <v>48395000</v>
      </c>
      <c r="E67" s="3">
        <v>58052000</v>
      </c>
      <c r="F67" s="3">
        <v>69658000</v>
      </c>
      <c r="G67" s="3">
        <v>122956000</v>
      </c>
      <c r="H67" s="3">
        <v>153253000</v>
      </c>
      <c r="I67" s="3">
        <v>131548000</v>
      </c>
      <c r="J67" s="3">
        <v>127018000</v>
      </c>
      <c r="K67" s="3">
        <v>191535000</v>
      </c>
      <c r="L67" s="3">
        <v>222000000</v>
      </c>
      <c r="M67" s="3">
        <v>207000000</v>
      </c>
      <c r="N67" s="3">
        <v>210000000</v>
      </c>
      <c r="O67" s="4">
        <v>228000000</v>
      </c>
      <c r="P67" s="3">
        <v>210000000</v>
      </c>
      <c r="Q67" s="3">
        <v>216000000</v>
      </c>
      <c r="R67" s="3">
        <v>227000000</v>
      </c>
      <c r="S67" s="3">
        <v>228000000</v>
      </c>
    </row>
    <row r="68" spans="1:19" ht="16" x14ac:dyDescent="0.2">
      <c r="A68" s="2" t="s">
        <v>74</v>
      </c>
      <c r="B68" s="3">
        <v>-16231000</v>
      </c>
      <c r="C68" s="3">
        <v>-23889000</v>
      </c>
      <c r="D68" s="3">
        <v>-34346000</v>
      </c>
      <c r="E68" s="3">
        <v>-43746000</v>
      </c>
      <c r="F68" s="3">
        <v>-55882000</v>
      </c>
      <c r="G68" s="3">
        <v>-67421000</v>
      </c>
      <c r="H68" s="3">
        <v>-82069000</v>
      </c>
      <c r="I68" s="3">
        <v>-84775000</v>
      </c>
      <c r="J68" s="3">
        <v>-99351000</v>
      </c>
      <c r="K68" s="3">
        <v>-123803000</v>
      </c>
      <c r="L68" s="3">
        <v>-178000000</v>
      </c>
      <c r="M68" s="3">
        <v>-194000000</v>
      </c>
      <c r="N68" s="3">
        <v>-196000000</v>
      </c>
      <c r="O68" s="4">
        <v>-211000000</v>
      </c>
      <c r="P68" s="3">
        <v>-196000000</v>
      </c>
      <c r="Q68" s="3">
        <v>-204000000</v>
      </c>
      <c r="R68" s="3">
        <v>-207000000</v>
      </c>
      <c r="S68" s="3">
        <v>-211000000</v>
      </c>
    </row>
    <row r="69" spans="1:19" ht="16" x14ac:dyDescent="0.2">
      <c r="A69" s="2" t="s">
        <v>75</v>
      </c>
      <c r="B69" s="3" t="s">
        <v>21</v>
      </c>
      <c r="C69" s="3" t="s">
        <v>21</v>
      </c>
      <c r="D69" s="3" t="s">
        <v>21</v>
      </c>
      <c r="E69" s="3" t="s">
        <v>21</v>
      </c>
      <c r="F69" s="3" t="s">
        <v>21</v>
      </c>
      <c r="G69" s="3" t="s">
        <v>21</v>
      </c>
      <c r="H69" s="3" t="s">
        <v>21</v>
      </c>
      <c r="I69" s="3" t="s">
        <v>21</v>
      </c>
      <c r="J69" s="3" t="s">
        <v>21</v>
      </c>
      <c r="K69" s="3" t="s">
        <v>21</v>
      </c>
      <c r="L69" s="3" t="s">
        <v>21</v>
      </c>
      <c r="M69" s="3" t="s">
        <v>21</v>
      </c>
      <c r="N69" s="3" t="s">
        <v>21</v>
      </c>
      <c r="O69" s="4" t="s">
        <v>21</v>
      </c>
      <c r="P69" s="3" t="s">
        <v>21</v>
      </c>
      <c r="Q69" s="3" t="s">
        <v>21</v>
      </c>
      <c r="R69" s="3" t="s">
        <v>21</v>
      </c>
      <c r="S69" s="3" t="s">
        <v>21</v>
      </c>
    </row>
    <row r="70" spans="1:19" ht="16" x14ac:dyDescent="0.2">
      <c r="A70" s="2" t="s">
        <v>76</v>
      </c>
      <c r="B70" s="3">
        <v>26179000</v>
      </c>
      <c r="C70" s="3">
        <v>39499000</v>
      </c>
      <c r="D70" s="3" t="s">
        <v>21</v>
      </c>
      <c r="E70" s="3">
        <v>51725000</v>
      </c>
      <c r="F70" s="3">
        <v>59647000</v>
      </c>
      <c r="G70" s="3">
        <v>82456000</v>
      </c>
      <c r="H70" s="3">
        <v>43353000</v>
      </c>
      <c r="I70" s="3">
        <v>116183000</v>
      </c>
      <c r="J70" s="3">
        <v>74668000</v>
      </c>
      <c r="K70" s="3">
        <v>1097509000</v>
      </c>
      <c r="L70" s="3">
        <v>240000000</v>
      </c>
      <c r="M70" s="3">
        <v>267000000</v>
      </c>
      <c r="N70" s="3">
        <v>349000000</v>
      </c>
      <c r="O70" s="4">
        <v>419000000</v>
      </c>
      <c r="P70" s="3">
        <v>349000000</v>
      </c>
      <c r="Q70" s="3">
        <v>342000000</v>
      </c>
      <c r="R70" s="3">
        <v>1491000000</v>
      </c>
      <c r="S70" s="3">
        <v>419000000</v>
      </c>
    </row>
    <row r="71" spans="1:19" ht="16" x14ac:dyDescent="0.2">
      <c r="A71" s="2" t="s">
        <v>77</v>
      </c>
      <c r="B71" s="3" t="s">
        <v>21</v>
      </c>
      <c r="C71" s="3" t="s">
        <v>21</v>
      </c>
      <c r="D71" s="3" t="s">
        <v>21</v>
      </c>
      <c r="E71" s="3" t="s">
        <v>21</v>
      </c>
      <c r="F71" s="3" t="s">
        <v>21</v>
      </c>
      <c r="G71" s="3" t="s">
        <v>21</v>
      </c>
      <c r="H71" s="3" t="s">
        <v>21</v>
      </c>
      <c r="I71" s="3" t="s">
        <v>21</v>
      </c>
      <c r="J71" s="3" t="s">
        <v>21</v>
      </c>
      <c r="K71" s="3" t="s">
        <v>21</v>
      </c>
      <c r="L71" s="3" t="s">
        <v>21</v>
      </c>
      <c r="M71" s="3" t="s">
        <v>21</v>
      </c>
      <c r="N71" s="3" t="s">
        <v>21</v>
      </c>
      <c r="O71" s="4" t="s">
        <v>21</v>
      </c>
      <c r="P71" s="3" t="s">
        <v>21</v>
      </c>
      <c r="Q71" s="3" t="s">
        <v>21</v>
      </c>
      <c r="R71" s="3" t="s">
        <v>21</v>
      </c>
      <c r="S71" s="3" t="s">
        <v>21</v>
      </c>
    </row>
    <row r="72" spans="1:19" ht="16" x14ac:dyDescent="0.2">
      <c r="A72" s="2" t="s">
        <v>78</v>
      </c>
      <c r="B72" s="3" t="s">
        <v>21</v>
      </c>
      <c r="C72" s="3" t="s">
        <v>21</v>
      </c>
      <c r="D72" s="3" t="s">
        <v>21</v>
      </c>
      <c r="E72" s="3" t="s">
        <v>21</v>
      </c>
      <c r="F72" s="3" t="s">
        <v>21</v>
      </c>
      <c r="G72" s="3" t="s">
        <v>21</v>
      </c>
      <c r="H72" s="3" t="s">
        <v>21</v>
      </c>
      <c r="I72" s="3" t="s">
        <v>21</v>
      </c>
      <c r="J72" s="3" t="s">
        <v>21</v>
      </c>
      <c r="K72" s="3" t="s">
        <v>21</v>
      </c>
      <c r="L72" s="3" t="s">
        <v>21</v>
      </c>
      <c r="M72" s="3" t="s">
        <v>21</v>
      </c>
      <c r="N72" s="3" t="s">
        <v>21</v>
      </c>
      <c r="O72" s="4" t="s">
        <v>21</v>
      </c>
      <c r="P72" s="3" t="s">
        <v>21</v>
      </c>
      <c r="Q72" s="3" t="s">
        <v>21</v>
      </c>
      <c r="R72" s="3" t="s">
        <v>21</v>
      </c>
      <c r="S72" s="3" t="s">
        <v>21</v>
      </c>
    </row>
    <row r="73" spans="1:19" ht="16" x14ac:dyDescent="0.2">
      <c r="A73" s="2" t="s">
        <v>79</v>
      </c>
      <c r="B73" s="3" t="s">
        <v>21</v>
      </c>
      <c r="C73" s="3" t="s">
        <v>21</v>
      </c>
      <c r="D73" s="3" t="s">
        <v>21</v>
      </c>
      <c r="E73" s="3" t="s">
        <v>21</v>
      </c>
      <c r="F73" s="3" t="s">
        <v>21</v>
      </c>
      <c r="G73" s="3" t="s">
        <v>21</v>
      </c>
      <c r="H73" s="3" t="s">
        <v>21</v>
      </c>
      <c r="I73" s="3" t="s">
        <v>21</v>
      </c>
      <c r="J73" s="3" t="s">
        <v>21</v>
      </c>
      <c r="K73" s="3" t="s">
        <v>21</v>
      </c>
      <c r="L73" s="3" t="s">
        <v>21</v>
      </c>
      <c r="M73" s="3" t="s">
        <v>21</v>
      </c>
      <c r="N73" s="3" t="s">
        <v>21</v>
      </c>
      <c r="O73" s="4" t="s">
        <v>21</v>
      </c>
      <c r="P73" s="3" t="s">
        <v>21</v>
      </c>
      <c r="Q73" s="3" t="s">
        <v>21</v>
      </c>
      <c r="R73" s="3" t="s">
        <v>21</v>
      </c>
      <c r="S73" s="3" t="s">
        <v>21</v>
      </c>
    </row>
    <row r="74" spans="1:19" ht="16" x14ac:dyDescent="0.2">
      <c r="A74" s="2" t="s">
        <v>80</v>
      </c>
      <c r="B74" s="3" t="s">
        <v>21</v>
      </c>
      <c r="C74" s="3" t="s">
        <v>21</v>
      </c>
      <c r="D74" s="3" t="s">
        <v>21</v>
      </c>
      <c r="E74" s="3" t="s">
        <v>21</v>
      </c>
      <c r="F74" s="3" t="s">
        <v>21</v>
      </c>
      <c r="G74" s="3" t="s">
        <v>21</v>
      </c>
      <c r="H74" s="3" t="s">
        <v>21</v>
      </c>
      <c r="I74" s="3" t="s">
        <v>21</v>
      </c>
      <c r="J74" s="3" t="s">
        <v>21</v>
      </c>
      <c r="K74" s="3" t="s">
        <v>21</v>
      </c>
      <c r="L74" s="3" t="s">
        <v>21</v>
      </c>
      <c r="M74" s="3" t="s">
        <v>21</v>
      </c>
      <c r="N74" s="3" t="s">
        <v>21</v>
      </c>
      <c r="O74" s="4" t="s">
        <v>21</v>
      </c>
      <c r="P74" s="3" t="s">
        <v>21</v>
      </c>
      <c r="Q74" s="3" t="s">
        <v>21</v>
      </c>
      <c r="R74" s="3" t="s">
        <v>21</v>
      </c>
      <c r="S74" s="3" t="s">
        <v>21</v>
      </c>
    </row>
    <row r="75" spans="1:19" ht="16" x14ac:dyDescent="0.2">
      <c r="A75" s="2" t="s">
        <v>81</v>
      </c>
      <c r="B75" s="3" t="s">
        <v>21</v>
      </c>
      <c r="C75" s="3" t="s">
        <v>21</v>
      </c>
      <c r="D75" s="3" t="s">
        <v>21</v>
      </c>
      <c r="E75" s="3" t="s">
        <v>21</v>
      </c>
      <c r="F75" s="3" t="s">
        <v>21</v>
      </c>
      <c r="G75" s="3" t="s">
        <v>21</v>
      </c>
      <c r="H75" s="3" t="s">
        <v>21</v>
      </c>
      <c r="I75" s="3" t="s">
        <v>21</v>
      </c>
      <c r="J75" s="3" t="s">
        <v>21</v>
      </c>
      <c r="K75" s="3" t="s">
        <v>21</v>
      </c>
      <c r="L75" s="3" t="s">
        <v>21</v>
      </c>
      <c r="M75" s="3" t="s">
        <v>21</v>
      </c>
      <c r="N75" s="3" t="s">
        <v>21</v>
      </c>
      <c r="O75" s="4" t="s">
        <v>21</v>
      </c>
      <c r="P75" s="3" t="s">
        <v>21</v>
      </c>
      <c r="Q75" s="3" t="s">
        <v>21</v>
      </c>
      <c r="R75" s="3" t="s">
        <v>21</v>
      </c>
      <c r="S75" s="3" t="s">
        <v>21</v>
      </c>
    </row>
    <row r="76" spans="1:19" ht="16" x14ac:dyDescent="0.2">
      <c r="A76" s="2" t="s">
        <v>82</v>
      </c>
      <c r="B76" s="3">
        <v>2094310000</v>
      </c>
      <c r="C76" s="3">
        <v>3643344000</v>
      </c>
      <c r="D76" s="3">
        <v>4054564000</v>
      </c>
      <c r="E76" s="3">
        <v>4828384000</v>
      </c>
      <c r="F76" s="3">
        <v>5067272000</v>
      </c>
      <c r="G76" s="3">
        <v>6595088000</v>
      </c>
      <c r="H76" s="3">
        <v>7795580000</v>
      </c>
      <c r="I76" s="3">
        <v>7842109000</v>
      </c>
      <c r="J76" s="3">
        <v>8540180000</v>
      </c>
      <c r="K76" s="3">
        <v>11389484000</v>
      </c>
      <c r="L76" s="3">
        <v>11435000000</v>
      </c>
      <c r="M76" s="3">
        <v>12285000000</v>
      </c>
      <c r="N76" s="3">
        <v>12458000000</v>
      </c>
      <c r="O76" s="4">
        <v>13303000000</v>
      </c>
      <c r="P76" s="3">
        <v>12458000000</v>
      </c>
      <c r="Q76" s="3">
        <v>12560000000</v>
      </c>
      <c r="R76" s="3">
        <v>12552000000</v>
      </c>
      <c r="S76" s="3">
        <v>13303000000</v>
      </c>
    </row>
    <row r="77" spans="1:19" ht="16" x14ac:dyDescent="0.2">
      <c r="A77" s="2" t="s">
        <v>83</v>
      </c>
      <c r="B77" s="3">
        <v>99613000</v>
      </c>
      <c r="C77" s="3">
        <v>150800000</v>
      </c>
      <c r="D77" s="3">
        <v>172737000</v>
      </c>
      <c r="E77" s="3">
        <v>208964000</v>
      </c>
      <c r="F77" s="3">
        <v>212108000</v>
      </c>
      <c r="G77" s="3">
        <v>260684000</v>
      </c>
      <c r="H77" s="3">
        <v>310580000</v>
      </c>
      <c r="I77" s="3">
        <v>324924000</v>
      </c>
      <c r="J77" s="3">
        <v>388333000</v>
      </c>
      <c r="K77" s="3">
        <v>756757000</v>
      </c>
      <c r="L77" s="3">
        <v>752000000</v>
      </c>
      <c r="M77" s="3">
        <v>770000000</v>
      </c>
      <c r="N77" s="3">
        <v>807000000</v>
      </c>
      <c r="O77" s="4">
        <v>983000000</v>
      </c>
      <c r="P77" s="3">
        <v>807000000</v>
      </c>
      <c r="Q77" s="3">
        <v>864000000</v>
      </c>
      <c r="R77" s="3">
        <v>872000000</v>
      </c>
      <c r="S77" s="3">
        <v>983000000</v>
      </c>
    </row>
    <row r="78" spans="1:19" ht="16" x14ac:dyDescent="0.2">
      <c r="A78" s="2" t="s">
        <v>84</v>
      </c>
      <c r="B78" s="3">
        <v>177112000</v>
      </c>
      <c r="C78" s="3">
        <v>244978000</v>
      </c>
      <c r="D78" s="3">
        <v>295922000</v>
      </c>
      <c r="E78" s="3">
        <v>362150000</v>
      </c>
      <c r="F78" s="3">
        <v>395568000</v>
      </c>
      <c r="G78" s="3">
        <v>480062000</v>
      </c>
      <c r="H78" s="3">
        <v>565686000</v>
      </c>
      <c r="I78" s="3">
        <v>617240000</v>
      </c>
      <c r="J78" s="3">
        <v>727975000</v>
      </c>
      <c r="K78" s="3">
        <v>1183334000</v>
      </c>
      <c r="L78" s="3">
        <v>1292000000</v>
      </c>
      <c r="M78" s="3">
        <v>1405000000</v>
      </c>
      <c r="N78" s="3">
        <v>1587000000</v>
      </c>
      <c r="O78" s="4">
        <v>983000000</v>
      </c>
      <c r="P78" s="3">
        <v>1587000000</v>
      </c>
      <c r="Q78" s="3">
        <v>864000000</v>
      </c>
      <c r="R78" s="3">
        <v>872000000</v>
      </c>
      <c r="S78" s="3">
        <v>983000000</v>
      </c>
    </row>
    <row r="79" spans="1:19" ht="16" x14ac:dyDescent="0.2">
      <c r="A79" s="2" t="s">
        <v>85</v>
      </c>
      <c r="B79" s="3">
        <v>77499000</v>
      </c>
      <c r="C79" s="3">
        <v>94178000</v>
      </c>
      <c r="D79" s="3">
        <v>123185000</v>
      </c>
      <c r="E79" s="3">
        <v>153186000</v>
      </c>
      <c r="F79" s="3">
        <v>183460000</v>
      </c>
      <c r="G79" s="3">
        <v>219378000</v>
      </c>
      <c r="H79" s="3">
        <v>255106000</v>
      </c>
      <c r="I79" s="3">
        <v>292316000</v>
      </c>
      <c r="J79" s="3">
        <v>339642000</v>
      </c>
      <c r="K79" s="3">
        <v>426577000</v>
      </c>
      <c r="L79" s="3">
        <v>540000000</v>
      </c>
      <c r="M79" s="3">
        <v>635000000</v>
      </c>
      <c r="N79" s="3">
        <v>780000000</v>
      </c>
      <c r="O79" s="4" t="s">
        <v>21</v>
      </c>
      <c r="P79" s="3">
        <v>780000000</v>
      </c>
      <c r="Q79" s="3" t="s">
        <v>21</v>
      </c>
      <c r="R79" s="3" t="s">
        <v>21</v>
      </c>
      <c r="S79" s="3" t="s">
        <v>21</v>
      </c>
    </row>
    <row r="80" spans="1:19" ht="16" x14ac:dyDescent="0.2">
      <c r="A80" s="2" t="s">
        <v>86</v>
      </c>
      <c r="B80" s="3" t="s">
        <v>21</v>
      </c>
      <c r="C80" s="3" t="s">
        <v>21</v>
      </c>
      <c r="D80" s="3" t="s">
        <v>21</v>
      </c>
      <c r="E80" s="3" t="s">
        <v>21</v>
      </c>
      <c r="F80" s="3" t="s">
        <v>21</v>
      </c>
      <c r="G80" s="3" t="s">
        <v>21</v>
      </c>
      <c r="H80" s="3" t="s">
        <v>21</v>
      </c>
      <c r="I80" s="3" t="s">
        <v>21</v>
      </c>
      <c r="J80" s="3" t="s">
        <v>21</v>
      </c>
      <c r="K80" s="3" t="s">
        <v>21</v>
      </c>
      <c r="L80" s="3" t="s">
        <v>21</v>
      </c>
      <c r="M80" s="3" t="s">
        <v>21</v>
      </c>
      <c r="N80" s="3" t="s">
        <v>21</v>
      </c>
      <c r="O80" s="4" t="s">
        <v>21</v>
      </c>
      <c r="P80" s="3" t="s">
        <v>21</v>
      </c>
      <c r="Q80" s="3" t="s">
        <v>21</v>
      </c>
      <c r="R80" s="3" t="s">
        <v>21</v>
      </c>
      <c r="S80" s="3" t="s">
        <v>21</v>
      </c>
    </row>
    <row r="81" spans="1:19" ht="16" x14ac:dyDescent="0.2">
      <c r="A81" s="2" t="s">
        <v>87</v>
      </c>
      <c r="B81" s="3" t="s">
        <v>21</v>
      </c>
      <c r="C81" s="3" t="s">
        <v>21</v>
      </c>
      <c r="D81" s="3" t="s">
        <v>21</v>
      </c>
      <c r="E81" s="3" t="s">
        <v>21</v>
      </c>
      <c r="F81" s="3" t="s">
        <v>21</v>
      </c>
      <c r="G81" s="3" t="s">
        <v>21</v>
      </c>
      <c r="H81" s="3" t="s">
        <v>21</v>
      </c>
      <c r="I81" s="3" t="s">
        <v>21</v>
      </c>
      <c r="J81" s="3" t="s">
        <v>21</v>
      </c>
      <c r="K81" s="3" t="s">
        <v>21</v>
      </c>
      <c r="L81" s="3" t="s">
        <v>21</v>
      </c>
      <c r="M81" s="3" t="s">
        <v>21</v>
      </c>
      <c r="N81" s="3" t="s">
        <v>21</v>
      </c>
      <c r="O81" s="4" t="s">
        <v>21</v>
      </c>
      <c r="P81" s="3" t="s">
        <v>21</v>
      </c>
      <c r="Q81" s="3" t="s">
        <v>21</v>
      </c>
      <c r="R81" s="3" t="s">
        <v>21</v>
      </c>
      <c r="S81" s="3" t="s">
        <v>21</v>
      </c>
    </row>
    <row r="82" spans="1:19" ht="16" x14ac:dyDescent="0.2">
      <c r="A82" s="2" t="s">
        <v>88</v>
      </c>
      <c r="B82" s="3" t="s">
        <v>21</v>
      </c>
      <c r="C82" s="3" t="s">
        <v>21</v>
      </c>
      <c r="D82" s="3" t="s">
        <v>21</v>
      </c>
      <c r="E82" s="3" t="s">
        <v>21</v>
      </c>
      <c r="F82" s="3" t="s">
        <v>21</v>
      </c>
      <c r="G82" s="3" t="s">
        <v>21</v>
      </c>
      <c r="H82" s="3" t="s">
        <v>21</v>
      </c>
      <c r="I82" s="3" t="s">
        <v>21</v>
      </c>
      <c r="J82" s="3" t="s">
        <v>21</v>
      </c>
      <c r="K82" s="3" t="s">
        <v>21</v>
      </c>
      <c r="L82" s="3" t="s">
        <v>21</v>
      </c>
      <c r="M82" s="3" t="s">
        <v>21</v>
      </c>
      <c r="N82" s="3" t="s">
        <v>21</v>
      </c>
      <c r="O82" s="4" t="s">
        <v>21</v>
      </c>
      <c r="P82" s="3" t="s">
        <v>21</v>
      </c>
      <c r="Q82" s="3" t="s">
        <v>21</v>
      </c>
      <c r="R82" s="3" t="s">
        <v>21</v>
      </c>
      <c r="S82" s="3" t="s">
        <v>21</v>
      </c>
    </row>
    <row r="83" spans="1:19" ht="16" x14ac:dyDescent="0.2">
      <c r="A83" s="2" t="s">
        <v>89</v>
      </c>
      <c r="B83" s="3">
        <v>1994697000</v>
      </c>
      <c r="C83" s="3">
        <v>3492544000</v>
      </c>
      <c r="D83" s="3">
        <v>3881827000</v>
      </c>
      <c r="E83" s="3">
        <v>4619420000</v>
      </c>
      <c r="F83" s="3">
        <v>4855164000</v>
      </c>
      <c r="G83" s="3">
        <v>6334404000</v>
      </c>
      <c r="H83" s="3">
        <v>7485000000</v>
      </c>
      <c r="I83" s="3">
        <v>7517185000</v>
      </c>
      <c r="J83" s="3">
        <v>8151847000</v>
      </c>
      <c r="K83" s="3">
        <v>10632727000</v>
      </c>
      <c r="L83" s="3">
        <v>10683000000</v>
      </c>
      <c r="M83" s="3">
        <v>11515000000</v>
      </c>
      <c r="N83" s="3">
        <v>11651000000</v>
      </c>
      <c r="O83" s="4">
        <v>12320000000</v>
      </c>
      <c r="P83" s="3">
        <v>11651000000</v>
      </c>
      <c r="Q83" s="3">
        <v>11696000000</v>
      </c>
      <c r="R83" s="3">
        <v>11680000000</v>
      </c>
      <c r="S83" s="3">
        <v>12320000000</v>
      </c>
    </row>
    <row r="84" spans="1:19" ht="16" x14ac:dyDescent="0.2">
      <c r="A84" s="2" t="s">
        <v>90</v>
      </c>
      <c r="B84" s="3">
        <v>1972058000</v>
      </c>
      <c r="C84" s="3">
        <v>3424113000</v>
      </c>
      <c r="D84" s="3">
        <v>4159112000</v>
      </c>
      <c r="E84" s="3">
        <v>4533397000</v>
      </c>
      <c r="F84" s="3">
        <v>4742230000</v>
      </c>
      <c r="G84" s="3">
        <v>6226071000</v>
      </c>
      <c r="H84" s="3">
        <v>7443795000</v>
      </c>
      <c r="I84" s="3">
        <v>7463200000</v>
      </c>
      <c r="J84" s="3">
        <v>8011694000</v>
      </c>
      <c r="K84" s="3">
        <v>10563923000</v>
      </c>
      <c r="L84" s="3">
        <v>10499000000</v>
      </c>
      <c r="M84" s="3">
        <v>11359000000</v>
      </c>
      <c r="N84" s="3">
        <v>11391000000</v>
      </c>
      <c r="O84" s="4">
        <v>12086000000</v>
      </c>
      <c r="P84" s="3">
        <v>11391000000</v>
      </c>
      <c r="Q84" s="3">
        <v>11469000000</v>
      </c>
      <c r="R84" s="3">
        <v>11468000000</v>
      </c>
      <c r="S84" s="3">
        <v>12086000000</v>
      </c>
    </row>
    <row r="85" spans="1:19" ht="16" x14ac:dyDescent="0.2">
      <c r="A85" s="2" t="s">
        <v>91</v>
      </c>
      <c r="B85" s="3">
        <v>1571664000</v>
      </c>
      <c r="C85" s="3">
        <v>2595747000</v>
      </c>
      <c r="D85" s="3">
        <v>3035502000</v>
      </c>
      <c r="E85" s="3">
        <v>3343907000</v>
      </c>
      <c r="F85" s="3">
        <v>3525077000</v>
      </c>
      <c r="G85" s="3">
        <v>4686220000</v>
      </c>
      <c r="H85" s="3">
        <v>5679452000</v>
      </c>
      <c r="I85" s="3">
        <v>5745338000</v>
      </c>
      <c r="J85" s="3">
        <v>6223290000</v>
      </c>
      <c r="K85" s="3">
        <v>7820103000</v>
      </c>
      <c r="L85" s="3">
        <v>7889000000</v>
      </c>
      <c r="M85" s="3">
        <v>8568000000</v>
      </c>
      <c r="N85" s="3">
        <v>8641000000</v>
      </c>
      <c r="O85" s="4">
        <v>9141000000</v>
      </c>
      <c r="P85" s="3">
        <v>8641000000</v>
      </c>
      <c r="Q85" s="3">
        <v>8719000000</v>
      </c>
      <c r="R85" s="3">
        <v>8743000000</v>
      </c>
      <c r="S85" s="3">
        <v>9141000000</v>
      </c>
    </row>
    <row r="86" spans="1:19" ht="16" x14ac:dyDescent="0.2">
      <c r="A86" s="2" t="s">
        <v>92</v>
      </c>
      <c r="B86" s="3">
        <v>400394000</v>
      </c>
      <c r="C86" s="3">
        <v>828366000</v>
      </c>
      <c r="D86" s="3">
        <v>1123610000</v>
      </c>
      <c r="E86" s="3">
        <v>1189490000</v>
      </c>
      <c r="F86" s="3">
        <v>1217153000</v>
      </c>
      <c r="G86" s="3">
        <v>1539851000</v>
      </c>
      <c r="H86" s="3">
        <v>1764343000</v>
      </c>
      <c r="I86" s="3">
        <v>1717862000</v>
      </c>
      <c r="J86" s="3">
        <v>1788404000</v>
      </c>
      <c r="K86" s="3">
        <v>2743820000</v>
      </c>
      <c r="L86" s="3">
        <v>2610000000</v>
      </c>
      <c r="M86" s="3">
        <v>2791000000</v>
      </c>
      <c r="N86" s="3">
        <v>2750000000</v>
      </c>
      <c r="O86" s="4">
        <v>2945000000</v>
      </c>
      <c r="P86" s="3">
        <v>2750000000</v>
      </c>
      <c r="Q86" s="3">
        <v>2750000000</v>
      </c>
      <c r="R86" s="3">
        <v>2725000000</v>
      </c>
      <c r="S86" s="3">
        <v>2945000000</v>
      </c>
    </row>
    <row r="87" spans="1:19" ht="16" x14ac:dyDescent="0.2">
      <c r="A87" s="2" t="s">
        <v>93</v>
      </c>
      <c r="B87" s="3" t="s">
        <v>21</v>
      </c>
      <c r="C87" s="3" t="s">
        <v>21</v>
      </c>
      <c r="D87" s="3" t="s">
        <v>21</v>
      </c>
      <c r="E87" s="3" t="s">
        <v>21</v>
      </c>
      <c r="F87" s="3" t="s">
        <v>21</v>
      </c>
      <c r="G87" s="3" t="s">
        <v>21</v>
      </c>
      <c r="H87" s="3" t="s">
        <v>21</v>
      </c>
      <c r="I87" s="3" t="s">
        <v>21</v>
      </c>
      <c r="J87" s="3" t="s">
        <v>21</v>
      </c>
      <c r="K87" s="3" t="s">
        <v>21</v>
      </c>
      <c r="L87" s="3" t="s">
        <v>21</v>
      </c>
      <c r="M87" s="3" t="s">
        <v>21</v>
      </c>
      <c r="N87" s="3" t="s">
        <v>21</v>
      </c>
      <c r="O87" s="4" t="s">
        <v>21</v>
      </c>
      <c r="P87" s="3" t="s">
        <v>21</v>
      </c>
      <c r="Q87" s="3" t="s">
        <v>21</v>
      </c>
      <c r="R87" s="3" t="s">
        <v>21</v>
      </c>
      <c r="S87" s="3" t="s">
        <v>21</v>
      </c>
    </row>
    <row r="88" spans="1:19" ht="16" x14ac:dyDescent="0.2">
      <c r="A88" s="2" t="s">
        <v>94</v>
      </c>
      <c r="B88" s="3" t="s">
        <v>21</v>
      </c>
      <c r="C88" s="3" t="s">
        <v>21</v>
      </c>
      <c r="D88" s="3" t="s">
        <v>21</v>
      </c>
      <c r="E88" s="3" t="s">
        <v>21</v>
      </c>
      <c r="F88" s="3" t="s">
        <v>21</v>
      </c>
      <c r="G88" s="3" t="s">
        <v>21</v>
      </c>
      <c r="H88" s="3" t="s">
        <v>21</v>
      </c>
      <c r="I88" s="3" t="s">
        <v>21</v>
      </c>
      <c r="J88" s="3" t="s">
        <v>21</v>
      </c>
      <c r="K88" s="3" t="s">
        <v>21</v>
      </c>
      <c r="L88" s="3" t="s">
        <v>21</v>
      </c>
      <c r="M88" s="3" t="s">
        <v>21</v>
      </c>
      <c r="N88" s="3" t="s">
        <v>21</v>
      </c>
      <c r="O88" s="4" t="s">
        <v>21</v>
      </c>
      <c r="P88" s="3" t="s">
        <v>21</v>
      </c>
      <c r="Q88" s="3" t="s">
        <v>21</v>
      </c>
      <c r="R88" s="3" t="s">
        <v>21</v>
      </c>
      <c r="S88" s="3" t="s">
        <v>21</v>
      </c>
    </row>
    <row r="89" spans="1:19" ht="16" x14ac:dyDescent="0.2">
      <c r="A89" s="2" t="s">
        <v>95</v>
      </c>
      <c r="B89" s="3">
        <v>22639000</v>
      </c>
      <c r="C89" s="3">
        <v>68431000</v>
      </c>
      <c r="D89" s="3">
        <v>-277285000</v>
      </c>
      <c r="E89" s="3">
        <v>86023000</v>
      </c>
      <c r="F89" s="3">
        <v>112934000</v>
      </c>
      <c r="G89" s="3">
        <v>108333000</v>
      </c>
      <c r="H89" s="3">
        <v>41205000</v>
      </c>
      <c r="I89" s="3">
        <v>53985000</v>
      </c>
      <c r="J89" s="3">
        <v>140153000</v>
      </c>
      <c r="K89" s="3">
        <v>68804000</v>
      </c>
      <c r="L89" s="3">
        <v>184000000</v>
      </c>
      <c r="M89" s="3">
        <v>156000000</v>
      </c>
      <c r="N89" s="3">
        <v>260000000</v>
      </c>
      <c r="O89" s="4">
        <v>234000000</v>
      </c>
      <c r="P89" s="3">
        <v>260000000</v>
      </c>
      <c r="Q89" s="3">
        <v>227000000</v>
      </c>
      <c r="R89" s="3">
        <v>212000000</v>
      </c>
      <c r="S89" s="3">
        <v>234000000</v>
      </c>
    </row>
    <row r="90" spans="1:19" ht="16" x14ac:dyDescent="0.2">
      <c r="A90" s="2" t="s">
        <v>96</v>
      </c>
      <c r="B90" s="3">
        <v>2677818000</v>
      </c>
      <c r="C90" s="3">
        <v>4513636000</v>
      </c>
      <c r="D90" s="3">
        <v>5051374000</v>
      </c>
      <c r="E90" s="3">
        <v>6148879000</v>
      </c>
      <c r="F90" s="3">
        <v>6756848000</v>
      </c>
      <c r="G90" s="3">
        <v>8427050000</v>
      </c>
      <c r="H90" s="3">
        <v>10726277000</v>
      </c>
      <c r="I90" s="3">
        <v>9975661000</v>
      </c>
      <c r="J90" s="3">
        <v>12197467000</v>
      </c>
      <c r="K90" s="3">
        <v>16254731000</v>
      </c>
      <c r="L90" s="3">
        <v>18395000000</v>
      </c>
      <c r="M90" s="3">
        <v>19315000000</v>
      </c>
      <c r="N90" s="3">
        <v>18107000000</v>
      </c>
      <c r="O90" s="4">
        <v>19555000000</v>
      </c>
      <c r="P90" s="3">
        <v>18107000000</v>
      </c>
      <c r="Q90" s="3">
        <v>18489000000</v>
      </c>
      <c r="R90" s="3">
        <v>20008000000</v>
      </c>
      <c r="S90" s="3">
        <v>19555000000</v>
      </c>
    </row>
    <row r="91" spans="1:19" ht="16" x14ac:dyDescent="0.2">
      <c r="A91" s="2" t="s">
        <v>97</v>
      </c>
      <c r="B91" s="3">
        <v>113012000</v>
      </c>
      <c r="C91" s="3">
        <v>108112000</v>
      </c>
      <c r="D91" s="3">
        <v>213415000</v>
      </c>
      <c r="E91" s="3">
        <v>181636000</v>
      </c>
      <c r="F91" s="3">
        <v>199507000</v>
      </c>
      <c r="G91" s="3">
        <v>228661000</v>
      </c>
      <c r="H91" s="3">
        <v>297233000</v>
      </c>
      <c r="I91" s="3">
        <v>310460000</v>
      </c>
      <c r="J91" s="3">
        <v>315449000</v>
      </c>
      <c r="K91" s="3">
        <v>511280000</v>
      </c>
      <c r="L91" s="3">
        <v>519000000</v>
      </c>
      <c r="M91" s="3">
        <v>493000000</v>
      </c>
      <c r="N91" s="3">
        <v>514000000</v>
      </c>
      <c r="O91" s="4">
        <v>1116000000</v>
      </c>
      <c r="P91" s="3">
        <v>514000000</v>
      </c>
      <c r="Q91" s="3">
        <v>980000000</v>
      </c>
      <c r="R91" s="3">
        <v>1010000000</v>
      </c>
      <c r="S91" s="3">
        <v>1116000000</v>
      </c>
    </row>
    <row r="92" spans="1:19" ht="16" x14ac:dyDescent="0.2">
      <c r="A92" s="2" t="s">
        <v>98</v>
      </c>
      <c r="B92" s="3">
        <v>44226000</v>
      </c>
      <c r="C92" s="3">
        <v>62110000</v>
      </c>
      <c r="D92" s="3">
        <v>74178000</v>
      </c>
      <c r="E92" s="3">
        <v>106768000</v>
      </c>
      <c r="F92" s="3">
        <v>115741000</v>
      </c>
      <c r="G92" s="3">
        <v>142822000</v>
      </c>
      <c r="H92" s="3">
        <v>156075000</v>
      </c>
      <c r="I92" s="3">
        <v>148761000</v>
      </c>
      <c r="J92" s="3">
        <v>173603000</v>
      </c>
      <c r="K92" s="3">
        <v>276590000</v>
      </c>
      <c r="L92" s="3">
        <v>218000000</v>
      </c>
      <c r="M92" s="3">
        <v>227000000</v>
      </c>
      <c r="N92" s="3">
        <v>279000000</v>
      </c>
      <c r="O92" s="4">
        <v>292000000</v>
      </c>
      <c r="P92" s="3">
        <v>279000000</v>
      </c>
      <c r="Q92" s="3">
        <v>271000000</v>
      </c>
      <c r="R92" s="3">
        <v>292000000</v>
      </c>
      <c r="S92" s="3">
        <v>292000000</v>
      </c>
    </row>
    <row r="93" spans="1:19" ht="16" x14ac:dyDescent="0.2">
      <c r="A93" s="2" t="s">
        <v>99</v>
      </c>
      <c r="B93" s="3" t="s">
        <v>21</v>
      </c>
      <c r="C93" s="3">
        <v>8937000</v>
      </c>
      <c r="D93" s="3" t="s">
        <v>21</v>
      </c>
      <c r="E93" s="3" t="s">
        <v>21</v>
      </c>
      <c r="F93" s="3" t="s">
        <v>21</v>
      </c>
      <c r="G93" s="3" t="s">
        <v>21</v>
      </c>
      <c r="H93" s="3" t="s">
        <v>21</v>
      </c>
      <c r="I93" s="3" t="s">
        <v>21</v>
      </c>
      <c r="J93" s="3">
        <v>9168000</v>
      </c>
      <c r="K93" s="3">
        <v>44370000</v>
      </c>
      <c r="L93" s="3">
        <v>19000000</v>
      </c>
      <c r="M93" s="3" t="s">
        <v>21</v>
      </c>
      <c r="N93" s="3" t="s">
        <v>21</v>
      </c>
      <c r="O93" s="4" t="s">
        <v>21</v>
      </c>
      <c r="P93" s="3" t="s">
        <v>21</v>
      </c>
      <c r="Q93" s="3" t="s">
        <v>21</v>
      </c>
      <c r="R93" s="3" t="s">
        <v>21</v>
      </c>
      <c r="S93" s="3" t="s">
        <v>21</v>
      </c>
    </row>
    <row r="94" spans="1:19" ht="16" x14ac:dyDescent="0.2">
      <c r="A94" s="2" t="s">
        <v>100</v>
      </c>
      <c r="B94" s="3" t="s">
        <v>21</v>
      </c>
      <c r="C94" s="3" t="s">
        <v>21</v>
      </c>
      <c r="D94" s="3" t="s">
        <v>21</v>
      </c>
      <c r="E94" s="3" t="s">
        <v>21</v>
      </c>
      <c r="F94" s="3" t="s">
        <v>21</v>
      </c>
      <c r="G94" s="3" t="s">
        <v>21</v>
      </c>
      <c r="H94" s="3" t="s">
        <v>21</v>
      </c>
      <c r="I94" s="3" t="s">
        <v>21</v>
      </c>
      <c r="J94" s="3" t="s">
        <v>21</v>
      </c>
      <c r="K94" s="3" t="s">
        <v>21</v>
      </c>
      <c r="L94" s="3" t="s">
        <v>21</v>
      </c>
      <c r="M94" s="3" t="s">
        <v>21</v>
      </c>
      <c r="N94" s="3" t="s">
        <v>21</v>
      </c>
      <c r="O94" s="4" t="s">
        <v>21</v>
      </c>
      <c r="P94" s="3" t="s">
        <v>21</v>
      </c>
      <c r="Q94" s="3" t="s">
        <v>21</v>
      </c>
      <c r="R94" s="3" t="s">
        <v>21</v>
      </c>
      <c r="S94" s="3" t="s">
        <v>21</v>
      </c>
    </row>
    <row r="95" spans="1:19" ht="16" x14ac:dyDescent="0.2">
      <c r="A95" s="2" t="s">
        <v>101</v>
      </c>
      <c r="B95" s="3">
        <v>68786000</v>
      </c>
      <c r="C95" s="3">
        <v>37065000</v>
      </c>
      <c r="D95" s="3">
        <v>139237000</v>
      </c>
      <c r="E95" s="3">
        <v>74868000</v>
      </c>
      <c r="F95" s="3">
        <v>83766000</v>
      </c>
      <c r="G95" s="3">
        <v>85839000</v>
      </c>
      <c r="H95" s="3">
        <v>141158000</v>
      </c>
      <c r="I95" s="3">
        <v>161699000</v>
      </c>
      <c r="J95" s="3">
        <v>132678000</v>
      </c>
      <c r="K95" s="3">
        <v>190320000</v>
      </c>
      <c r="L95" s="3">
        <v>282000000</v>
      </c>
      <c r="M95" s="3">
        <v>266000000</v>
      </c>
      <c r="N95" s="3">
        <v>235000000</v>
      </c>
      <c r="O95" s="4">
        <v>824000000</v>
      </c>
      <c r="P95" s="3">
        <v>235000000</v>
      </c>
      <c r="Q95" s="3">
        <v>709000000</v>
      </c>
      <c r="R95" s="3">
        <v>718000000</v>
      </c>
      <c r="S95" s="3">
        <v>824000000</v>
      </c>
    </row>
    <row r="96" spans="1:19" ht="16" x14ac:dyDescent="0.2">
      <c r="A96" s="2" t="s">
        <v>102</v>
      </c>
      <c r="B96" s="3" t="s">
        <v>21</v>
      </c>
      <c r="C96" s="3">
        <v>15500000</v>
      </c>
      <c r="D96" s="3">
        <v>20500000</v>
      </c>
      <c r="E96" s="3">
        <v>31045000</v>
      </c>
      <c r="F96" s="3">
        <v>239295000</v>
      </c>
      <c r="G96" s="3">
        <v>243840000</v>
      </c>
      <c r="H96" s="3">
        <v>252416000</v>
      </c>
      <c r="I96" s="3">
        <v>369041000</v>
      </c>
      <c r="J96" s="3">
        <v>375336000</v>
      </c>
      <c r="K96" s="3">
        <v>429732000</v>
      </c>
      <c r="L96" s="3">
        <v>625000000</v>
      </c>
      <c r="M96" s="3">
        <v>646000000</v>
      </c>
      <c r="N96" s="3">
        <v>444000000</v>
      </c>
      <c r="O96" s="4">
        <v>417000000</v>
      </c>
      <c r="P96" s="3">
        <v>444000000</v>
      </c>
      <c r="Q96" s="3">
        <v>428000000</v>
      </c>
      <c r="R96" s="3">
        <v>1512000000</v>
      </c>
      <c r="S96" s="3">
        <v>417000000</v>
      </c>
    </row>
    <row r="97" spans="1:19" ht="16" x14ac:dyDescent="0.2">
      <c r="A97" s="2" t="s">
        <v>103</v>
      </c>
      <c r="B97" s="3" t="s">
        <v>21</v>
      </c>
      <c r="C97" s="3">
        <v>15500000</v>
      </c>
      <c r="D97" s="3">
        <v>20500000</v>
      </c>
      <c r="E97" s="3">
        <v>31045000</v>
      </c>
      <c r="F97" s="3">
        <v>239295000</v>
      </c>
      <c r="G97" s="3">
        <v>243840000</v>
      </c>
      <c r="H97" s="3">
        <v>252416000</v>
      </c>
      <c r="I97" s="3">
        <v>369041000</v>
      </c>
      <c r="J97" s="3">
        <v>375336000</v>
      </c>
      <c r="K97" s="3">
        <v>429732000</v>
      </c>
      <c r="L97" s="3">
        <v>625000000</v>
      </c>
      <c r="M97" s="3">
        <v>626000000</v>
      </c>
      <c r="N97" s="3">
        <v>426000000</v>
      </c>
      <c r="O97" s="4">
        <v>417000000</v>
      </c>
      <c r="P97" s="3">
        <v>426000000</v>
      </c>
      <c r="Q97" s="3">
        <v>428000000</v>
      </c>
      <c r="R97" s="3">
        <v>1512000000</v>
      </c>
      <c r="S97" s="3">
        <v>417000000</v>
      </c>
    </row>
    <row r="98" spans="1:19" ht="16" x14ac:dyDescent="0.2">
      <c r="A98" s="2" t="s">
        <v>104</v>
      </c>
      <c r="B98" s="3" t="s">
        <v>21</v>
      </c>
      <c r="C98" s="3" t="s">
        <v>21</v>
      </c>
      <c r="D98" s="3" t="s">
        <v>21</v>
      </c>
      <c r="E98" s="3" t="s">
        <v>21</v>
      </c>
      <c r="F98" s="3" t="s">
        <v>21</v>
      </c>
      <c r="G98" s="3" t="s">
        <v>21</v>
      </c>
      <c r="H98" s="3" t="s">
        <v>21</v>
      </c>
      <c r="I98" s="3" t="s">
        <v>21</v>
      </c>
      <c r="J98" s="3" t="s">
        <v>21</v>
      </c>
      <c r="K98" s="3" t="s">
        <v>21</v>
      </c>
      <c r="L98" s="3">
        <v>22000000</v>
      </c>
      <c r="M98" s="3">
        <v>20000000</v>
      </c>
      <c r="N98" s="3">
        <v>18000000</v>
      </c>
      <c r="O98" s="4" t="s">
        <v>21</v>
      </c>
      <c r="P98" s="3">
        <v>18000000</v>
      </c>
      <c r="Q98" s="3">
        <v>4000000</v>
      </c>
      <c r="R98" s="3" t="s">
        <v>21</v>
      </c>
      <c r="S98" s="3" t="s">
        <v>21</v>
      </c>
    </row>
    <row r="99" spans="1:19" ht="16" x14ac:dyDescent="0.2">
      <c r="A99" s="2" t="s">
        <v>105</v>
      </c>
      <c r="B99" s="3" t="s">
        <v>21</v>
      </c>
      <c r="C99" s="3">
        <v>83247000</v>
      </c>
      <c r="D99" s="3" t="s">
        <v>21</v>
      </c>
      <c r="E99" s="3">
        <v>109819000</v>
      </c>
      <c r="F99" s="3">
        <v>147105000</v>
      </c>
      <c r="G99" s="3">
        <v>185714000</v>
      </c>
      <c r="H99" s="3">
        <v>202954000</v>
      </c>
      <c r="I99" s="3">
        <v>191493000</v>
      </c>
      <c r="J99" s="3">
        <v>209597000</v>
      </c>
      <c r="K99" s="3">
        <v>597744000</v>
      </c>
      <c r="L99" s="3">
        <v>472000000</v>
      </c>
      <c r="M99" s="3">
        <v>524000000</v>
      </c>
      <c r="N99" s="3">
        <v>468000000</v>
      </c>
      <c r="O99" s="4" t="s">
        <v>21</v>
      </c>
      <c r="P99" s="3">
        <v>468000000</v>
      </c>
      <c r="Q99" s="3" t="s">
        <v>21</v>
      </c>
      <c r="R99" s="3" t="s">
        <v>21</v>
      </c>
      <c r="S99" s="3" t="s">
        <v>21</v>
      </c>
    </row>
    <row r="100" spans="1:19" ht="16" x14ac:dyDescent="0.2">
      <c r="A100" s="2" t="s">
        <v>106</v>
      </c>
      <c r="B100" s="3" t="s">
        <v>21</v>
      </c>
      <c r="C100" s="3" t="s">
        <v>21</v>
      </c>
      <c r="D100" s="3" t="s">
        <v>21</v>
      </c>
      <c r="E100" s="3" t="s">
        <v>21</v>
      </c>
      <c r="F100" s="3" t="s">
        <v>21</v>
      </c>
      <c r="G100" s="3" t="s">
        <v>21</v>
      </c>
      <c r="H100" s="3" t="s">
        <v>21</v>
      </c>
      <c r="I100" s="3" t="s">
        <v>21</v>
      </c>
      <c r="J100" s="3" t="s">
        <v>21</v>
      </c>
      <c r="K100" s="3" t="s">
        <v>21</v>
      </c>
      <c r="L100" s="3">
        <v>18000000</v>
      </c>
      <c r="M100" s="3">
        <v>25000000</v>
      </c>
      <c r="N100" s="3">
        <v>45000000</v>
      </c>
      <c r="O100" s="4" t="s">
        <v>21</v>
      </c>
      <c r="P100" s="3">
        <v>45000000</v>
      </c>
      <c r="Q100" s="3" t="s">
        <v>21</v>
      </c>
      <c r="R100" s="3" t="s">
        <v>21</v>
      </c>
      <c r="S100" s="3" t="s">
        <v>21</v>
      </c>
    </row>
    <row r="101" spans="1:19" ht="16" x14ac:dyDescent="0.2">
      <c r="A101" s="2" t="s">
        <v>107</v>
      </c>
      <c r="B101" s="3" t="s">
        <v>21</v>
      </c>
      <c r="C101" s="3" t="s">
        <v>21</v>
      </c>
      <c r="D101" s="3" t="s">
        <v>21</v>
      </c>
      <c r="E101" s="3" t="s">
        <v>21</v>
      </c>
      <c r="F101" s="3" t="s">
        <v>21</v>
      </c>
      <c r="G101" s="3" t="s">
        <v>21</v>
      </c>
      <c r="H101" s="3" t="s">
        <v>21</v>
      </c>
      <c r="I101" s="3" t="s">
        <v>21</v>
      </c>
      <c r="J101" s="3" t="s">
        <v>21</v>
      </c>
      <c r="K101" s="3" t="s">
        <v>21</v>
      </c>
      <c r="L101" s="3" t="s">
        <v>21</v>
      </c>
      <c r="M101" s="3" t="s">
        <v>21</v>
      </c>
      <c r="N101" s="3" t="s">
        <v>21</v>
      </c>
      <c r="O101" s="4" t="s">
        <v>21</v>
      </c>
      <c r="P101" s="3" t="s">
        <v>21</v>
      </c>
      <c r="Q101" s="3" t="s">
        <v>21</v>
      </c>
      <c r="R101" s="3" t="s">
        <v>21</v>
      </c>
      <c r="S101" s="3" t="s">
        <v>21</v>
      </c>
    </row>
    <row r="102" spans="1:19" ht="16" x14ac:dyDescent="0.2">
      <c r="A102" s="2" t="s">
        <v>108</v>
      </c>
      <c r="B102" s="3" t="s">
        <v>21</v>
      </c>
      <c r="C102" s="3" t="s">
        <v>21</v>
      </c>
      <c r="D102" s="3" t="s">
        <v>21</v>
      </c>
      <c r="E102" s="3" t="s">
        <v>21</v>
      </c>
      <c r="F102" s="3" t="s">
        <v>21</v>
      </c>
      <c r="G102" s="3" t="s">
        <v>21</v>
      </c>
      <c r="H102" s="3" t="s">
        <v>21</v>
      </c>
      <c r="I102" s="3" t="s">
        <v>21</v>
      </c>
      <c r="J102" s="3" t="s">
        <v>21</v>
      </c>
      <c r="K102" s="3" t="s">
        <v>21</v>
      </c>
      <c r="L102" s="3" t="s">
        <v>21</v>
      </c>
      <c r="M102" s="3" t="s">
        <v>21</v>
      </c>
      <c r="N102" s="3" t="s">
        <v>21</v>
      </c>
      <c r="O102" s="4" t="s">
        <v>21</v>
      </c>
      <c r="P102" s="3" t="s">
        <v>21</v>
      </c>
      <c r="Q102" s="3" t="s">
        <v>21</v>
      </c>
      <c r="R102" s="3" t="s">
        <v>21</v>
      </c>
      <c r="S102" s="3" t="s">
        <v>21</v>
      </c>
    </row>
    <row r="103" spans="1:19" ht="16" x14ac:dyDescent="0.2">
      <c r="A103" s="2" t="s">
        <v>109</v>
      </c>
      <c r="B103" s="3" t="s">
        <v>21</v>
      </c>
      <c r="C103" s="3">
        <v>83247000</v>
      </c>
      <c r="D103" s="3" t="s">
        <v>21</v>
      </c>
      <c r="E103" s="3">
        <v>109819000</v>
      </c>
      <c r="F103" s="3">
        <v>147105000</v>
      </c>
      <c r="G103" s="3">
        <v>185714000</v>
      </c>
      <c r="H103" s="3">
        <v>202954000</v>
      </c>
      <c r="I103" s="3">
        <v>191493000</v>
      </c>
      <c r="J103" s="3">
        <v>209597000</v>
      </c>
      <c r="K103" s="3">
        <v>597744000</v>
      </c>
      <c r="L103" s="3">
        <v>454000000</v>
      </c>
      <c r="M103" s="3">
        <v>499000000</v>
      </c>
      <c r="N103" s="3">
        <v>423000000</v>
      </c>
      <c r="O103" s="4" t="s">
        <v>21</v>
      </c>
      <c r="P103" s="3">
        <v>423000000</v>
      </c>
      <c r="Q103" s="3" t="s">
        <v>21</v>
      </c>
      <c r="R103" s="3" t="s">
        <v>21</v>
      </c>
      <c r="S103" s="3" t="s">
        <v>21</v>
      </c>
    </row>
    <row r="104" spans="1:19" ht="16" x14ac:dyDescent="0.2">
      <c r="A104" s="2" t="s">
        <v>110</v>
      </c>
      <c r="B104" s="3">
        <v>113012000</v>
      </c>
      <c r="C104" s="3">
        <v>206859000</v>
      </c>
      <c r="D104" s="3">
        <v>233915000</v>
      </c>
      <c r="E104" s="3">
        <v>322500000</v>
      </c>
      <c r="F104" s="3">
        <v>585907000</v>
      </c>
      <c r="G104" s="3">
        <v>658215000</v>
      </c>
      <c r="H104" s="3">
        <v>752603000</v>
      </c>
      <c r="I104" s="3">
        <v>870994000</v>
      </c>
      <c r="J104" s="3">
        <v>900382000</v>
      </c>
      <c r="K104" s="3">
        <v>1538756000</v>
      </c>
      <c r="L104" s="3">
        <v>1616000000</v>
      </c>
      <c r="M104" s="3">
        <v>1663000000</v>
      </c>
      <c r="N104" s="3">
        <v>1426000000</v>
      </c>
      <c r="O104" s="4">
        <v>1533000000</v>
      </c>
      <c r="P104" s="3">
        <v>1426000000</v>
      </c>
      <c r="Q104" s="3">
        <v>1408000000</v>
      </c>
      <c r="R104" s="3">
        <v>2522000000</v>
      </c>
      <c r="S104" s="3">
        <v>1533000000</v>
      </c>
    </row>
    <row r="105" spans="1:19" ht="16" x14ac:dyDescent="0.2">
      <c r="A105" s="2" t="s">
        <v>111</v>
      </c>
      <c r="B105" s="3">
        <v>1771646000</v>
      </c>
      <c r="C105" s="3">
        <v>3122875000</v>
      </c>
      <c r="D105" s="3">
        <v>3598625000</v>
      </c>
      <c r="E105" s="3">
        <v>5700193000</v>
      </c>
      <c r="F105" s="3">
        <v>7233836000</v>
      </c>
      <c r="G105" s="3">
        <v>8183502000</v>
      </c>
      <c r="H105" s="3">
        <v>9943191000</v>
      </c>
      <c r="I105" s="3">
        <v>11393620000</v>
      </c>
      <c r="J105" s="3">
        <v>12501946000</v>
      </c>
      <c r="K105" s="3">
        <v>16469221000</v>
      </c>
      <c r="L105" s="3">
        <v>19384000000</v>
      </c>
      <c r="M105" s="3">
        <v>19372000000</v>
      </c>
      <c r="N105" s="3">
        <v>19369000000</v>
      </c>
      <c r="O105" s="4">
        <v>19348000000</v>
      </c>
      <c r="P105" s="3">
        <v>19369000000</v>
      </c>
      <c r="Q105" s="3">
        <v>19375000000</v>
      </c>
      <c r="R105" s="3">
        <v>19349000000</v>
      </c>
      <c r="S105" s="3">
        <v>19348000000</v>
      </c>
    </row>
    <row r="106" spans="1:19" ht="16" x14ac:dyDescent="0.2">
      <c r="A106" s="2" t="s">
        <v>112</v>
      </c>
      <c r="B106" s="3">
        <v>1771646000</v>
      </c>
      <c r="C106" s="3">
        <v>3122875000</v>
      </c>
      <c r="D106" s="3">
        <v>3598625000</v>
      </c>
      <c r="E106" s="3">
        <v>5700193000</v>
      </c>
      <c r="F106" s="3">
        <v>7233836000</v>
      </c>
      <c r="G106" s="3">
        <v>8183502000</v>
      </c>
      <c r="H106" s="3">
        <v>9943191000</v>
      </c>
      <c r="I106" s="3">
        <v>11393620000</v>
      </c>
      <c r="J106" s="3">
        <v>12501946000</v>
      </c>
      <c r="K106" s="3">
        <v>16469221000</v>
      </c>
      <c r="L106" s="3">
        <v>19384000000</v>
      </c>
      <c r="M106" s="3">
        <v>19372000000</v>
      </c>
      <c r="N106" s="3">
        <v>19369000000</v>
      </c>
      <c r="O106" s="4">
        <v>19348000000</v>
      </c>
      <c r="P106" s="3">
        <v>19369000000</v>
      </c>
      <c r="Q106" s="3">
        <v>19375000000</v>
      </c>
      <c r="R106" s="3">
        <v>19349000000</v>
      </c>
      <c r="S106" s="3">
        <v>19348000000</v>
      </c>
    </row>
    <row r="107" spans="1:19" ht="16" x14ac:dyDescent="0.2">
      <c r="A107" s="2" t="s">
        <v>113</v>
      </c>
      <c r="B107" s="3" t="s">
        <v>21</v>
      </c>
      <c r="C107" s="3" t="s">
        <v>21</v>
      </c>
      <c r="D107" s="3" t="s">
        <v>21</v>
      </c>
      <c r="E107" s="3" t="s">
        <v>21</v>
      </c>
      <c r="F107" s="3" t="s">
        <v>21</v>
      </c>
      <c r="G107" s="3" t="s">
        <v>21</v>
      </c>
      <c r="H107" s="3" t="s">
        <v>21</v>
      </c>
      <c r="I107" s="3" t="s">
        <v>21</v>
      </c>
      <c r="J107" s="3" t="s">
        <v>21</v>
      </c>
      <c r="K107" s="3" t="s">
        <v>21</v>
      </c>
      <c r="L107" s="3" t="s">
        <v>21</v>
      </c>
      <c r="M107" s="3" t="s">
        <v>21</v>
      </c>
      <c r="N107" s="3" t="s">
        <v>21</v>
      </c>
      <c r="O107" s="4" t="s">
        <v>21</v>
      </c>
      <c r="P107" s="3" t="s">
        <v>21</v>
      </c>
      <c r="Q107" s="3">
        <v>189000000</v>
      </c>
      <c r="R107" s="3" t="s">
        <v>21</v>
      </c>
      <c r="S107" s="3" t="s">
        <v>21</v>
      </c>
    </row>
    <row r="108" spans="1:19" ht="16" x14ac:dyDescent="0.2">
      <c r="A108" s="2" t="s">
        <v>114</v>
      </c>
      <c r="B108" s="3">
        <v>200181000</v>
      </c>
      <c r="C108" s="3">
        <v>372953000</v>
      </c>
      <c r="D108" s="3" t="s">
        <v>21</v>
      </c>
      <c r="E108" s="3">
        <v>462567000</v>
      </c>
      <c r="F108" s="3">
        <v>493204000</v>
      </c>
      <c r="G108" s="3">
        <v>623639000</v>
      </c>
      <c r="H108" s="3">
        <v>681973000</v>
      </c>
      <c r="I108" s="3">
        <v>662251000</v>
      </c>
      <c r="J108" s="3">
        <v>603610000</v>
      </c>
      <c r="K108" s="3">
        <v>1131837000</v>
      </c>
      <c r="L108" s="3">
        <v>1363000000</v>
      </c>
      <c r="M108" s="3">
        <v>1190000000</v>
      </c>
      <c r="N108" s="3">
        <v>1078000000</v>
      </c>
      <c r="O108" s="4">
        <v>1061000000</v>
      </c>
      <c r="P108" s="3">
        <v>1078000000</v>
      </c>
      <c r="Q108" s="3">
        <v>1034000000</v>
      </c>
      <c r="R108" s="3">
        <v>1030000000</v>
      </c>
      <c r="S108" s="3">
        <v>1061000000</v>
      </c>
    </row>
    <row r="109" spans="1:19" ht="16" x14ac:dyDescent="0.2">
      <c r="A109" s="2" t="s">
        <v>115</v>
      </c>
      <c r="B109" s="3">
        <v>168588000</v>
      </c>
      <c r="C109" s="3">
        <v>310451000</v>
      </c>
      <c r="D109" s="3">
        <v>356896000</v>
      </c>
      <c r="E109" s="3">
        <v>384301000</v>
      </c>
      <c r="F109" s="3">
        <v>402247000</v>
      </c>
      <c r="G109" s="3">
        <v>450372000</v>
      </c>
      <c r="H109" s="3">
        <v>492255000</v>
      </c>
      <c r="I109" s="3">
        <v>500949000</v>
      </c>
      <c r="J109" s="3">
        <v>399496000</v>
      </c>
      <c r="K109" s="3">
        <v>440817000</v>
      </c>
      <c r="L109" s="3">
        <v>430000000</v>
      </c>
      <c r="M109" s="3">
        <v>485000000</v>
      </c>
      <c r="N109" s="3">
        <v>596000000</v>
      </c>
      <c r="O109" s="4">
        <v>619000000</v>
      </c>
      <c r="P109" s="3">
        <v>596000000</v>
      </c>
      <c r="Q109" s="3">
        <v>607000000</v>
      </c>
      <c r="R109" s="3">
        <v>599000000</v>
      </c>
      <c r="S109" s="3">
        <v>619000000</v>
      </c>
    </row>
    <row r="110" spans="1:19" ht="16" x14ac:dyDescent="0.2">
      <c r="A110" s="2" t="s">
        <v>116</v>
      </c>
      <c r="B110" s="3" t="s">
        <v>21</v>
      </c>
      <c r="C110" s="3" t="s">
        <v>21</v>
      </c>
      <c r="D110" s="3" t="s">
        <v>21</v>
      </c>
      <c r="E110" s="3" t="s">
        <v>21</v>
      </c>
      <c r="F110" s="3" t="s">
        <v>21</v>
      </c>
      <c r="G110" s="3" t="s">
        <v>21</v>
      </c>
      <c r="H110" s="3" t="s">
        <v>21</v>
      </c>
      <c r="I110" s="3" t="s">
        <v>21</v>
      </c>
      <c r="J110" s="3" t="s">
        <v>21</v>
      </c>
      <c r="K110" s="3" t="s">
        <v>21</v>
      </c>
      <c r="L110" s="3" t="s">
        <v>21</v>
      </c>
      <c r="M110" s="3" t="s">
        <v>21</v>
      </c>
      <c r="N110" s="3" t="s">
        <v>21</v>
      </c>
      <c r="O110" s="4" t="s">
        <v>21</v>
      </c>
      <c r="P110" s="3" t="s">
        <v>21</v>
      </c>
      <c r="Q110" s="3" t="s">
        <v>21</v>
      </c>
      <c r="R110" s="3" t="s">
        <v>21</v>
      </c>
      <c r="S110" s="3" t="s">
        <v>21</v>
      </c>
    </row>
    <row r="111" spans="1:19" ht="16" x14ac:dyDescent="0.2">
      <c r="A111" s="2" t="s">
        <v>106</v>
      </c>
      <c r="B111" s="3" t="s">
        <v>21</v>
      </c>
      <c r="C111" s="3" t="s">
        <v>21</v>
      </c>
      <c r="D111" s="3" t="s">
        <v>21</v>
      </c>
      <c r="E111" s="3" t="s">
        <v>21</v>
      </c>
      <c r="F111" s="3" t="s">
        <v>21</v>
      </c>
      <c r="G111" s="3" t="s">
        <v>21</v>
      </c>
      <c r="H111" s="3" t="s">
        <v>21</v>
      </c>
      <c r="I111" s="3" t="s">
        <v>21</v>
      </c>
      <c r="J111" s="3" t="s">
        <v>21</v>
      </c>
      <c r="K111" s="3" t="s">
        <v>21</v>
      </c>
      <c r="L111" s="3" t="s">
        <v>21</v>
      </c>
      <c r="M111" s="3" t="s">
        <v>21</v>
      </c>
      <c r="N111" s="3" t="s">
        <v>21</v>
      </c>
      <c r="O111" s="4" t="s">
        <v>21</v>
      </c>
      <c r="P111" s="3" t="s">
        <v>21</v>
      </c>
      <c r="Q111" s="3" t="s">
        <v>21</v>
      </c>
      <c r="R111" s="3" t="s">
        <v>21</v>
      </c>
      <c r="S111" s="3" t="s">
        <v>21</v>
      </c>
    </row>
    <row r="112" spans="1:19" ht="16" x14ac:dyDescent="0.2">
      <c r="A112" s="2" t="s">
        <v>108</v>
      </c>
      <c r="B112" s="3" t="s">
        <v>21</v>
      </c>
      <c r="C112" s="3" t="s">
        <v>21</v>
      </c>
      <c r="D112" s="3" t="s">
        <v>21</v>
      </c>
      <c r="E112" s="3" t="s">
        <v>21</v>
      </c>
      <c r="F112" s="3" t="s">
        <v>21</v>
      </c>
      <c r="G112" s="3" t="s">
        <v>21</v>
      </c>
      <c r="H112" s="3" t="s">
        <v>21</v>
      </c>
      <c r="I112" s="3" t="s">
        <v>21</v>
      </c>
      <c r="J112" s="3" t="s">
        <v>21</v>
      </c>
      <c r="K112" s="3" t="s">
        <v>21</v>
      </c>
      <c r="L112" s="3" t="s">
        <v>21</v>
      </c>
      <c r="M112" s="3" t="s">
        <v>21</v>
      </c>
      <c r="N112" s="3" t="s">
        <v>21</v>
      </c>
      <c r="O112" s="4" t="s">
        <v>21</v>
      </c>
      <c r="P112" s="3" t="s">
        <v>21</v>
      </c>
      <c r="Q112" s="3" t="s">
        <v>21</v>
      </c>
      <c r="R112" s="3" t="s">
        <v>21</v>
      </c>
      <c r="S112" s="3" t="s">
        <v>21</v>
      </c>
    </row>
    <row r="113" spans="1:19" ht="16" x14ac:dyDescent="0.2">
      <c r="A113" s="2" t="s">
        <v>107</v>
      </c>
      <c r="B113" s="3" t="s">
        <v>21</v>
      </c>
      <c r="C113" s="3" t="s">
        <v>21</v>
      </c>
      <c r="D113" s="3" t="s">
        <v>21</v>
      </c>
      <c r="E113" s="3" t="s">
        <v>21</v>
      </c>
      <c r="F113" s="3" t="s">
        <v>21</v>
      </c>
      <c r="G113" s="3" t="s">
        <v>21</v>
      </c>
      <c r="H113" s="3" t="s">
        <v>21</v>
      </c>
      <c r="I113" s="3" t="s">
        <v>21</v>
      </c>
      <c r="J113" s="3" t="s">
        <v>21</v>
      </c>
      <c r="K113" s="3" t="s">
        <v>21</v>
      </c>
      <c r="L113" s="3" t="s">
        <v>21</v>
      </c>
      <c r="M113" s="3" t="s">
        <v>21</v>
      </c>
      <c r="N113" s="3" t="s">
        <v>21</v>
      </c>
      <c r="O113" s="4" t="s">
        <v>21</v>
      </c>
      <c r="P113" s="3" t="s">
        <v>21</v>
      </c>
      <c r="Q113" s="3" t="s">
        <v>21</v>
      </c>
      <c r="R113" s="3" t="s">
        <v>21</v>
      </c>
      <c r="S113" s="3" t="s">
        <v>21</v>
      </c>
    </row>
    <row r="114" spans="1:19" ht="16" x14ac:dyDescent="0.2">
      <c r="A114" s="2" t="s">
        <v>117</v>
      </c>
      <c r="B114" s="3">
        <v>31593000</v>
      </c>
      <c r="C114" s="3">
        <v>62502000</v>
      </c>
      <c r="D114" s="3">
        <v>-356896000</v>
      </c>
      <c r="E114" s="3">
        <v>78266000</v>
      </c>
      <c r="F114" s="3">
        <v>90957000</v>
      </c>
      <c r="G114" s="3">
        <v>173267000</v>
      </c>
      <c r="H114" s="3">
        <v>189718000</v>
      </c>
      <c r="I114" s="3">
        <v>161302000</v>
      </c>
      <c r="J114" s="3">
        <v>204114000</v>
      </c>
      <c r="K114" s="3">
        <v>691020000</v>
      </c>
      <c r="L114" s="3">
        <v>933000000</v>
      </c>
      <c r="M114" s="3">
        <v>705000000</v>
      </c>
      <c r="N114" s="3">
        <v>482000000</v>
      </c>
      <c r="O114" s="4">
        <v>442000000</v>
      </c>
      <c r="P114" s="3">
        <v>482000000</v>
      </c>
      <c r="Q114" s="3">
        <v>427000000</v>
      </c>
      <c r="R114" s="3">
        <v>431000000</v>
      </c>
      <c r="S114" s="3">
        <v>442000000</v>
      </c>
    </row>
    <row r="115" spans="1:19" ht="16" x14ac:dyDescent="0.2">
      <c r="A115" s="2" t="s">
        <v>118</v>
      </c>
      <c r="B115" s="3">
        <v>1971827000</v>
      </c>
      <c r="C115" s="3">
        <v>3495828000</v>
      </c>
      <c r="D115" s="3">
        <v>3598625000</v>
      </c>
      <c r="E115" s="3">
        <v>6162760000</v>
      </c>
      <c r="F115" s="3">
        <v>7727040000</v>
      </c>
      <c r="G115" s="3">
        <v>8807141000</v>
      </c>
      <c r="H115" s="3">
        <v>10625164000</v>
      </c>
      <c r="I115" s="3">
        <v>12055871000</v>
      </c>
      <c r="J115" s="3">
        <v>13105556000</v>
      </c>
      <c r="K115" s="3">
        <v>17601058000</v>
      </c>
      <c r="L115" s="3">
        <v>20747000000</v>
      </c>
      <c r="M115" s="3">
        <v>20562000000</v>
      </c>
      <c r="N115" s="3">
        <v>20447000000</v>
      </c>
      <c r="O115" s="4">
        <v>20409000000</v>
      </c>
      <c r="P115" s="3">
        <v>20447000000</v>
      </c>
      <c r="Q115" s="3">
        <v>20409000000</v>
      </c>
      <c r="R115" s="3">
        <v>20379000000</v>
      </c>
      <c r="S115" s="3">
        <v>20409000000</v>
      </c>
    </row>
    <row r="116" spans="1:19" ht="16" x14ac:dyDescent="0.2">
      <c r="A116" s="2" t="s">
        <v>119</v>
      </c>
      <c r="B116" s="3">
        <v>2084839000</v>
      </c>
      <c r="C116" s="3">
        <v>3702687000</v>
      </c>
      <c r="D116" s="3">
        <v>3832540000</v>
      </c>
      <c r="E116" s="3">
        <v>6485260000</v>
      </c>
      <c r="F116" s="3">
        <v>8312947000</v>
      </c>
      <c r="G116" s="3">
        <v>9465356000</v>
      </c>
      <c r="H116" s="3">
        <v>11377767000</v>
      </c>
      <c r="I116" s="3">
        <v>12926865000</v>
      </c>
      <c r="J116" s="3">
        <v>14005938000</v>
      </c>
      <c r="K116" s="3">
        <v>19139814000</v>
      </c>
      <c r="L116" s="3">
        <v>22363000000</v>
      </c>
      <c r="M116" s="3">
        <v>22225000000</v>
      </c>
      <c r="N116" s="3">
        <v>21873000000</v>
      </c>
      <c r="O116" s="4">
        <v>21942000000</v>
      </c>
      <c r="P116" s="3">
        <v>21873000000</v>
      </c>
      <c r="Q116" s="3">
        <v>21817000000</v>
      </c>
      <c r="R116" s="3">
        <v>22901000000</v>
      </c>
      <c r="S116" s="3">
        <v>21942000000</v>
      </c>
    </row>
    <row r="117" spans="1:19" ht="16" x14ac:dyDescent="0.2">
      <c r="A117" s="2" t="s">
        <v>120</v>
      </c>
      <c r="B117" s="3" t="s">
        <v>21</v>
      </c>
      <c r="C117" s="3" t="s">
        <v>21</v>
      </c>
      <c r="D117" s="3" t="s">
        <v>21</v>
      </c>
      <c r="E117" s="3" t="s">
        <v>21</v>
      </c>
      <c r="F117" s="3" t="s">
        <v>21</v>
      </c>
      <c r="G117" s="3" t="s">
        <v>21</v>
      </c>
      <c r="H117" s="3" t="s">
        <v>21</v>
      </c>
      <c r="I117" s="3" t="s">
        <v>21</v>
      </c>
      <c r="J117" s="3" t="s">
        <v>21</v>
      </c>
      <c r="K117" s="3" t="s">
        <v>21</v>
      </c>
      <c r="L117" s="3" t="s">
        <v>21</v>
      </c>
      <c r="M117" s="3" t="s">
        <v>21</v>
      </c>
      <c r="N117" s="3" t="s">
        <v>21</v>
      </c>
      <c r="O117" s="4" t="s">
        <v>21</v>
      </c>
      <c r="P117" s="3" t="s">
        <v>21</v>
      </c>
      <c r="Q117" s="3" t="s">
        <v>21</v>
      </c>
      <c r="R117" s="3" t="s">
        <v>21</v>
      </c>
      <c r="S117" s="3" t="s">
        <v>21</v>
      </c>
    </row>
    <row r="118" spans="1:19" ht="16" x14ac:dyDescent="0.2">
      <c r="A118" s="2" t="s">
        <v>121</v>
      </c>
      <c r="B118" s="3">
        <v>419895000</v>
      </c>
      <c r="C118" s="3">
        <v>465208000</v>
      </c>
      <c r="D118" s="3">
        <v>553744000</v>
      </c>
      <c r="E118" s="3">
        <v>690467000</v>
      </c>
      <c r="F118" s="3">
        <v>795305000</v>
      </c>
      <c r="G118" s="3">
        <v>950875000</v>
      </c>
      <c r="H118" s="3">
        <v>1029530000</v>
      </c>
      <c r="I118" s="3">
        <v>1095880000</v>
      </c>
      <c r="J118" s="3">
        <v>1209311000</v>
      </c>
      <c r="K118" s="3">
        <v>1379336000</v>
      </c>
      <c r="L118" s="3">
        <v>1582000000</v>
      </c>
      <c r="M118" s="3">
        <v>1831000000</v>
      </c>
      <c r="N118" s="3">
        <v>2114000000</v>
      </c>
      <c r="O118" s="4">
        <v>2376000000</v>
      </c>
      <c r="P118" s="3">
        <v>2114000000</v>
      </c>
      <c r="Q118" s="3">
        <v>2165000000</v>
      </c>
      <c r="R118" s="3">
        <v>2285000000</v>
      </c>
      <c r="S118" s="3">
        <v>2376000000</v>
      </c>
    </row>
    <row r="119" spans="1:19" ht="16" x14ac:dyDescent="0.2">
      <c r="A119" s="2" t="s">
        <v>122</v>
      </c>
      <c r="B119" s="3">
        <v>499000</v>
      </c>
      <c r="C119" s="3">
        <v>508000</v>
      </c>
      <c r="D119" s="3">
        <v>521000</v>
      </c>
      <c r="E119" s="3">
        <v>532000</v>
      </c>
      <c r="F119" s="3">
        <v>538000</v>
      </c>
      <c r="G119" s="3">
        <v>551000</v>
      </c>
      <c r="H119" s="3">
        <v>558000</v>
      </c>
      <c r="I119" s="3">
        <v>561000</v>
      </c>
      <c r="J119" s="3">
        <v>569000</v>
      </c>
      <c r="K119" s="3">
        <v>576000</v>
      </c>
      <c r="L119" s="3">
        <v>1000000</v>
      </c>
      <c r="M119" s="3">
        <v>1000000</v>
      </c>
      <c r="N119" s="3">
        <v>1000000</v>
      </c>
      <c r="O119" s="4">
        <v>1000000</v>
      </c>
      <c r="P119" s="3">
        <v>1000000</v>
      </c>
      <c r="Q119" s="3">
        <v>1000000</v>
      </c>
      <c r="R119" s="3">
        <v>1000000</v>
      </c>
      <c r="S119" s="3">
        <v>1000000</v>
      </c>
    </row>
    <row r="120" spans="1:19" ht="16" x14ac:dyDescent="0.2">
      <c r="A120" s="2" t="s">
        <v>123</v>
      </c>
      <c r="B120" s="3">
        <v>419396000</v>
      </c>
      <c r="C120" s="3">
        <v>464700000</v>
      </c>
      <c r="D120" s="3">
        <v>553223000</v>
      </c>
      <c r="E120" s="3">
        <v>689935000</v>
      </c>
      <c r="F120" s="3">
        <v>794767000</v>
      </c>
      <c r="G120" s="3">
        <v>950324000</v>
      </c>
      <c r="H120" s="3">
        <v>1028972000</v>
      </c>
      <c r="I120" s="3">
        <v>1095319000</v>
      </c>
      <c r="J120" s="3">
        <v>1208742000</v>
      </c>
      <c r="K120" s="3">
        <v>1378760000</v>
      </c>
      <c r="L120" s="3">
        <v>1581000000</v>
      </c>
      <c r="M120" s="3">
        <v>1830000000</v>
      </c>
      <c r="N120" s="3">
        <v>2113000000</v>
      </c>
      <c r="O120" s="4">
        <v>2375000000</v>
      </c>
      <c r="P120" s="3">
        <v>2113000000</v>
      </c>
      <c r="Q120" s="3">
        <v>2164000000</v>
      </c>
      <c r="R120" s="3">
        <v>2284000000</v>
      </c>
      <c r="S120" s="3">
        <v>2375000000</v>
      </c>
    </row>
    <row r="121" spans="1:19" ht="16" x14ac:dyDescent="0.2">
      <c r="A121" s="2" t="s">
        <v>124</v>
      </c>
      <c r="B121" s="3">
        <v>15242000</v>
      </c>
      <c r="C121" s="3">
        <v>15242000</v>
      </c>
      <c r="D121" s="3">
        <v>16088000</v>
      </c>
      <c r="E121" s="3">
        <v>16088000</v>
      </c>
      <c r="F121" s="3">
        <v>175940000</v>
      </c>
      <c r="G121" s="3">
        <v>175940000</v>
      </c>
      <c r="H121" s="3">
        <v>384270000</v>
      </c>
      <c r="I121" s="3">
        <v>774721000</v>
      </c>
      <c r="J121" s="3">
        <v>775304000</v>
      </c>
      <c r="K121" s="3">
        <v>775304000</v>
      </c>
      <c r="L121" s="3">
        <v>794000000</v>
      </c>
      <c r="M121" s="3">
        <v>794000000</v>
      </c>
      <c r="N121" s="3">
        <v>1706000000</v>
      </c>
      <c r="O121" s="4">
        <v>1706000000</v>
      </c>
      <c r="P121" s="3">
        <v>1706000000</v>
      </c>
      <c r="Q121" s="3">
        <v>1706000000</v>
      </c>
      <c r="R121" s="3">
        <v>1706000000</v>
      </c>
      <c r="S121" s="3">
        <v>1706000000</v>
      </c>
    </row>
    <row r="122" spans="1:19" ht="16" x14ac:dyDescent="0.2">
      <c r="A122" s="2" t="s">
        <v>125</v>
      </c>
      <c r="B122" s="3">
        <v>192126000</v>
      </c>
      <c r="C122" s="3">
        <v>364260000</v>
      </c>
      <c r="D122" s="3">
        <v>689229000</v>
      </c>
      <c r="E122" s="3">
        <v>-1004244000</v>
      </c>
      <c r="F122" s="3">
        <v>-2150293000</v>
      </c>
      <c r="G122" s="3">
        <v>-1717232000</v>
      </c>
      <c r="H122" s="3">
        <v>-1146963000</v>
      </c>
      <c r="I122" s="3">
        <v>-3187220000</v>
      </c>
      <c r="J122" s="3">
        <v>-2246578000</v>
      </c>
      <c r="K122" s="3">
        <v>-3119956000</v>
      </c>
      <c r="L122" s="3">
        <v>-4359000000</v>
      </c>
      <c r="M122" s="3">
        <v>-3705000000</v>
      </c>
      <c r="N122" s="3">
        <v>-3914000000</v>
      </c>
      <c r="O122" s="4">
        <v>-3034000000</v>
      </c>
      <c r="P122" s="3">
        <v>-3914000000</v>
      </c>
      <c r="Q122" s="3">
        <v>-3687000000</v>
      </c>
      <c r="R122" s="3">
        <v>-3384000000</v>
      </c>
      <c r="S122" s="3">
        <v>-3034000000</v>
      </c>
    </row>
    <row r="123" spans="1:19" ht="16" x14ac:dyDescent="0.2">
      <c r="A123" s="2" t="s">
        <v>126</v>
      </c>
      <c r="B123" s="3">
        <v>-3800000</v>
      </c>
      <c r="C123" s="3">
        <v>-3277000</v>
      </c>
      <c r="D123" s="3">
        <v>-8051000</v>
      </c>
      <c r="E123" s="3">
        <v>-6516000</v>
      </c>
      <c r="F123" s="3">
        <v>-25171000</v>
      </c>
      <c r="G123" s="3">
        <v>-96009000</v>
      </c>
      <c r="H123" s="3">
        <v>-149787000</v>
      </c>
      <c r="I123" s="3">
        <v>-85143000</v>
      </c>
      <c r="J123" s="3">
        <v>4100000</v>
      </c>
      <c r="K123" s="3">
        <v>-378981000</v>
      </c>
      <c r="L123" s="3">
        <v>-401000000</v>
      </c>
      <c r="M123" s="3">
        <v>-248000000</v>
      </c>
      <c r="N123" s="3">
        <v>-267000000</v>
      </c>
      <c r="O123" s="4">
        <v>-30000000</v>
      </c>
      <c r="P123" s="3">
        <v>-267000000</v>
      </c>
      <c r="Q123" s="3">
        <v>-108000000</v>
      </c>
      <c r="R123" s="3">
        <v>-96000000</v>
      </c>
      <c r="S123" s="3">
        <v>-30000000</v>
      </c>
    </row>
    <row r="124" spans="1:19" ht="16" x14ac:dyDescent="0.2">
      <c r="A124" s="2" t="s">
        <v>127</v>
      </c>
      <c r="B124" s="3">
        <v>592979000</v>
      </c>
      <c r="C124" s="3">
        <v>810949000</v>
      </c>
      <c r="D124" s="3">
        <v>1218834000</v>
      </c>
      <c r="E124" s="3">
        <v>-336381000</v>
      </c>
      <c r="F124" s="3">
        <v>-1556099000</v>
      </c>
      <c r="G124" s="3">
        <v>-1038306000</v>
      </c>
      <c r="H124" s="3">
        <v>-651490000</v>
      </c>
      <c r="I124" s="3">
        <v>-2951204000</v>
      </c>
      <c r="J124" s="3">
        <v>-1808471000</v>
      </c>
      <c r="K124" s="3">
        <v>-2904727000</v>
      </c>
      <c r="L124" s="3">
        <v>-3976000000</v>
      </c>
      <c r="M124" s="3">
        <v>-2922000000</v>
      </c>
      <c r="N124" s="3">
        <v>-3780000000</v>
      </c>
      <c r="O124" s="4">
        <v>-2401000000</v>
      </c>
      <c r="P124" s="3">
        <v>-3780000000</v>
      </c>
      <c r="Q124" s="3">
        <v>-3336000000</v>
      </c>
      <c r="R124" s="3">
        <v>-2909000000</v>
      </c>
      <c r="S124" s="3">
        <v>-2401000000</v>
      </c>
    </row>
    <row r="125" spans="1:19" ht="16" x14ac:dyDescent="0.2">
      <c r="A125" s="2" t="s">
        <v>128</v>
      </c>
      <c r="B125" s="3" t="s">
        <v>21</v>
      </c>
      <c r="C125" s="3" t="s">
        <v>21</v>
      </c>
      <c r="D125" s="3" t="s">
        <v>21</v>
      </c>
      <c r="E125" s="3" t="s">
        <v>21</v>
      </c>
      <c r="F125" s="3" t="s">
        <v>21</v>
      </c>
      <c r="G125" s="3" t="s">
        <v>21</v>
      </c>
      <c r="H125" s="3" t="s">
        <v>21</v>
      </c>
      <c r="I125" s="3" t="s">
        <v>21</v>
      </c>
      <c r="J125" s="3" t="s">
        <v>21</v>
      </c>
      <c r="K125" s="3">
        <v>9822000</v>
      </c>
      <c r="L125" s="3">
        <v>4000000</v>
      </c>
      <c r="M125" s="3">
        <v>6000000</v>
      </c>
      <c r="N125" s="3">
        <v>7000000</v>
      </c>
      <c r="O125" s="4">
        <v>7000000</v>
      </c>
      <c r="P125" s="3">
        <v>7000000</v>
      </c>
      <c r="Q125" s="3">
        <v>8000000</v>
      </c>
      <c r="R125" s="3">
        <v>8000000</v>
      </c>
      <c r="S125" s="3">
        <v>7000000</v>
      </c>
    </row>
    <row r="126" spans="1:19" ht="16" x14ac:dyDescent="0.2">
      <c r="A126" s="2" t="s">
        <v>129</v>
      </c>
      <c r="B126" s="3">
        <v>592979000</v>
      </c>
      <c r="C126" s="3">
        <v>810949000</v>
      </c>
      <c r="D126" s="3">
        <v>1218834000</v>
      </c>
      <c r="E126" s="3">
        <v>-336381000</v>
      </c>
      <c r="F126" s="3">
        <v>-1556099000</v>
      </c>
      <c r="G126" s="3">
        <v>-1038306000</v>
      </c>
      <c r="H126" s="3">
        <v>-651490000</v>
      </c>
      <c r="I126" s="3">
        <v>-2951204000</v>
      </c>
      <c r="J126" s="3">
        <v>-1808471000</v>
      </c>
      <c r="K126" s="3">
        <v>-2894905000</v>
      </c>
      <c r="L126" s="3">
        <v>-3972000000</v>
      </c>
      <c r="M126" s="3">
        <v>-2916000000</v>
      </c>
      <c r="N126" s="3">
        <v>-3773000000</v>
      </c>
      <c r="O126" s="4">
        <v>-2394000000</v>
      </c>
      <c r="P126" s="3">
        <v>-3773000000</v>
      </c>
      <c r="Q126" s="3">
        <v>-3328000000</v>
      </c>
      <c r="R126" s="3">
        <v>-2901000000</v>
      </c>
      <c r="S126" s="3">
        <v>-2394000000</v>
      </c>
    </row>
    <row r="127" spans="1:19" ht="16" x14ac:dyDescent="0.2">
      <c r="A127" s="2" t="s">
        <v>130</v>
      </c>
      <c r="B127" s="3">
        <v>2677818000</v>
      </c>
      <c r="C127" s="3">
        <v>4513636000</v>
      </c>
      <c r="D127" s="3">
        <v>5051374000</v>
      </c>
      <c r="E127" s="3">
        <v>6148879000</v>
      </c>
      <c r="F127" s="3">
        <v>6756848000</v>
      </c>
      <c r="G127" s="3">
        <v>8427050000</v>
      </c>
      <c r="H127" s="3">
        <v>10726277000</v>
      </c>
      <c r="I127" s="3">
        <v>9975661000</v>
      </c>
      <c r="J127" s="3">
        <v>12197467000</v>
      </c>
      <c r="K127" s="3">
        <v>16244909000</v>
      </c>
      <c r="L127" s="3">
        <v>18391000000</v>
      </c>
      <c r="M127" s="3">
        <v>19309000000</v>
      </c>
      <c r="N127" s="3">
        <v>18100000000</v>
      </c>
      <c r="O127" s="4">
        <v>19548000000</v>
      </c>
      <c r="P127" s="3">
        <v>18100000000</v>
      </c>
      <c r="Q127" s="3">
        <v>18489000000</v>
      </c>
      <c r="R127" s="3">
        <v>20000000000</v>
      </c>
      <c r="S127" s="3">
        <v>19548000000</v>
      </c>
    </row>
    <row r="128" spans="1:19" ht="16" x14ac:dyDescent="0.2">
      <c r="A128" s="28" t="s">
        <v>131</v>
      </c>
      <c r="B128" s="26">
        <v>49434000</v>
      </c>
      <c r="C128" s="26">
        <v>50335000</v>
      </c>
      <c r="D128" s="26">
        <v>51652000</v>
      </c>
      <c r="E128" s="26">
        <v>52667000</v>
      </c>
      <c r="F128" s="26">
        <v>52417000</v>
      </c>
      <c r="G128" s="26">
        <v>53685000</v>
      </c>
      <c r="H128" s="26">
        <v>53335000</v>
      </c>
      <c r="I128" s="26">
        <v>51934000</v>
      </c>
      <c r="J128" s="26">
        <v>52734000</v>
      </c>
      <c r="K128" s="26">
        <v>53462000</v>
      </c>
      <c r="L128" s="26">
        <v>54414000</v>
      </c>
      <c r="M128" s="26">
        <v>55205000</v>
      </c>
      <c r="N128" s="26">
        <v>54361000</v>
      </c>
      <c r="O128" s="27">
        <v>55144000</v>
      </c>
      <c r="P128" s="26">
        <v>54361000</v>
      </c>
      <c r="Q128" s="26">
        <v>54483000</v>
      </c>
      <c r="R128" s="26">
        <v>54883000</v>
      </c>
      <c r="S128" s="26">
        <v>55144000</v>
      </c>
    </row>
    <row r="129" spans="1:19" ht="16" x14ac:dyDescent="0.2">
      <c r="A129" s="15" t="s">
        <v>197</v>
      </c>
      <c r="B129" s="10"/>
      <c r="C129" s="20">
        <f>(C128/B128)-1</f>
        <v>1.8226321964639691E-2</v>
      </c>
      <c r="D129" s="20">
        <f>(D128/C128)-1</f>
        <v>2.6164696533227394E-2</v>
      </c>
      <c r="E129" s="20">
        <f>(E128/D128)-1</f>
        <v>1.9650739564779585E-2</v>
      </c>
      <c r="F129" s="20">
        <f t="shared" ref="F129:S129" si="9">(F128/E128)-1</f>
        <v>-4.7468053999658588E-3</v>
      </c>
      <c r="G129" s="20">
        <f t="shared" si="9"/>
        <v>2.4190625178854175E-2</v>
      </c>
      <c r="H129" s="20">
        <f t="shared" si="9"/>
        <v>-6.5195119679613001E-3</v>
      </c>
      <c r="I129" s="20">
        <f t="shared" si="9"/>
        <v>-2.6267929127214762E-2</v>
      </c>
      <c r="J129" s="20">
        <f t="shared" si="9"/>
        <v>1.5404166827126753E-2</v>
      </c>
      <c r="K129" s="20">
        <f t="shared" si="9"/>
        <v>1.3805135206887309E-2</v>
      </c>
      <c r="L129" s="20">
        <f t="shared" si="9"/>
        <v>1.7807040514758121E-2</v>
      </c>
      <c r="M129" s="20">
        <f t="shared" si="9"/>
        <v>1.453670011394137E-2</v>
      </c>
      <c r="N129" s="20">
        <f t="shared" si="9"/>
        <v>-1.5288470247260211E-2</v>
      </c>
      <c r="O129" s="20">
        <f t="shared" si="9"/>
        <v>1.4403708541049554E-2</v>
      </c>
      <c r="P129" s="20">
        <f t="shared" si="9"/>
        <v>-1.4199187581604544E-2</v>
      </c>
      <c r="Q129" s="20">
        <f t="shared" si="9"/>
        <v>2.2442559923474548E-3</v>
      </c>
      <c r="R129" s="20">
        <f t="shared" si="9"/>
        <v>7.3417396252042355E-3</v>
      </c>
      <c r="S129" s="20">
        <f t="shared" si="9"/>
        <v>4.755570941821663E-3</v>
      </c>
    </row>
    <row r="130" spans="1:19" ht="16" x14ac:dyDescent="0.2">
      <c r="A130" s="2" t="s">
        <v>132</v>
      </c>
      <c r="B130" s="3" t="s">
        <v>21</v>
      </c>
      <c r="C130" s="3" t="s">
        <v>21</v>
      </c>
      <c r="D130" s="3" t="s">
        <v>21</v>
      </c>
      <c r="E130" s="3" t="s">
        <v>21</v>
      </c>
      <c r="F130" s="3" t="s">
        <v>21</v>
      </c>
      <c r="G130" s="3" t="s">
        <v>21</v>
      </c>
      <c r="H130" s="3" t="s">
        <v>21</v>
      </c>
      <c r="I130" s="3" t="s">
        <v>21</v>
      </c>
      <c r="J130" s="3" t="s">
        <v>21</v>
      </c>
      <c r="K130" s="3" t="s">
        <v>21</v>
      </c>
      <c r="L130" s="3">
        <v>22000000</v>
      </c>
      <c r="M130" s="3">
        <v>20000000</v>
      </c>
      <c r="N130" s="3">
        <v>18000000</v>
      </c>
      <c r="O130" s="4" t="s">
        <v>21</v>
      </c>
      <c r="P130" s="3">
        <v>18000000</v>
      </c>
      <c r="Q130" s="3">
        <v>193000000</v>
      </c>
      <c r="R130" s="3" t="s">
        <v>21</v>
      </c>
      <c r="S130" s="3" t="s">
        <v>21</v>
      </c>
    </row>
    <row r="131" spans="1:19" ht="16" x14ac:dyDescent="0.2">
      <c r="A131" s="2" t="s">
        <v>133</v>
      </c>
      <c r="B131" s="3">
        <v>1537534000</v>
      </c>
      <c r="C131" s="3">
        <v>2762192000</v>
      </c>
      <c r="D131" s="3">
        <v>3178601000</v>
      </c>
      <c r="E131" s="3">
        <v>5166498000</v>
      </c>
      <c r="F131" s="3">
        <v>6653583000</v>
      </c>
      <c r="G131" s="3">
        <v>7713309000</v>
      </c>
      <c r="H131" s="3">
        <v>8608613000</v>
      </c>
      <c r="I131" s="3">
        <v>11112100000</v>
      </c>
      <c r="J131" s="3">
        <v>10804265000</v>
      </c>
      <c r="K131" s="3">
        <v>15431467000</v>
      </c>
      <c r="L131" s="3">
        <v>15292000000</v>
      </c>
      <c r="M131" s="3">
        <v>15211000000</v>
      </c>
      <c r="N131" s="3">
        <v>16794000000</v>
      </c>
      <c r="O131" s="4">
        <v>16694000000</v>
      </c>
      <c r="P131" s="3">
        <v>16794000000</v>
      </c>
      <c r="Q131" s="3">
        <v>16515000000</v>
      </c>
      <c r="R131" s="3">
        <v>17443000000</v>
      </c>
      <c r="S131" s="3">
        <v>16694000000</v>
      </c>
    </row>
    <row r="132" spans="1:19" ht="16" x14ac:dyDescent="0.2">
      <c r="A132" s="2" t="s">
        <v>134</v>
      </c>
      <c r="B132" s="5">
        <v>259.29000000000002</v>
      </c>
      <c r="C132" s="5">
        <v>340.61</v>
      </c>
      <c r="D132" s="5">
        <v>260.79000000000002</v>
      </c>
      <c r="E132" s="5">
        <v>-1535.91</v>
      </c>
      <c r="F132" s="5">
        <v>-427.58</v>
      </c>
      <c r="G132" s="5">
        <v>-742.87</v>
      </c>
      <c r="H132" s="5">
        <v>-1321.37</v>
      </c>
      <c r="I132" s="5">
        <v>-376.53</v>
      </c>
      <c r="J132" s="5">
        <v>-597.42999999999995</v>
      </c>
      <c r="K132" s="5">
        <v>-533.05999999999995</v>
      </c>
      <c r="L132" s="5">
        <v>-384.99</v>
      </c>
      <c r="M132" s="5">
        <v>-521.64</v>
      </c>
      <c r="N132" s="5">
        <v>-445.11</v>
      </c>
      <c r="O132" s="6">
        <v>-697.33</v>
      </c>
      <c r="P132" s="5">
        <v>-445.11</v>
      </c>
      <c r="Q132" s="5">
        <v>-496.24</v>
      </c>
      <c r="R132" s="5">
        <v>-601.28</v>
      </c>
      <c r="S132" s="5">
        <v>-697.33</v>
      </c>
    </row>
    <row r="133" spans="1:19" ht="16" x14ac:dyDescent="0.2">
      <c r="A133" s="2" t="s">
        <v>135</v>
      </c>
      <c r="B133" s="5">
        <v>-195.4</v>
      </c>
      <c r="C133" s="5">
        <v>-239.84</v>
      </c>
      <c r="D133" s="5">
        <v>-329.53</v>
      </c>
      <c r="E133" s="5">
        <v>-301.44</v>
      </c>
      <c r="F133" s="5">
        <v>-312.63</v>
      </c>
      <c r="G133" s="5">
        <v>-330.05</v>
      </c>
      <c r="H133" s="5">
        <v>-246.62</v>
      </c>
      <c r="I133" s="5">
        <v>-414.51</v>
      </c>
      <c r="J133" s="5">
        <v>-234.61</v>
      </c>
      <c r="K133" s="5">
        <v>-236.5</v>
      </c>
      <c r="L133" s="5">
        <v>-183.27</v>
      </c>
      <c r="M133" s="5">
        <v>-179.42</v>
      </c>
      <c r="N133" s="5">
        <v>-225.79</v>
      </c>
      <c r="O133" s="6">
        <v>-193.87</v>
      </c>
      <c r="P133" s="5">
        <v>-225.79</v>
      </c>
      <c r="Q133" s="5">
        <v>-210.78</v>
      </c>
      <c r="R133" s="5">
        <v>-168.26</v>
      </c>
      <c r="S133" s="5">
        <v>-193.87</v>
      </c>
    </row>
    <row r="134" spans="1:19" ht="16" x14ac:dyDescent="0.2">
      <c r="A134" s="2" t="s">
        <v>136</v>
      </c>
      <c r="B134" s="5">
        <v>5.16</v>
      </c>
      <c r="C134" s="5">
        <v>4.21</v>
      </c>
      <c r="D134" s="5">
        <v>4.26</v>
      </c>
      <c r="E134" s="5">
        <v>4.09</v>
      </c>
      <c r="F134" s="5">
        <v>2.88</v>
      </c>
      <c r="G134" s="5">
        <v>2.78</v>
      </c>
      <c r="H134" s="5">
        <v>3.89</v>
      </c>
      <c r="I134" s="5">
        <v>2.4500000000000002</v>
      </c>
      <c r="J134" s="5">
        <v>4.0599999999999996</v>
      </c>
      <c r="K134" s="5">
        <v>3.16</v>
      </c>
      <c r="L134" s="5">
        <v>4.3099999999999996</v>
      </c>
      <c r="M134" s="5">
        <v>4.2300000000000004</v>
      </c>
      <c r="N134" s="5">
        <v>3.96</v>
      </c>
      <c r="O134" s="6">
        <v>4.08</v>
      </c>
      <c r="P134" s="5">
        <v>3.96</v>
      </c>
      <c r="Q134" s="5">
        <v>4.21</v>
      </c>
      <c r="R134" s="5">
        <v>2.96</v>
      </c>
      <c r="S134" s="5">
        <v>4.08</v>
      </c>
    </row>
    <row r="135" spans="1:19" ht="16" x14ac:dyDescent="0.2">
      <c r="A135" s="2" t="s">
        <v>137</v>
      </c>
      <c r="B135" s="5">
        <v>193.42</v>
      </c>
      <c r="C135" s="5">
        <v>169.86</v>
      </c>
      <c r="D135" s="5">
        <v>156.61000000000001</v>
      </c>
      <c r="E135" s="5">
        <v>168.93</v>
      </c>
      <c r="F135" s="5">
        <v>158.18</v>
      </c>
      <c r="G135" s="5">
        <v>172.15</v>
      </c>
      <c r="H135" s="5">
        <v>190.43</v>
      </c>
      <c r="I135" s="5">
        <v>201.39</v>
      </c>
      <c r="J135" s="5">
        <v>201.34</v>
      </c>
      <c r="K135" s="5">
        <v>187.07</v>
      </c>
      <c r="L135" s="5">
        <v>214.85</v>
      </c>
      <c r="M135" s="5">
        <v>217.46</v>
      </c>
      <c r="N135" s="5">
        <v>218.96</v>
      </c>
      <c r="O135" s="6">
        <v>230.21</v>
      </c>
      <c r="P135" s="5">
        <v>218.89</v>
      </c>
      <c r="Q135" s="5">
        <v>217.75</v>
      </c>
      <c r="R135" s="5">
        <v>225.45</v>
      </c>
      <c r="S135" s="5">
        <v>230.21</v>
      </c>
    </row>
    <row r="136" spans="1:19" ht="16" x14ac:dyDescent="0.2">
      <c r="A136" s="2" t="s">
        <v>138</v>
      </c>
      <c r="B136" s="3">
        <v>2400</v>
      </c>
      <c r="C136" s="3">
        <v>3800</v>
      </c>
      <c r="D136" s="3">
        <v>5400</v>
      </c>
      <c r="E136" s="3">
        <v>6100</v>
      </c>
      <c r="F136" s="3">
        <v>7300</v>
      </c>
      <c r="G136" s="3">
        <v>8200</v>
      </c>
      <c r="H136" s="3">
        <v>9300</v>
      </c>
      <c r="I136" s="3">
        <v>9200</v>
      </c>
      <c r="J136" s="3">
        <v>10100</v>
      </c>
      <c r="K136" s="3">
        <v>18300</v>
      </c>
      <c r="L136" s="3">
        <v>14200</v>
      </c>
      <c r="M136" s="3">
        <v>13300</v>
      </c>
      <c r="N136" s="3">
        <v>14400</v>
      </c>
      <c r="O136" s="4">
        <v>14400</v>
      </c>
      <c r="P136" s="3">
        <v>14400</v>
      </c>
      <c r="Q136" s="3">
        <v>14400</v>
      </c>
      <c r="R136" s="3">
        <v>14400</v>
      </c>
      <c r="S136" s="3">
        <v>14400</v>
      </c>
    </row>
    <row r="138" spans="1:19" ht="16" x14ac:dyDescent="0.2">
      <c r="A138" s="1" t="s">
        <v>21</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188</v>
      </c>
      <c r="R138" s="1" t="s">
        <v>189</v>
      </c>
      <c r="S138" s="1" t="s">
        <v>190</v>
      </c>
    </row>
    <row r="139" spans="1:19" ht="16" x14ac:dyDescent="0.2">
      <c r="A139" s="2" t="s">
        <v>139</v>
      </c>
      <c r="B139" s="3">
        <v>163445000</v>
      </c>
      <c r="C139" s="3">
        <v>-19909000</v>
      </c>
      <c r="D139" s="3">
        <v>324969000</v>
      </c>
      <c r="E139" s="3">
        <v>302789000</v>
      </c>
      <c r="F139" s="3">
        <v>306910000</v>
      </c>
      <c r="G139" s="3">
        <v>447212000</v>
      </c>
      <c r="H139" s="3">
        <v>586414000</v>
      </c>
      <c r="I139" s="3">
        <v>596887000</v>
      </c>
      <c r="J139" s="3">
        <v>957062000</v>
      </c>
      <c r="K139" s="3">
        <v>891311000</v>
      </c>
      <c r="L139" s="3">
        <v>700000000</v>
      </c>
      <c r="M139" s="3">
        <v>681000000</v>
      </c>
      <c r="N139" s="3">
        <v>867000000</v>
      </c>
      <c r="O139" s="4">
        <v>1150000000</v>
      </c>
      <c r="P139" s="3">
        <v>265000000</v>
      </c>
      <c r="Q139" s="3">
        <v>229000000</v>
      </c>
      <c r="R139" s="3">
        <v>304000000</v>
      </c>
      <c r="S139" s="3">
        <v>352000000</v>
      </c>
    </row>
    <row r="140" spans="1:19" ht="16" x14ac:dyDescent="0.2">
      <c r="A140" s="2" t="s">
        <v>140</v>
      </c>
      <c r="B140" s="3">
        <v>30165000</v>
      </c>
      <c r="C140" s="3">
        <v>60460000</v>
      </c>
      <c r="D140" s="3">
        <v>68227000</v>
      </c>
      <c r="E140" s="3">
        <v>73515000</v>
      </c>
      <c r="F140" s="3">
        <v>96385000</v>
      </c>
      <c r="G140" s="3">
        <v>93663000</v>
      </c>
      <c r="H140" s="3">
        <v>121670000</v>
      </c>
      <c r="I140" s="3">
        <v>141025000</v>
      </c>
      <c r="J140" s="3">
        <v>129844000</v>
      </c>
      <c r="K140" s="3">
        <v>225700000</v>
      </c>
      <c r="L140" s="3">
        <v>283000000</v>
      </c>
      <c r="M140" s="3">
        <v>253000000</v>
      </c>
      <c r="N140" s="3">
        <v>253000000</v>
      </c>
      <c r="O140" s="4">
        <v>264000000</v>
      </c>
      <c r="P140" s="3">
        <v>65000000</v>
      </c>
      <c r="Q140" s="3">
        <v>63000000</v>
      </c>
      <c r="R140" s="3">
        <v>66000000</v>
      </c>
      <c r="S140" s="3">
        <v>70000000</v>
      </c>
    </row>
    <row r="141" spans="1:19" ht="16" x14ac:dyDescent="0.2">
      <c r="A141" s="2" t="s">
        <v>141</v>
      </c>
      <c r="B141" s="3">
        <v>-1277000</v>
      </c>
      <c r="C141" s="3">
        <v>252481000</v>
      </c>
      <c r="D141" s="3">
        <v>8940000</v>
      </c>
      <c r="E141" s="3">
        <v>22283000</v>
      </c>
      <c r="F141" s="3">
        <v>109960000</v>
      </c>
      <c r="G141" s="3">
        <v>4385000</v>
      </c>
      <c r="H141" s="3">
        <v>71751000</v>
      </c>
      <c r="I141" s="3">
        <v>137173000</v>
      </c>
      <c r="J141" s="3">
        <v>-60161000</v>
      </c>
      <c r="K141" s="3">
        <v>112208000</v>
      </c>
      <c r="L141" s="3">
        <v>95000000</v>
      </c>
      <c r="M141" s="3">
        <v>103000000</v>
      </c>
      <c r="N141" s="3">
        <v>88000000</v>
      </c>
      <c r="O141" s="4">
        <v>196000000</v>
      </c>
      <c r="P141" s="3">
        <v>-1000000</v>
      </c>
      <c r="Q141" s="3">
        <v>50000000</v>
      </c>
      <c r="R141" s="3">
        <v>61000000</v>
      </c>
      <c r="S141" s="3">
        <v>86000000</v>
      </c>
    </row>
    <row r="142" spans="1:19" ht="16" x14ac:dyDescent="0.2">
      <c r="A142" s="28" t="s">
        <v>142</v>
      </c>
      <c r="B142" s="26">
        <v>6704000</v>
      </c>
      <c r="C142" s="26">
        <v>12574000</v>
      </c>
      <c r="D142" s="26">
        <v>22151000</v>
      </c>
      <c r="E142" s="26">
        <v>48884000</v>
      </c>
      <c r="F142" s="26">
        <v>26332000</v>
      </c>
      <c r="G142" s="26">
        <v>31500000</v>
      </c>
      <c r="H142" s="26">
        <v>48306000</v>
      </c>
      <c r="I142" s="26">
        <v>45524000</v>
      </c>
      <c r="J142" s="26">
        <v>58481000</v>
      </c>
      <c r="K142" s="26">
        <v>93362000</v>
      </c>
      <c r="L142" s="26">
        <v>93000000</v>
      </c>
      <c r="M142" s="26">
        <v>129000000</v>
      </c>
      <c r="N142" s="26">
        <v>153000000</v>
      </c>
      <c r="O142" s="27">
        <v>169000000</v>
      </c>
      <c r="P142" s="26">
        <v>38000000</v>
      </c>
      <c r="Q142" s="26">
        <v>29000000</v>
      </c>
      <c r="R142" s="26">
        <v>48000000</v>
      </c>
      <c r="S142" s="26">
        <v>54000000</v>
      </c>
    </row>
    <row r="143" spans="1:19" ht="16" x14ac:dyDescent="0.2">
      <c r="A143" s="12" t="s">
        <v>198</v>
      </c>
      <c r="B143" s="20">
        <f t="shared" ref="B143:S143" si="10">B142/B2</f>
        <v>8.1000031414093336E-3</v>
      </c>
      <c r="C143" s="20">
        <f t="shared" si="10"/>
        <v>1.0426020774099291E-2</v>
      </c>
      <c r="D143" s="20">
        <f t="shared" si="10"/>
        <v>1.3028405936214862E-2</v>
      </c>
      <c r="E143" s="20">
        <f t="shared" si="10"/>
        <v>2.5402203284140511E-2</v>
      </c>
      <c r="F143" s="20">
        <f t="shared" si="10"/>
        <v>1.1096941893189195E-2</v>
      </c>
      <c r="G143" s="20">
        <f t="shared" si="10"/>
        <v>1.1636003642253839E-2</v>
      </c>
      <c r="H143" s="20">
        <f t="shared" si="10"/>
        <v>1.5231706013506291E-2</v>
      </c>
      <c r="I143" s="20">
        <f t="shared" si="10"/>
        <v>1.2990948798128919E-2</v>
      </c>
      <c r="J143" s="20">
        <f t="shared" si="10"/>
        <v>1.534480885701496E-2</v>
      </c>
      <c r="K143" s="20">
        <f t="shared" si="10"/>
        <v>1.7874472809117317E-2</v>
      </c>
      <c r="L143" s="20">
        <f t="shared" si="10"/>
        <v>1.8224573780129337E-2</v>
      </c>
      <c r="M143" s="20">
        <f t="shared" si="10"/>
        <v>2.6886202584410171E-2</v>
      </c>
      <c r="N143" s="20">
        <f t="shared" si="10"/>
        <v>2.8181985632713208E-2</v>
      </c>
      <c r="O143" s="20">
        <f t="shared" si="10"/>
        <v>2.7070318757007848E-2</v>
      </c>
      <c r="P143" s="20">
        <f t="shared" si="10"/>
        <v>2.5165562913907286E-2</v>
      </c>
      <c r="Q143" s="20">
        <f t="shared" si="10"/>
        <v>2.0758768790264854E-2</v>
      </c>
      <c r="R143" s="20">
        <f t="shared" si="10"/>
        <v>3.015075376884422E-2</v>
      </c>
      <c r="S143" s="20">
        <f t="shared" si="10"/>
        <v>3.096330275229358E-2</v>
      </c>
    </row>
    <row r="144" spans="1:19" ht="16" x14ac:dyDescent="0.2">
      <c r="A144" s="2" t="s">
        <v>143</v>
      </c>
      <c r="B144" s="3">
        <v>1900000</v>
      </c>
      <c r="C144" s="3">
        <v>8888000</v>
      </c>
      <c r="D144" s="3">
        <v>24800000</v>
      </c>
      <c r="E144" s="3">
        <v>-2614000</v>
      </c>
      <c r="F144" s="3">
        <v>-9416000</v>
      </c>
      <c r="G144" s="3">
        <v>660000</v>
      </c>
      <c r="H144" s="3">
        <v>5808000</v>
      </c>
      <c r="I144" s="3">
        <v>-918000</v>
      </c>
      <c r="J144" s="3">
        <v>-151640000</v>
      </c>
      <c r="K144" s="3">
        <v>-349000</v>
      </c>
      <c r="L144" s="3">
        <v>24000000</v>
      </c>
      <c r="M144" s="3">
        <v>34000000</v>
      </c>
      <c r="N144" s="3">
        <v>-22000000</v>
      </c>
      <c r="O144" s="4">
        <v>-22000000</v>
      </c>
      <c r="P144" s="3">
        <v>-21000000</v>
      </c>
      <c r="Q144" s="3" t="s">
        <v>21</v>
      </c>
      <c r="R144" s="3" t="s">
        <v>21</v>
      </c>
      <c r="S144" s="3">
        <v>-1000000</v>
      </c>
    </row>
    <row r="145" spans="1:19" ht="16" x14ac:dyDescent="0.2">
      <c r="A145" s="2" t="s">
        <v>144</v>
      </c>
      <c r="B145" s="3" t="s">
        <v>21</v>
      </c>
      <c r="C145" s="3" t="s">
        <v>21</v>
      </c>
      <c r="D145" s="3" t="s">
        <v>21</v>
      </c>
      <c r="E145" s="3" t="s">
        <v>21</v>
      </c>
      <c r="F145" s="3" t="s">
        <v>21</v>
      </c>
      <c r="G145" s="3" t="s">
        <v>21</v>
      </c>
      <c r="H145" s="3" t="s">
        <v>21</v>
      </c>
      <c r="I145" s="3" t="s">
        <v>21</v>
      </c>
      <c r="J145" s="3" t="s">
        <v>21</v>
      </c>
      <c r="K145" s="3" t="s">
        <v>21</v>
      </c>
      <c r="L145" s="3" t="s">
        <v>21</v>
      </c>
      <c r="M145" s="3" t="s">
        <v>21</v>
      </c>
      <c r="N145" s="3" t="s">
        <v>21</v>
      </c>
      <c r="O145" s="4" t="s">
        <v>21</v>
      </c>
      <c r="P145" s="3" t="s">
        <v>21</v>
      </c>
      <c r="Q145" s="3" t="s">
        <v>21</v>
      </c>
      <c r="R145" s="3" t="s">
        <v>21</v>
      </c>
      <c r="S145" s="3" t="s">
        <v>21</v>
      </c>
    </row>
    <row r="146" spans="1:19" ht="16" x14ac:dyDescent="0.2">
      <c r="A146" s="2" t="s">
        <v>145</v>
      </c>
      <c r="B146" s="3">
        <v>-9881000</v>
      </c>
      <c r="C146" s="3">
        <v>231019000</v>
      </c>
      <c r="D146" s="3">
        <v>-38011000</v>
      </c>
      <c r="E146" s="3">
        <v>-23987000</v>
      </c>
      <c r="F146" s="3">
        <v>93044000</v>
      </c>
      <c r="G146" s="3">
        <v>-27775000</v>
      </c>
      <c r="H146" s="3">
        <v>17637000</v>
      </c>
      <c r="I146" s="3">
        <v>92567000</v>
      </c>
      <c r="J146" s="3">
        <v>32998000</v>
      </c>
      <c r="K146" s="3">
        <v>19195000</v>
      </c>
      <c r="L146" s="3">
        <v>-22000000</v>
      </c>
      <c r="M146" s="3">
        <v>-60000000</v>
      </c>
      <c r="N146" s="3">
        <v>-43000000</v>
      </c>
      <c r="O146" s="4">
        <v>49000000</v>
      </c>
      <c r="P146" s="3">
        <v>-18000000</v>
      </c>
      <c r="Q146" s="3">
        <v>21000000</v>
      </c>
      <c r="R146" s="3">
        <v>13000000</v>
      </c>
      <c r="S146" s="3">
        <v>33000000</v>
      </c>
    </row>
    <row r="147" spans="1:19" ht="16" x14ac:dyDescent="0.2">
      <c r="A147" s="2" t="s">
        <v>146</v>
      </c>
      <c r="B147" s="3">
        <v>4971000</v>
      </c>
      <c r="C147" s="3">
        <v>-32454000</v>
      </c>
      <c r="D147" s="3">
        <v>11749000</v>
      </c>
      <c r="E147" s="3">
        <v>71618000</v>
      </c>
      <c r="F147" s="3">
        <v>27967000</v>
      </c>
      <c r="G147" s="3">
        <v>-24322000</v>
      </c>
      <c r="H147" s="3">
        <v>-110905000</v>
      </c>
      <c r="I147" s="3">
        <v>-86352000</v>
      </c>
      <c r="J147" s="3">
        <v>-4572000</v>
      </c>
      <c r="K147" s="3">
        <v>-213747000</v>
      </c>
      <c r="L147" s="3">
        <v>135000000</v>
      </c>
      <c r="M147" s="3">
        <v>-124000000</v>
      </c>
      <c r="N147" s="3">
        <v>-260000000</v>
      </c>
      <c r="O147" s="4">
        <v>-424000000</v>
      </c>
      <c r="P147" s="3">
        <v>-56000000</v>
      </c>
      <c r="Q147" s="3">
        <v>35000000</v>
      </c>
      <c r="R147" s="3">
        <v>-301000000</v>
      </c>
      <c r="S147" s="3">
        <v>-102000000</v>
      </c>
    </row>
    <row r="148" spans="1:19" ht="16" x14ac:dyDescent="0.2">
      <c r="A148" s="2" t="s">
        <v>147</v>
      </c>
      <c r="B148" s="3">
        <v>-4627000</v>
      </c>
      <c r="C148" s="3">
        <v>-15150000</v>
      </c>
      <c r="D148" s="3">
        <v>-1957000</v>
      </c>
      <c r="E148" s="3">
        <v>-25006000</v>
      </c>
      <c r="F148" s="3">
        <v>-24309000</v>
      </c>
      <c r="G148" s="3">
        <v>-25418000</v>
      </c>
      <c r="H148" s="3">
        <v>-80114000</v>
      </c>
      <c r="I148" s="3">
        <v>-54669000</v>
      </c>
      <c r="J148" s="3">
        <v>-43811000</v>
      </c>
      <c r="K148" s="3">
        <v>-82268000</v>
      </c>
      <c r="L148" s="3">
        <v>352000000</v>
      </c>
      <c r="M148" s="3">
        <v>-141000000</v>
      </c>
      <c r="N148" s="3">
        <v>-190000000</v>
      </c>
      <c r="O148" s="4">
        <v>-233000000</v>
      </c>
      <c r="P148" s="3">
        <v>-99000000</v>
      </c>
      <c r="Q148" s="3">
        <v>121000000</v>
      </c>
      <c r="R148" s="3">
        <v>-154000000</v>
      </c>
      <c r="S148" s="3">
        <v>-101000000</v>
      </c>
    </row>
    <row r="149" spans="1:19" ht="16" x14ac:dyDescent="0.2">
      <c r="A149" s="2" t="s">
        <v>148</v>
      </c>
      <c r="B149" s="3">
        <v>2893000</v>
      </c>
      <c r="C149" s="3">
        <v>-9841000</v>
      </c>
      <c r="D149" s="3">
        <v>-416000</v>
      </c>
      <c r="E149" s="3">
        <v>-15289000</v>
      </c>
      <c r="F149" s="3">
        <v>-8392000</v>
      </c>
      <c r="G149" s="3">
        <v>-25974000</v>
      </c>
      <c r="H149" s="3">
        <v>-2073000</v>
      </c>
      <c r="I149" s="3">
        <v>5127000</v>
      </c>
      <c r="J149" s="3">
        <v>-10808000</v>
      </c>
      <c r="K149" s="3">
        <v>-35712000</v>
      </c>
      <c r="L149" s="3">
        <v>-62000000</v>
      </c>
      <c r="M149" s="3">
        <v>79000000</v>
      </c>
      <c r="N149" s="3">
        <v>-134000000</v>
      </c>
      <c r="O149" s="4">
        <v>-270000000</v>
      </c>
      <c r="P149" s="3">
        <v>-26000000</v>
      </c>
      <c r="Q149" s="3">
        <v>-89000000</v>
      </c>
      <c r="R149" s="3">
        <v>-87000000</v>
      </c>
      <c r="S149" s="3">
        <v>-68000000</v>
      </c>
    </row>
    <row r="150" spans="1:19" ht="16" x14ac:dyDescent="0.2">
      <c r="A150" s="2" t="s">
        <v>149</v>
      </c>
      <c r="B150" s="3" t="s">
        <v>21</v>
      </c>
      <c r="C150" s="3" t="s">
        <v>21</v>
      </c>
      <c r="D150" s="3" t="s">
        <v>21</v>
      </c>
      <c r="E150" s="3" t="s">
        <v>21</v>
      </c>
      <c r="F150" s="3" t="s">
        <v>21</v>
      </c>
      <c r="G150" s="3" t="s">
        <v>21</v>
      </c>
      <c r="H150" s="3" t="s">
        <v>21</v>
      </c>
      <c r="I150" s="3" t="s">
        <v>21</v>
      </c>
      <c r="J150" s="3" t="s">
        <v>21</v>
      </c>
      <c r="K150" s="3" t="s">
        <v>21</v>
      </c>
      <c r="L150" s="3" t="s">
        <v>21</v>
      </c>
      <c r="M150" s="3" t="s">
        <v>21</v>
      </c>
      <c r="N150" s="3" t="s">
        <v>21</v>
      </c>
      <c r="O150" s="4" t="s">
        <v>21</v>
      </c>
      <c r="P150" s="3" t="s">
        <v>21</v>
      </c>
      <c r="Q150" s="3" t="s">
        <v>21</v>
      </c>
      <c r="R150" s="3" t="s">
        <v>21</v>
      </c>
      <c r="S150" s="3" t="s">
        <v>21</v>
      </c>
    </row>
    <row r="151" spans="1:19" ht="16" x14ac:dyDescent="0.2">
      <c r="A151" s="2" t="s">
        <v>150</v>
      </c>
      <c r="B151" s="3">
        <v>6192000</v>
      </c>
      <c r="C151" s="3">
        <v>17501000</v>
      </c>
      <c r="D151" s="3">
        <v>-9411000</v>
      </c>
      <c r="E151" s="3">
        <v>45248000</v>
      </c>
      <c r="F151" s="3">
        <v>9776000</v>
      </c>
      <c r="G151" s="3">
        <v>-25956000</v>
      </c>
      <c r="H151" s="3">
        <v>-11500000</v>
      </c>
      <c r="I151" s="3">
        <v>-44465000</v>
      </c>
      <c r="J151" s="3">
        <v>18699000</v>
      </c>
      <c r="K151" s="3">
        <v>-66333000</v>
      </c>
      <c r="L151" s="3">
        <v>5000000</v>
      </c>
      <c r="M151" s="3">
        <v>-29000000</v>
      </c>
      <c r="N151" s="3">
        <v>62000000</v>
      </c>
      <c r="O151" s="4">
        <v>91000000</v>
      </c>
      <c r="P151" s="3">
        <v>65000000</v>
      </c>
      <c r="Q151" s="3">
        <v>-72000000</v>
      </c>
      <c r="R151" s="3">
        <v>20000000</v>
      </c>
      <c r="S151" s="3">
        <v>78000000</v>
      </c>
    </row>
    <row r="152" spans="1:19" ht="16" x14ac:dyDescent="0.2">
      <c r="A152" s="2" t="s">
        <v>151</v>
      </c>
      <c r="B152" s="3">
        <v>513000</v>
      </c>
      <c r="C152" s="3">
        <v>-24964000</v>
      </c>
      <c r="D152" s="3">
        <v>23533000</v>
      </c>
      <c r="E152" s="3">
        <v>66665000</v>
      </c>
      <c r="F152" s="3">
        <v>50892000</v>
      </c>
      <c r="G152" s="3">
        <v>53026000</v>
      </c>
      <c r="H152" s="3">
        <v>-17218000</v>
      </c>
      <c r="I152" s="3">
        <v>7655000</v>
      </c>
      <c r="J152" s="3">
        <v>31348000</v>
      </c>
      <c r="K152" s="3">
        <v>-29434000</v>
      </c>
      <c r="L152" s="3">
        <v>-160000000</v>
      </c>
      <c r="M152" s="3">
        <v>-33000000</v>
      </c>
      <c r="N152" s="3">
        <v>2000000</v>
      </c>
      <c r="O152" s="4">
        <v>-12000000</v>
      </c>
      <c r="P152" s="3">
        <v>4000000</v>
      </c>
      <c r="Q152" s="3">
        <v>75000000</v>
      </c>
      <c r="R152" s="3">
        <v>-80000000</v>
      </c>
      <c r="S152" s="3">
        <v>-11000000</v>
      </c>
    </row>
    <row r="153" spans="1:19" ht="16" x14ac:dyDescent="0.2">
      <c r="A153" s="2" t="s">
        <v>152</v>
      </c>
      <c r="B153" s="3" t="s">
        <v>21</v>
      </c>
      <c r="C153" s="3" t="s">
        <v>21</v>
      </c>
      <c r="D153" s="3" t="s">
        <v>21</v>
      </c>
      <c r="E153" s="3" t="s">
        <v>21</v>
      </c>
      <c r="F153" s="3" t="s">
        <v>21</v>
      </c>
      <c r="G153" s="3" t="s">
        <v>21</v>
      </c>
      <c r="H153" s="3" t="s">
        <v>21</v>
      </c>
      <c r="I153" s="3" t="s">
        <v>21</v>
      </c>
      <c r="J153" s="3" t="s">
        <v>21</v>
      </c>
      <c r="K153" s="3" t="s">
        <v>21</v>
      </c>
      <c r="L153" s="3" t="s">
        <v>21</v>
      </c>
      <c r="M153" s="3" t="s">
        <v>21</v>
      </c>
      <c r="N153" s="3" t="s">
        <v>21</v>
      </c>
      <c r="O153" s="4" t="s">
        <v>21</v>
      </c>
      <c r="P153" s="3" t="s">
        <v>21</v>
      </c>
      <c r="Q153" s="3" t="s">
        <v>21</v>
      </c>
      <c r="R153" s="3" t="s">
        <v>21</v>
      </c>
      <c r="S153" s="3" t="s">
        <v>21</v>
      </c>
    </row>
    <row r="154" spans="1:19" ht="16" x14ac:dyDescent="0.2">
      <c r="A154" s="2" t="s">
        <v>153</v>
      </c>
      <c r="B154" s="3">
        <v>197304000</v>
      </c>
      <c r="C154" s="3">
        <v>260578000</v>
      </c>
      <c r="D154" s="3">
        <v>413885000</v>
      </c>
      <c r="E154" s="3">
        <v>470205000</v>
      </c>
      <c r="F154" s="3">
        <v>541222000</v>
      </c>
      <c r="G154" s="3">
        <v>520938000</v>
      </c>
      <c r="H154" s="3">
        <v>668930000</v>
      </c>
      <c r="I154" s="3">
        <v>788733000</v>
      </c>
      <c r="J154" s="3">
        <v>1022173000</v>
      </c>
      <c r="K154" s="3">
        <v>1015472000</v>
      </c>
      <c r="L154" s="3">
        <v>1213000000</v>
      </c>
      <c r="M154" s="3">
        <v>913000000</v>
      </c>
      <c r="N154" s="3">
        <v>948000000</v>
      </c>
      <c r="O154" s="4">
        <v>1186000000</v>
      </c>
      <c r="P154" s="3">
        <v>273000000</v>
      </c>
      <c r="Q154" s="3">
        <v>377000000</v>
      </c>
      <c r="R154" s="3">
        <v>130000000</v>
      </c>
      <c r="S154" s="3">
        <v>406000000</v>
      </c>
    </row>
    <row r="155" spans="1:19" ht="16" x14ac:dyDescent="0.2">
      <c r="A155" s="2" t="s">
        <v>154</v>
      </c>
      <c r="B155" s="3" t="s">
        <v>21</v>
      </c>
      <c r="C155" s="3" t="s">
        <v>21</v>
      </c>
      <c r="D155" s="3" t="s">
        <v>21</v>
      </c>
      <c r="E155" s="3" t="s">
        <v>21</v>
      </c>
      <c r="F155" s="3" t="s">
        <v>21</v>
      </c>
      <c r="G155" s="3" t="s">
        <v>21</v>
      </c>
      <c r="H155" s="3" t="s">
        <v>21</v>
      </c>
      <c r="I155" s="3" t="s">
        <v>21</v>
      </c>
      <c r="J155" s="3" t="s">
        <v>21</v>
      </c>
      <c r="K155" s="3" t="s">
        <v>21</v>
      </c>
      <c r="L155" s="3" t="s">
        <v>21</v>
      </c>
      <c r="M155" s="3" t="s">
        <v>21</v>
      </c>
      <c r="N155" s="3" t="s">
        <v>21</v>
      </c>
      <c r="O155" s="4" t="s">
        <v>21</v>
      </c>
      <c r="P155" s="3" t="s">
        <v>21</v>
      </c>
      <c r="Q155" s="3" t="s">
        <v>21</v>
      </c>
      <c r="R155" s="3" t="s">
        <v>21</v>
      </c>
      <c r="S155" s="3" t="s">
        <v>21</v>
      </c>
    </row>
    <row r="156" spans="1:19" ht="16" x14ac:dyDescent="0.2">
      <c r="A156" s="2" t="s">
        <v>155</v>
      </c>
      <c r="B156" s="3">
        <v>2885000</v>
      </c>
      <c r="C156" s="3" t="s">
        <v>21</v>
      </c>
      <c r="D156" s="3" t="s">
        <v>21</v>
      </c>
      <c r="E156" s="3" t="s">
        <v>21</v>
      </c>
      <c r="F156" s="3">
        <v>16380000</v>
      </c>
      <c r="G156" s="3" t="s">
        <v>21</v>
      </c>
      <c r="H156" s="3" t="s">
        <v>21</v>
      </c>
      <c r="I156" s="3" t="s">
        <v>21</v>
      </c>
      <c r="J156" s="3" t="s">
        <v>21</v>
      </c>
      <c r="K156" s="3" t="s">
        <v>21</v>
      </c>
      <c r="L156" s="3" t="s">
        <v>21</v>
      </c>
      <c r="M156" s="3">
        <v>24000000</v>
      </c>
      <c r="N156" s="3" t="s">
        <v>21</v>
      </c>
      <c r="O156" s="4" t="s">
        <v>21</v>
      </c>
      <c r="P156" s="3" t="s">
        <v>21</v>
      </c>
      <c r="Q156" s="3" t="s">
        <v>21</v>
      </c>
      <c r="R156" s="3" t="s">
        <v>21</v>
      </c>
      <c r="S156" s="3" t="s">
        <v>21</v>
      </c>
    </row>
    <row r="157" spans="1:19" ht="16" x14ac:dyDescent="0.2">
      <c r="A157" s="2" t="s">
        <v>156</v>
      </c>
      <c r="B157" s="3">
        <v>2885000</v>
      </c>
      <c r="C157" s="3" t="s">
        <v>21</v>
      </c>
      <c r="D157" s="3" t="s">
        <v>21</v>
      </c>
      <c r="E157" s="3" t="s">
        <v>21</v>
      </c>
      <c r="F157" s="3">
        <v>16380000</v>
      </c>
      <c r="G157" s="3" t="s">
        <v>21</v>
      </c>
      <c r="H157" s="3" t="s">
        <v>21</v>
      </c>
      <c r="I157" s="3" t="s">
        <v>21</v>
      </c>
      <c r="J157" s="3" t="s">
        <v>21</v>
      </c>
      <c r="K157" s="3" t="s">
        <v>21</v>
      </c>
      <c r="L157" s="3" t="s">
        <v>21</v>
      </c>
      <c r="M157" s="3">
        <v>24000000</v>
      </c>
      <c r="N157" s="3" t="s">
        <v>21</v>
      </c>
      <c r="O157" s="4" t="s">
        <v>21</v>
      </c>
      <c r="P157" s="3" t="s">
        <v>21</v>
      </c>
      <c r="Q157" s="3" t="s">
        <v>21</v>
      </c>
      <c r="R157" s="3" t="s">
        <v>21</v>
      </c>
      <c r="S157" s="3" t="s">
        <v>21</v>
      </c>
    </row>
    <row r="158" spans="1:19" ht="16" x14ac:dyDescent="0.2">
      <c r="A158" s="2" t="s">
        <v>157</v>
      </c>
      <c r="B158" s="3" t="s">
        <v>21</v>
      </c>
      <c r="C158" s="3" t="s">
        <v>21</v>
      </c>
      <c r="D158" s="3" t="s">
        <v>21</v>
      </c>
      <c r="E158" s="3" t="s">
        <v>21</v>
      </c>
      <c r="F158" s="3" t="s">
        <v>21</v>
      </c>
      <c r="G158" s="3" t="s">
        <v>21</v>
      </c>
      <c r="H158" s="3" t="s">
        <v>21</v>
      </c>
      <c r="I158" s="3" t="s">
        <v>21</v>
      </c>
      <c r="J158" s="3" t="s">
        <v>21</v>
      </c>
      <c r="K158" s="3" t="s">
        <v>21</v>
      </c>
      <c r="L158" s="3" t="s">
        <v>21</v>
      </c>
      <c r="M158" s="3" t="s">
        <v>21</v>
      </c>
      <c r="N158" s="3" t="s">
        <v>21</v>
      </c>
      <c r="O158" s="4" t="s">
        <v>21</v>
      </c>
      <c r="P158" s="3" t="s">
        <v>21</v>
      </c>
      <c r="Q158" s="3" t="s">
        <v>21</v>
      </c>
      <c r="R158" s="3" t="s">
        <v>21</v>
      </c>
      <c r="S158" s="3" t="s">
        <v>21</v>
      </c>
    </row>
    <row r="159" spans="1:19" ht="16" x14ac:dyDescent="0.2">
      <c r="A159" s="2" t="s">
        <v>158</v>
      </c>
      <c r="B159" s="3">
        <v>-12887000</v>
      </c>
      <c r="C159" s="3">
        <v>-18026000</v>
      </c>
      <c r="D159" s="3">
        <v>-25246000</v>
      </c>
      <c r="E159" s="3">
        <v>-35535000</v>
      </c>
      <c r="F159" s="3">
        <v>-34146000</v>
      </c>
      <c r="G159" s="3">
        <v>-54871000</v>
      </c>
      <c r="H159" s="3">
        <v>-43982000</v>
      </c>
      <c r="I159" s="3">
        <v>-71013000</v>
      </c>
      <c r="J159" s="3">
        <v>-73000000</v>
      </c>
      <c r="K159" s="3">
        <v>-102000000</v>
      </c>
      <c r="L159" s="3">
        <v>-105000000</v>
      </c>
      <c r="M159" s="3">
        <v>-105000000</v>
      </c>
      <c r="N159" s="3">
        <v>-119000000</v>
      </c>
      <c r="O159" s="4">
        <v>-135000000</v>
      </c>
      <c r="P159" s="3">
        <v>-33000000</v>
      </c>
      <c r="Q159" s="3">
        <v>-31000000</v>
      </c>
      <c r="R159" s="3">
        <v>-35000000</v>
      </c>
      <c r="S159" s="3">
        <v>-36000000</v>
      </c>
    </row>
    <row r="160" spans="1:19" ht="16" x14ac:dyDescent="0.2">
      <c r="A160" s="2" t="s">
        <v>159</v>
      </c>
      <c r="B160" s="3">
        <v>-12887000</v>
      </c>
      <c r="C160" s="3">
        <v>-18026000</v>
      </c>
      <c r="D160" s="3">
        <v>-25246000</v>
      </c>
      <c r="E160" s="3">
        <v>-35535000</v>
      </c>
      <c r="F160" s="3">
        <v>-34146000</v>
      </c>
      <c r="G160" s="3">
        <v>-54871000</v>
      </c>
      <c r="H160" s="3">
        <v>-43982000</v>
      </c>
      <c r="I160" s="3">
        <v>-71013000</v>
      </c>
      <c r="J160" s="3">
        <v>-73000000</v>
      </c>
      <c r="K160" s="3">
        <v>-102000000</v>
      </c>
      <c r="L160" s="3">
        <v>-105000000</v>
      </c>
      <c r="M160" s="3">
        <v>-105000000</v>
      </c>
      <c r="N160" s="3">
        <v>-119000000</v>
      </c>
      <c r="O160" s="4">
        <v>-135000000</v>
      </c>
      <c r="P160" s="3">
        <v>-33000000</v>
      </c>
      <c r="Q160" s="3">
        <v>-31000000</v>
      </c>
      <c r="R160" s="3">
        <v>-35000000</v>
      </c>
      <c r="S160" s="3">
        <v>-36000000</v>
      </c>
    </row>
    <row r="161" spans="1:19" ht="16" x14ac:dyDescent="0.2">
      <c r="A161" s="2" t="s">
        <v>160</v>
      </c>
      <c r="B161" s="3" t="s">
        <v>21</v>
      </c>
      <c r="C161" s="3" t="s">
        <v>21</v>
      </c>
      <c r="D161" s="3" t="s">
        <v>21</v>
      </c>
      <c r="E161" s="3" t="s">
        <v>21</v>
      </c>
      <c r="F161" s="3" t="s">
        <v>21</v>
      </c>
      <c r="G161" s="3" t="s">
        <v>21</v>
      </c>
      <c r="H161" s="3" t="s">
        <v>21</v>
      </c>
      <c r="I161" s="3" t="s">
        <v>21</v>
      </c>
      <c r="J161" s="3" t="s">
        <v>21</v>
      </c>
      <c r="K161" s="3" t="s">
        <v>21</v>
      </c>
      <c r="L161" s="3" t="s">
        <v>21</v>
      </c>
      <c r="M161" s="3" t="s">
        <v>21</v>
      </c>
      <c r="N161" s="3" t="s">
        <v>21</v>
      </c>
      <c r="O161" s="4" t="s">
        <v>21</v>
      </c>
      <c r="P161" s="3" t="s">
        <v>21</v>
      </c>
      <c r="Q161" s="3" t="s">
        <v>21</v>
      </c>
      <c r="R161" s="3" t="s">
        <v>21</v>
      </c>
      <c r="S161" s="3" t="s">
        <v>21</v>
      </c>
    </row>
    <row r="162" spans="1:19" ht="16" x14ac:dyDescent="0.2">
      <c r="A162" s="2" t="s">
        <v>161</v>
      </c>
      <c r="B162" s="3" t="s">
        <v>21</v>
      </c>
      <c r="C162" s="3" t="s">
        <v>21</v>
      </c>
      <c r="D162" s="3" t="s">
        <v>21</v>
      </c>
      <c r="E162" s="3">
        <v>16350000</v>
      </c>
      <c r="F162" s="3" t="s">
        <v>21</v>
      </c>
      <c r="G162" s="3" t="s">
        <v>21</v>
      </c>
      <c r="H162" s="3" t="s">
        <v>21</v>
      </c>
      <c r="I162" s="3" t="s">
        <v>21</v>
      </c>
      <c r="J162" s="3" t="s">
        <v>21</v>
      </c>
      <c r="K162" s="3" t="s">
        <v>21</v>
      </c>
      <c r="L162" s="3" t="s">
        <v>21</v>
      </c>
      <c r="M162" s="3" t="s">
        <v>21</v>
      </c>
      <c r="N162" s="3" t="s">
        <v>21</v>
      </c>
      <c r="O162" s="4" t="s">
        <v>21</v>
      </c>
      <c r="P162" s="3" t="s">
        <v>21</v>
      </c>
      <c r="Q162" s="3" t="s">
        <v>21</v>
      </c>
      <c r="R162" s="3" t="s">
        <v>21</v>
      </c>
      <c r="S162" s="3" t="s">
        <v>21</v>
      </c>
    </row>
    <row r="163" spans="1:19" ht="16" x14ac:dyDescent="0.2">
      <c r="A163" s="2" t="s">
        <v>162</v>
      </c>
      <c r="B163" s="3" t="s">
        <v>21</v>
      </c>
      <c r="C163" s="3" t="s">
        <v>21</v>
      </c>
      <c r="D163" s="3" t="s">
        <v>21</v>
      </c>
      <c r="E163" s="3">
        <v>16350000</v>
      </c>
      <c r="F163" s="3" t="s">
        <v>21</v>
      </c>
      <c r="G163" s="3" t="s">
        <v>21</v>
      </c>
      <c r="H163" s="3" t="s">
        <v>21</v>
      </c>
      <c r="I163" s="3" t="s">
        <v>21</v>
      </c>
      <c r="J163" s="3" t="s">
        <v>21</v>
      </c>
      <c r="K163" s="3" t="s">
        <v>21</v>
      </c>
      <c r="L163" s="3" t="s">
        <v>21</v>
      </c>
      <c r="M163" s="3" t="s">
        <v>21</v>
      </c>
      <c r="N163" s="3" t="s">
        <v>21</v>
      </c>
      <c r="O163" s="4" t="s">
        <v>21</v>
      </c>
      <c r="P163" s="3" t="s">
        <v>21</v>
      </c>
      <c r="Q163" s="3" t="s">
        <v>21</v>
      </c>
      <c r="R163" s="3" t="s">
        <v>21</v>
      </c>
      <c r="S163" s="3" t="s">
        <v>21</v>
      </c>
    </row>
    <row r="164" spans="1:19" ht="16" x14ac:dyDescent="0.2">
      <c r="A164" s="2" t="s">
        <v>163</v>
      </c>
      <c r="B164" s="3" t="s">
        <v>21</v>
      </c>
      <c r="C164" s="3" t="s">
        <v>21</v>
      </c>
      <c r="D164" s="3" t="s">
        <v>21</v>
      </c>
      <c r="E164" s="3" t="s">
        <v>21</v>
      </c>
      <c r="F164" s="3" t="s">
        <v>21</v>
      </c>
      <c r="G164" s="3" t="s">
        <v>21</v>
      </c>
      <c r="H164" s="3" t="s">
        <v>21</v>
      </c>
      <c r="I164" s="3" t="s">
        <v>21</v>
      </c>
      <c r="J164" s="3" t="s">
        <v>21</v>
      </c>
      <c r="K164" s="3" t="s">
        <v>21</v>
      </c>
      <c r="L164" s="3" t="s">
        <v>21</v>
      </c>
      <c r="M164" s="3" t="s">
        <v>21</v>
      </c>
      <c r="N164" s="3" t="s">
        <v>21</v>
      </c>
      <c r="O164" s="4" t="s">
        <v>21</v>
      </c>
      <c r="P164" s="3" t="s">
        <v>21</v>
      </c>
      <c r="Q164" s="3" t="s">
        <v>21</v>
      </c>
      <c r="R164" s="3" t="s">
        <v>21</v>
      </c>
      <c r="S164" s="3" t="s">
        <v>21</v>
      </c>
    </row>
    <row r="165" spans="1:19" ht="16" x14ac:dyDescent="0.2">
      <c r="A165" s="2" t="s">
        <v>164</v>
      </c>
      <c r="B165" s="3">
        <v>-166557000</v>
      </c>
      <c r="C165" s="3">
        <v>-1379002000</v>
      </c>
      <c r="D165" s="3">
        <v>-851046000</v>
      </c>
      <c r="E165" s="3">
        <v>-483257000</v>
      </c>
      <c r="F165" s="3">
        <v>-311872000</v>
      </c>
      <c r="G165" s="3">
        <v>-1624278000</v>
      </c>
      <c r="H165" s="3">
        <v>-1399064000</v>
      </c>
      <c r="I165" s="3">
        <v>-215990000</v>
      </c>
      <c r="J165" s="3">
        <v>-667619000</v>
      </c>
      <c r="K165" s="3">
        <v>-3787155000</v>
      </c>
      <c r="L165" s="3">
        <v>904000000</v>
      </c>
      <c r="M165" s="3">
        <v>-704000000</v>
      </c>
      <c r="N165" s="3">
        <v>-434000000</v>
      </c>
      <c r="O165" s="4">
        <v>-765000000</v>
      </c>
      <c r="P165" s="3">
        <v>-15000000</v>
      </c>
      <c r="Q165" s="3">
        <v>-10000000</v>
      </c>
      <c r="R165" s="3" t="s">
        <v>21</v>
      </c>
      <c r="S165" s="3">
        <v>-740000000</v>
      </c>
    </row>
    <row r="166" spans="1:19" ht="16" x14ac:dyDescent="0.2">
      <c r="A166" s="2" t="s">
        <v>165</v>
      </c>
      <c r="B166" s="3" t="s">
        <v>21</v>
      </c>
      <c r="C166" s="3">
        <v>271361000</v>
      </c>
      <c r="D166" s="3">
        <v>17650000</v>
      </c>
      <c r="E166" s="3" t="s">
        <v>21</v>
      </c>
      <c r="F166" s="3" t="s">
        <v>21</v>
      </c>
      <c r="G166" s="3" t="s">
        <v>21</v>
      </c>
      <c r="H166" s="3" t="s">
        <v>21</v>
      </c>
      <c r="I166" s="3" t="s">
        <v>21</v>
      </c>
      <c r="J166" s="3" t="s">
        <v>21</v>
      </c>
      <c r="K166" s="3">
        <v>189000000</v>
      </c>
      <c r="L166" s="3">
        <v>904000000</v>
      </c>
      <c r="M166" s="3">
        <v>259000000</v>
      </c>
      <c r="N166" s="3">
        <v>3000000</v>
      </c>
      <c r="O166" s="4" t="s">
        <v>21</v>
      </c>
      <c r="P166" s="3" t="s">
        <v>21</v>
      </c>
      <c r="Q166" s="3" t="s">
        <v>21</v>
      </c>
      <c r="R166" s="3" t="s">
        <v>21</v>
      </c>
      <c r="S166" s="3" t="s">
        <v>21</v>
      </c>
    </row>
    <row r="167" spans="1:19" ht="16" x14ac:dyDescent="0.2">
      <c r="A167" s="2" t="s">
        <v>166</v>
      </c>
      <c r="B167" s="3">
        <v>-166557000</v>
      </c>
      <c r="C167" s="3">
        <v>-1650363000</v>
      </c>
      <c r="D167" s="3">
        <v>-868696000</v>
      </c>
      <c r="E167" s="3">
        <v>-483257000</v>
      </c>
      <c r="F167" s="3">
        <v>-311872000</v>
      </c>
      <c r="G167" s="3">
        <v>-1624278000</v>
      </c>
      <c r="H167" s="3">
        <v>-1399064000</v>
      </c>
      <c r="I167" s="3">
        <v>-215990000</v>
      </c>
      <c r="J167" s="3">
        <v>-667619000</v>
      </c>
      <c r="K167" s="3">
        <v>-3976155000</v>
      </c>
      <c r="L167" s="3" t="s">
        <v>21</v>
      </c>
      <c r="M167" s="3">
        <v>-963000000</v>
      </c>
      <c r="N167" s="3">
        <v>-437000000</v>
      </c>
      <c r="O167" s="4">
        <v>-765000000</v>
      </c>
      <c r="P167" s="3">
        <v>-15000000</v>
      </c>
      <c r="Q167" s="3">
        <v>-10000000</v>
      </c>
      <c r="R167" s="3" t="s">
        <v>21</v>
      </c>
      <c r="S167" s="3">
        <v>-740000000</v>
      </c>
    </row>
    <row r="168" spans="1:19" ht="16" x14ac:dyDescent="0.2">
      <c r="A168" s="2" t="s">
        <v>167</v>
      </c>
      <c r="B168" s="3" t="s">
        <v>21</v>
      </c>
      <c r="C168" s="3" t="s">
        <v>21</v>
      </c>
      <c r="D168" s="3" t="s">
        <v>21</v>
      </c>
      <c r="E168" s="3" t="s">
        <v>21</v>
      </c>
      <c r="F168" s="3" t="s">
        <v>21</v>
      </c>
      <c r="G168" s="3" t="s">
        <v>21</v>
      </c>
      <c r="H168" s="3" t="s">
        <v>21</v>
      </c>
      <c r="I168" s="3" t="s">
        <v>21</v>
      </c>
      <c r="J168" s="3" t="s">
        <v>21</v>
      </c>
      <c r="K168" s="3" t="s">
        <v>21</v>
      </c>
      <c r="L168" s="3" t="s">
        <v>21</v>
      </c>
      <c r="M168" s="3" t="s">
        <v>21</v>
      </c>
      <c r="N168" s="3" t="s">
        <v>21</v>
      </c>
      <c r="O168" s="4" t="s">
        <v>21</v>
      </c>
      <c r="P168" s="3" t="s">
        <v>21</v>
      </c>
      <c r="Q168" s="3" t="s">
        <v>21</v>
      </c>
      <c r="R168" s="3" t="s">
        <v>21</v>
      </c>
      <c r="S168" s="3" t="s">
        <v>21</v>
      </c>
    </row>
    <row r="169" spans="1:19" ht="16" x14ac:dyDescent="0.2">
      <c r="A169" s="2" t="s">
        <v>168</v>
      </c>
      <c r="B169" s="3" t="s">
        <v>21</v>
      </c>
      <c r="C169" s="3" t="s">
        <v>21</v>
      </c>
      <c r="D169" s="3" t="s">
        <v>21</v>
      </c>
      <c r="E169" s="3" t="s">
        <v>21</v>
      </c>
      <c r="F169" s="3" t="s">
        <v>21</v>
      </c>
      <c r="G169" s="3" t="s">
        <v>21</v>
      </c>
      <c r="H169" s="3" t="s">
        <v>21</v>
      </c>
      <c r="I169" s="3" t="s">
        <v>21</v>
      </c>
      <c r="J169" s="3">
        <v>57042000</v>
      </c>
      <c r="K169" s="3">
        <v>175000</v>
      </c>
      <c r="L169" s="3" t="s">
        <v>21</v>
      </c>
      <c r="M169" s="3" t="s">
        <v>21</v>
      </c>
      <c r="N169" s="3" t="s">
        <v>21</v>
      </c>
      <c r="O169" s="4" t="s">
        <v>21</v>
      </c>
      <c r="P169" s="3" t="s">
        <v>21</v>
      </c>
      <c r="Q169" s="3" t="s">
        <v>21</v>
      </c>
      <c r="R169" s="3" t="s">
        <v>21</v>
      </c>
      <c r="S169" s="3" t="s">
        <v>21</v>
      </c>
    </row>
    <row r="170" spans="1:19" ht="16" x14ac:dyDescent="0.2">
      <c r="A170" s="2" t="s">
        <v>152</v>
      </c>
      <c r="B170" s="3" t="s">
        <v>21</v>
      </c>
      <c r="C170" s="3">
        <v>271361000</v>
      </c>
      <c r="D170" s="3" t="s">
        <v>21</v>
      </c>
      <c r="E170" s="3" t="s">
        <v>21</v>
      </c>
      <c r="F170" s="3" t="s">
        <v>21</v>
      </c>
      <c r="G170" s="3" t="s">
        <v>21</v>
      </c>
      <c r="H170" s="3" t="s">
        <v>21</v>
      </c>
      <c r="I170" s="3" t="s">
        <v>21</v>
      </c>
      <c r="J170" s="3">
        <v>57383000</v>
      </c>
      <c r="K170" s="3">
        <v>188766000</v>
      </c>
      <c r="L170" s="3">
        <v>904000000</v>
      </c>
      <c r="M170" s="3" t="s">
        <v>21</v>
      </c>
      <c r="N170" s="3" t="s">
        <v>21</v>
      </c>
      <c r="O170" s="4" t="s">
        <v>21</v>
      </c>
      <c r="P170" s="3" t="s">
        <v>21</v>
      </c>
      <c r="Q170" s="3" t="s">
        <v>21</v>
      </c>
      <c r="R170" s="3" t="s">
        <v>21</v>
      </c>
      <c r="S170" s="3" t="s">
        <v>21</v>
      </c>
    </row>
    <row r="171" spans="1:19" ht="16" x14ac:dyDescent="0.2">
      <c r="A171" s="2" t="s">
        <v>169</v>
      </c>
      <c r="B171" s="3">
        <v>-176559000</v>
      </c>
      <c r="C171" s="3">
        <v>-1397028000</v>
      </c>
      <c r="D171" s="3">
        <v>-876292000</v>
      </c>
      <c r="E171" s="3">
        <v>-502442000</v>
      </c>
      <c r="F171" s="3">
        <v>-329638000</v>
      </c>
      <c r="G171" s="3">
        <v>-1679149000</v>
      </c>
      <c r="H171" s="3">
        <v>-1443046000</v>
      </c>
      <c r="I171" s="3">
        <v>-287003000</v>
      </c>
      <c r="J171" s="3">
        <v>-683577000</v>
      </c>
      <c r="K171" s="3">
        <v>-3888980000</v>
      </c>
      <c r="L171" s="3">
        <v>799000000</v>
      </c>
      <c r="M171" s="3">
        <v>-785000000</v>
      </c>
      <c r="N171" s="3">
        <v>-553000000</v>
      </c>
      <c r="O171" s="4">
        <v>-900000000</v>
      </c>
      <c r="P171" s="3">
        <v>-48000000</v>
      </c>
      <c r="Q171" s="3">
        <v>-41000000</v>
      </c>
      <c r="R171" s="3">
        <v>-35000000</v>
      </c>
      <c r="S171" s="3">
        <v>-776000000</v>
      </c>
    </row>
    <row r="172" spans="1:19" ht="16" x14ac:dyDescent="0.2">
      <c r="A172" s="2" t="s">
        <v>170</v>
      </c>
      <c r="B172" s="3">
        <v>-404868000</v>
      </c>
      <c r="C172" s="3">
        <v>-2811000</v>
      </c>
      <c r="D172" s="3">
        <v>-3299000</v>
      </c>
      <c r="E172" s="3">
        <v>-1991350000</v>
      </c>
      <c r="F172" s="3">
        <v>-1451391000</v>
      </c>
      <c r="G172" s="3">
        <v>-3365000</v>
      </c>
      <c r="H172" s="3">
        <v>-3000000</v>
      </c>
      <c r="I172" s="3">
        <v>-2581552000</v>
      </c>
      <c r="J172" s="3">
        <v>-56148000</v>
      </c>
      <c r="K172" s="3">
        <v>-1712219000</v>
      </c>
      <c r="L172" s="3">
        <v>-1928000000</v>
      </c>
      <c r="M172" s="3">
        <v>-73000000</v>
      </c>
      <c r="N172" s="3">
        <v>-1091000000</v>
      </c>
      <c r="O172" s="4">
        <v>-1083000000</v>
      </c>
      <c r="P172" s="3">
        <v>-1045000000</v>
      </c>
      <c r="Q172" s="3">
        <v>-38000000</v>
      </c>
      <c r="R172" s="3" t="s">
        <v>21</v>
      </c>
      <c r="S172" s="3" t="s">
        <v>21</v>
      </c>
    </row>
    <row r="173" spans="1:19" ht="16" x14ac:dyDescent="0.2">
      <c r="A173" s="2" t="s">
        <v>171</v>
      </c>
      <c r="B173" s="3">
        <v>404248000</v>
      </c>
      <c r="C173" s="3">
        <v>1248713000</v>
      </c>
      <c r="D173" s="3">
        <v>465066000</v>
      </c>
      <c r="E173" s="3">
        <v>2059810000</v>
      </c>
      <c r="F173" s="3">
        <v>1576769000</v>
      </c>
      <c r="G173" s="3">
        <v>935939000</v>
      </c>
      <c r="H173" s="3">
        <v>1831058000</v>
      </c>
      <c r="I173" s="3">
        <v>1524085000</v>
      </c>
      <c r="J173" s="3">
        <v>1094997000</v>
      </c>
      <c r="K173" s="3">
        <v>3902810000</v>
      </c>
      <c r="L173" s="3">
        <v>3072000000</v>
      </c>
      <c r="M173" s="3">
        <v>-325000000</v>
      </c>
      <c r="N173" s="3">
        <v>-275000000</v>
      </c>
      <c r="O173" s="4">
        <v>-153000000</v>
      </c>
      <c r="P173" s="3">
        <v>-19000000</v>
      </c>
      <c r="Q173" s="3">
        <v>-49000000</v>
      </c>
      <c r="R173" s="3">
        <v>1047000000</v>
      </c>
      <c r="S173" s="3">
        <v>-1132000000</v>
      </c>
    </row>
    <row r="174" spans="1:19" ht="16" x14ac:dyDescent="0.2">
      <c r="A174" s="2" t="s">
        <v>172</v>
      </c>
      <c r="B174" s="3">
        <v>404248000</v>
      </c>
      <c r="C174" s="3">
        <v>3082232000</v>
      </c>
      <c r="D174" s="3">
        <v>484316000</v>
      </c>
      <c r="E174" s="3">
        <v>4247695000</v>
      </c>
      <c r="F174" s="3">
        <v>3330890000</v>
      </c>
      <c r="G174" s="3">
        <v>2036507000</v>
      </c>
      <c r="H174" s="3">
        <v>2665467000</v>
      </c>
      <c r="I174" s="3">
        <v>3337630000</v>
      </c>
      <c r="J174" s="3">
        <v>13269302000</v>
      </c>
      <c r="K174" s="3">
        <v>4529238000</v>
      </c>
      <c r="L174" s="3">
        <v>4314000000</v>
      </c>
      <c r="M174" s="3">
        <v>2132000000</v>
      </c>
      <c r="N174" s="3" t="s">
        <v>21</v>
      </c>
      <c r="O174" s="4">
        <v>8306000000</v>
      </c>
      <c r="P174" s="3" t="s">
        <v>21</v>
      </c>
      <c r="Q174" s="3">
        <v>1690000000</v>
      </c>
      <c r="R174" s="3">
        <v>6611000000</v>
      </c>
      <c r="S174" s="3">
        <v>5000000</v>
      </c>
    </row>
    <row r="175" spans="1:19" ht="16" x14ac:dyDescent="0.2">
      <c r="A175" s="2" t="s">
        <v>173</v>
      </c>
      <c r="B175" s="3" t="s">
        <v>21</v>
      </c>
      <c r="C175" s="3">
        <v>-1833519000</v>
      </c>
      <c r="D175" s="3">
        <v>-19250000</v>
      </c>
      <c r="E175" s="3">
        <v>-2187885000</v>
      </c>
      <c r="F175" s="3">
        <v>-1754121000</v>
      </c>
      <c r="G175" s="3">
        <v>-1100568000</v>
      </c>
      <c r="H175" s="3">
        <v>-834409000</v>
      </c>
      <c r="I175" s="3">
        <v>-1813545000</v>
      </c>
      <c r="J175" s="3">
        <v>-12174305000</v>
      </c>
      <c r="K175" s="3">
        <v>-626428000</v>
      </c>
      <c r="L175" s="3">
        <v>-1242000000</v>
      </c>
      <c r="M175" s="3">
        <v>-2457000000</v>
      </c>
      <c r="N175" s="3">
        <v>-275000000</v>
      </c>
      <c r="O175" s="4">
        <v>-8459000000</v>
      </c>
      <c r="P175" s="3">
        <v>-19000000</v>
      </c>
      <c r="Q175" s="3">
        <v>-1739000000</v>
      </c>
      <c r="R175" s="3">
        <v>-5564000000</v>
      </c>
      <c r="S175" s="3">
        <v>-1137000000</v>
      </c>
    </row>
    <row r="176" spans="1:19" ht="16" x14ac:dyDescent="0.2">
      <c r="A176" s="2" t="s">
        <v>174</v>
      </c>
      <c r="B176" s="3" t="s">
        <v>21</v>
      </c>
      <c r="C176" s="3" t="s">
        <v>21</v>
      </c>
      <c r="D176" s="3">
        <v>-846000</v>
      </c>
      <c r="E176" s="3" t="s">
        <v>21</v>
      </c>
      <c r="F176" s="3">
        <v>-159852000</v>
      </c>
      <c r="G176" s="3" t="s">
        <v>21</v>
      </c>
      <c r="H176" s="3">
        <v>-207755000</v>
      </c>
      <c r="I176" s="3">
        <v>-389821000</v>
      </c>
      <c r="J176" s="3" t="s">
        <v>21</v>
      </c>
      <c r="K176" s="3" t="s">
        <v>21</v>
      </c>
      <c r="L176" s="3">
        <v>-19000000</v>
      </c>
      <c r="M176" s="3" t="s">
        <v>21</v>
      </c>
      <c r="N176" s="3">
        <v>-912000000</v>
      </c>
      <c r="O176" s="4" t="s">
        <v>21</v>
      </c>
      <c r="P176" s="3" t="s">
        <v>21</v>
      </c>
      <c r="Q176" s="3" t="s">
        <v>21</v>
      </c>
      <c r="R176" s="3" t="s">
        <v>21</v>
      </c>
      <c r="S176" s="3" t="s">
        <v>21</v>
      </c>
    </row>
    <row r="177" spans="1:19" ht="16" x14ac:dyDescent="0.2">
      <c r="A177" s="2" t="s">
        <v>175</v>
      </c>
      <c r="B177" s="3" t="s">
        <v>21</v>
      </c>
      <c r="C177" s="3" t="s">
        <v>21</v>
      </c>
      <c r="D177" s="3" t="s">
        <v>21</v>
      </c>
      <c r="E177" s="3" t="s">
        <v>21</v>
      </c>
      <c r="F177" s="3" t="s">
        <v>21</v>
      </c>
      <c r="G177" s="3" t="s">
        <v>21</v>
      </c>
      <c r="H177" s="3" t="s">
        <v>21</v>
      </c>
      <c r="I177" s="3" t="s">
        <v>21</v>
      </c>
      <c r="J177" s="3" t="s">
        <v>21</v>
      </c>
      <c r="K177" s="3" t="s">
        <v>21</v>
      </c>
      <c r="L177" s="3" t="s">
        <v>21</v>
      </c>
      <c r="M177" s="3" t="s">
        <v>21</v>
      </c>
      <c r="N177" s="3" t="s">
        <v>21</v>
      </c>
      <c r="O177" s="4" t="s">
        <v>21</v>
      </c>
      <c r="P177" s="3" t="s">
        <v>21</v>
      </c>
      <c r="Q177" s="3" t="s">
        <v>21</v>
      </c>
      <c r="R177" s="3" t="s">
        <v>21</v>
      </c>
      <c r="S177" s="3" t="s">
        <v>21</v>
      </c>
    </row>
    <row r="178" spans="1:19" ht="16" x14ac:dyDescent="0.2">
      <c r="A178" s="2" t="s">
        <v>176</v>
      </c>
      <c r="B178" s="3" t="s">
        <v>21</v>
      </c>
      <c r="C178" s="3" t="s">
        <v>21</v>
      </c>
      <c r="D178" s="3">
        <v>-846000</v>
      </c>
      <c r="E178" s="3" t="s">
        <v>21</v>
      </c>
      <c r="F178" s="3">
        <v>-159852000</v>
      </c>
      <c r="G178" s="3" t="s">
        <v>21</v>
      </c>
      <c r="H178" s="3">
        <v>-207755000</v>
      </c>
      <c r="I178" s="3">
        <v>-389821000</v>
      </c>
      <c r="J178" s="3" t="s">
        <v>21</v>
      </c>
      <c r="K178" s="3" t="s">
        <v>21</v>
      </c>
      <c r="L178" s="3">
        <v>-19000000</v>
      </c>
      <c r="M178" s="3" t="s">
        <v>21</v>
      </c>
      <c r="N178" s="3">
        <v>-912000000</v>
      </c>
      <c r="O178" s="4" t="s">
        <v>21</v>
      </c>
      <c r="P178" s="3" t="s">
        <v>21</v>
      </c>
      <c r="Q178" s="3" t="s">
        <v>21</v>
      </c>
      <c r="R178" s="3" t="s">
        <v>21</v>
      </c>
      <c r="S178" s="3" t="s">
        <v>21</v>
      </c>
    </row>
    <row r="179" spans="1:19" ht="16" x14ac:dyDescent="0.2">
      <c r="A179" s="2" t="s">
        <v>177</v>
      </c>
      <c r="B179" s="3">
        <v>23820000</v>
      </c>
      <c r="C179" s="3">
        <v>32619000</v>
      </c>
      <c r="D179" s="3">
        <v>66265000</v>
      </c>
      <c r="E179" s="3">
        <v>87735000</v>
      </c>
      <c r="F179" s="3">
        <v>78447000</v>
      </c>
      <c r="G179" s="3">
        <v>122373000</v>
      </c>
      <c r="H179" s="3">
        <v>26532000</v>
      </c>
      <c r="I179" s="3">
        <v>3606000</v>
      </c>
      <c r="J179" s="3">
        <v>46751000</v>
      </c>
      <c r="K179" s="3">
        <v>80762000</v>
      </c>
      <c r="L179" s="3">
        <v>105000000</v>
      </c>
      <c r="M179" s="3">
        <v>328000000</v>
      </c>
      <c r="N179" s="3">
        <v>130000000</v>
      </c>
      <c r="O179" s="4">
        <v>193000000</v>
      </c>
      <c r="P179" s="3">
        <v>32000000</v>
      </c>
      <c r="Q179" s="3">
        <v>22000000</v>
      </c>
      <c r="R179" s="3">
        <v>86000000</v>
      </c>
      <c r="S179" s="3">
        <v>53000000</v>
      </c>
    </row>
    <row r="180" spans="1:19" ht="16" x14ac:dyDescent="0.2">
      <c r="A180" s="2" t="s">
        <v>152</v>
      </c>
      <c r="B180" s="3" t="s">
        <v>21</v>
      </c>
      <c r="C180" s="3" t="s">
        <v>21</v>
      </c>
      <c r="D180" s="3" t="s">
        <v>21</v>
      </c>
      <c r="E180" s="3" t="s">
        <v>21</v>
      </c>
      <c r="F180" s="3" t="s">
        <v>21</v>
      </c>
      <c r="G180" s="3" t="s">
        <v>21</v>
      </c>
      <c r="H180" s="3" t="s">
        <v>21</v>
      </c>
      <c r="I180" s="3" t="s">
        <v>21</v>
      </c>
      <c r="J180" s="3" t="s">
        <v>21</v>
      </c>
      <c r="K180" s="3" t="s">
        <v>21</v>
      </c>
      <c r="L180" s="3" t="s">
        <v>21</v>
      </c>
      <c r="M180" s="3" t="s">
        <v>21</v>
      </c>
      <c r="N180" s="3" t="s">
        <v>21</v>
      </c>
      <c r="O180" s="4" t="s">
        <v>21</v>
      </c>
      <c r="P180" s="3" t="s">
        <v>21</v>
      </c>
      <c r="Q180" s="3" t="s">
        <v>21</v>
      </c>
      <c r="R180" s="3" t="s">
        <v>21</v>
      </c>
      <c r="S180" s="3" t="s">
        <v>21</v>
      </c>
    </row>
    <row r="181" spans="1:19" ht="16" x14ac:dyDescent="0.2">
      <c r="A181" s="2" t="s">
        <v>178</v>
      </c>
      <c r="B181" s="3">
        <v>23200000</v>
      </c>
      <c r="C181" s="3">
        <v>1278521000</v>
      </c>
      <c r="D181" s="3">
        <v>527186000</v>
      </c>
      <c r="E181" s="3">
        <v>156195000</v>
      </c>
      <c r="F181" s="3">
        <v>43973000</v>
      </c>
      <c r="G181" s="3">
        <v>1054947000</v>
      </c>
      <c r="H181" s="3">
        <v>1646835000</v>
      </c>
      <c r="I181" s="3">
        <v>-1443682000</v>
      </c>
      <c r="J181" s="3">
        <v>1085600000</v>
      </c>
      <c r="K181" s="3">
        <v>2271353000</v>
      </c>
      <c r="L181" s="3">
        <v>1230000000</v>
      </c>
      <c r="M181" s="3">
        <v>-70000000</v>
      </c>
      <c r="N181" s="3">
        <v>-2148000000</v>
      </c>
      <c r="O181" s="4">
        <v>-1043000000</v>
      </c>
      <c r="P181" s="3">
        <v>-1032000000</v>
      </c>
      <c r="Q181" s="3">
        <v>-65000000</v>
      </c>
      <c r="R181" s="3">
        <v>1133000000</v>
      </c>
      <c r="S181" s="3">
        <v>-1079000000</v>
      </c>
    </row>
    <row r="182" spans="1:19" ht="16" x14ac:dyDescent="0.2">
      <c r="A182" s="2" t="s">
        <v>179</v>
      </c>
      <c r="B182" s="3" t="s">
        <v>21</v>
      </c>
      <c r="C182" s="3">
        <v>192000</v>
      </c>
      <c r="D182" s="3">
        <v>-438000</v>
      </c>
      <c r="E182" s="3">
        <v>258000</v>
      </c>
      <c r="F182" s="3">
        <v>-749000</v>
      </c>
      <c r="G182" s="3">
        <v>-2251000</v>
      </c>
      <c r="H182" s="3">
        <v>242000</v>
      </c>
      <c r="I182" s="3">
        <v>5519000</v>
      </c>
      <c r="J182" s="3">
        <v>-1740000</v>
      </c>
      <c r="K182" s="3">
        <v>-3376000</v>
      </c>
      <c r="L182" s="3">
        <v>8000000</v>
      </c>
      <c r="M182" s="3">
        <v>12000000</v>
      </c>
      <c r="N182" s="3">
        <v>-33000000</v>
      </c>
      <c r="O182" s="4">
        <v>20000000</v>
      </c>
      <c r="P182" s="3" t="s">
        <v>21</v>
      </c>
      <c r="Q182" s="3">
        <v>16000000</v>
      </c>
      <c r="R182" s="3">
        <v>2000000</v>
      </c>
      <c r="S182" s="3">
        <v>2000000</v>
      </c>
    </row>
    <row r="183" spans="1:19" ht="16" x14ac:dyDescent="0.2">
      <c r="A183" s="2" t="s">
        <v>180</v>
      </c>
      <c r="B183" s="3">
        <v>43945000</v>
      </c>
      <c r="C183" s="3">
        <v>142071000</v>
      </c>
      <c r="D183" s="3">
        <v>64779000</v>
      </c>
      <c r="E183" s="3">
        <v>123958000</v>
      </c>
      <c r="F183" s="3">
        <v>255557000</v>
      </c>
      <c r="G183" s="3">
        <v>-103264000</v>
      </c>
      <c r="H183" s="3">
        <v>872719000</v>
      </c>
      <c r="I183" s="3">
        <v>-941952000</v>
      </c>
      <c r="J183" s="3">
        <v>1424196000</v>
      </c>
      <c r="K183" s="3">
        <v>-602155000</v>
      </c>
      <c r="L183" s="3">
        <v>3242000000</v>
      </c>
      <c r="M183" s="3">
        <v>58000000</v>
      </c>
      <c r="N183" s="3">
        <v>-1753000000</v>
      </c>
      <c r="O183" s="4">
        <v>-757000000</v>
      </c>
      <c r="P183" s="3">
        <v>-807000000</v>
      </c>
      <c r="Q183" s="3">
        <v>271000000</v>
      </c>
      <c r="R183" s="3">
        <v>1228000000</v>
      </c>
      <c r="S183" s="3">
        <v>-1449000000</v>
      </c>
    </row>
    <row r="184" spans="1:19" ht="16" x14ac:dyDescent="0.2">
      <c r="A184" s="2" t="s">
        <v>51</v>
      </c>
      <c r="B184" s="3">
        <v>393234000</v>
      </c>
      <c r="C184" s="3">
        <v>547595000</v>
      </c>
      <c r="D184" s="3">
        <v>768002000</v>
      </c>
      <c r="E184" s="3">
        <v>822970000</v>
      </c>
      <c r="F184" s="3">
        <v>1024205000</v>
      </c>
      <c r="G184" s="3">
        <v>1167665000</v>
      </c>
      <c r="H184" s="3">
        <v>1389430000</v>
      </c>
      <c r="I184" s="3">
        <v>1620851000</v>
      </c>
      <c r="J184" s="3">
        <v>1784805000</v>
      </c>
      <c r="K184" s="3">
        <v>2152246000</v>
      </c>
      <c r="L184" s="3">
        <v>2034000000</v>
      </c>
      <c r="M184" s="3">
        <v>1944000000</v>
      </c>
      <c r="N184" s="3">
        <v>2468000000</v>
      </c>
      <c r="O184" s="4">
        <v>2973000000</v>
      </c>
      <c r="P184" s="3">
        <v>706000000</v>
      </c>
      <c r="Q184" s="3">
        <v>653000000</v>
      </c>
      <c r="R184" s="3">
        <v>761000000</v>
      </c>
      <c r="S184" s="3">
        <v>853000000</v>
      </c>
    </row>
    <row r="185" spans="1:19" ht="16" x14ac:dyDescent="0.2">
      <c r="A185" s="2" t="s">
        <v>52</v>
      </c>
      <c r="B185" s="5">
        <v>47.51</v>
      </c>
      <c r="C185" s="5">
        <v>45.41</v>
      </c>
      <c r="D185" s="5">
        <v>45.17</v>
      </c>
      <c r="E185" s="5">
        <v>42.77</v>
      </c>
      <c r="F185" s="5">
        <v>43.16</v>
      </c>
      <c r="G185" s="5">
        <v>43.13</v>
      </c>
      <c r="H185" s="5">
        <v>43.81</v>
      </c>
      <c r="I185" s="5">
        <v>46.25</v>
      </c>
      <c r="J185" s="5">
        <v>46.83</v>
      </c>
      <c r="K185" s="5">
        <v>41.21</v>
      </c>
      <c r="L185" s="5">
        <v>39.86</v>
      </c>
      <c r="M185" s="5">
        <v>40.520000000000003</v>
      </c>
      <c r="N185" s="5">
        <v>45.46</v>
      </c>
      <c r="O185" s="6">
        <v>47.62</v>
      </c>
      <c r="P185" s="5">
        <v>45.46</v>
      </c>
      <c r="Q185" s="5">
        <v>46.18</v>
      </c>
      <c r="R185" s="5">
        <v>47.14</v>
      </c>
      <c r="S185" s="5">
        <v>47.62</v>
      </c>
    </row>
    <row r="186" spans="1:19" ht="16" x14ac:dyDescent="0.2">
      <c r="A186" s="2" t="s">
        <v>181</v>
      </c>
      <c r="B186" s="3">
        <v>166557000</v>
      </c>
      <c r="C186" s="3">
        <v>1379002000</v>
      </c>
      <c r="D186" s="3">
        <v>851046000</v>
      </c>
      <c r="E186" s="3">
        <v>483257000</v>
      </c>
      <c r="F186" s="3">
        <v>311872000</v>
      </c>
      <c r="G186" s="3">
        <v>1624278000</v>
      </c>
      <c r="H186" s="3">
        <v>1399064000</v>
      </c>
      <c r="I186" s="3">
        <v>215990000</v>
      </c>
      <c r="J186" s="3">
        <v>667619000</v>
      </c>
      <c r="K186" s="3">
        <v>3787155000</v>
      </c>
      <c r="L186" s="3">
        <v>-904000000</v>
      </c>
      <c r="M186" s="3">
        <v>704000000</v>
      </c>
      <c r="N186" s="3">
        <v>434000000</v>
      </c>
      <c r="O186" s="4">
        <v>765000000</v>
      </c>
      <c r="P186" s="3">
        <v>15000000</v>
      </c>
      <c r="Q186" s="3">
        <v>10000000</v>
      </c>
      <c r="R186" s="3" t="s">
        <v>21</v>
      </c>
      <c r="S186" s="3">
        <v>740000000</v>
      </c>
    </row>
    <row r="187" spans="1:19" ht="16" x14ac:dyDescent="0.2">
      <c r="A187" s="2" t="s">
        <v>182</v>
      </c>
      <c r="B187" s="3">
        <v>184417000</v>
      </c>
      <c r="C187" s="3">
        <v>242552000</v>
      </c>
      <c r="D187" s="3">
        <v>388639000</v>
      </c>
      <c r="E187" s="3">
        <v>434670000</v>
      </c>
      <c r="F187" s="3">
        <v>507076000</v>
      </c>
      <c r="G187" s="3">
        <v>466067000</v>
      </c>
      <c r="H187" s="3">
        <v>624948000</v>
      </c>
      <c r="I187" s="3">
        <v>717720000</v>
      </c>
      <c r="J187" s="3">
        <v>949173000</v>
      </c>
      <c r="K187" s="3">
        <v>913472000</v>
      </c>
      <c r="L187" s="3">
        <v>1108000000</v>
      </c>
      <c r="M187" s="3">
        <v>808000000</v>
      </c>
      <c r="N187" s="3">
        <v>829000000</v>
      </c>
      <c r="O187" s="4">
        <v>1051000000</v>
      </c>
      <c r="P187" s="3">
        <v>240000000</v>
      </c>
      <c r="Q187" s="3">
        <v>346000000</v>
      </c>
      <c r="R187" s="3">
        <v>95000000</v>
      </c>
      <c r="S187" s="3">
        <v>370000000</v>
      </c>
    </row>
    <row r="188" spans="1:19" ht="16" x14ac:dyDescent="0.2">
      <c r="A188" s="28" t="s">
        <v>183</v>
      </c>
      <c r="B188" s="26">
        <v>111284917</v>
      </c>
      <c r="C188" s="26">
        <v>365470577</v>
      </c>
      <c r="D188" s="26">
        <v>529789352</v>
      </c>
      <c r="E188" s="26">
        <v>617417939</v>
      </c>
      <c r="F188" s="26">
        <v>744994718</v>
      </c>
      <c r="G188" s="26">
        <v>760160309</v>
      </c>
      <c r="H188" s="26">
        <v>994340662</v>
      </c>
      <c r="I188" s="26">
        <v>1169998868</v>
      </c>
      <c r="J188" s="26">
        <v>1596021493</v>
      </c>
      <c r="K188" s="26">
        <v>1593660211</v>
      </c>
      <c r="L188" s="26">
        <v>2016022973</v>
      </c>
      <c r="M188" s="26">
        <v>1816641958</v>
      </c>
      <c r="N188" s="26">
        <v>1655811003</v>
      </c>
      <c r="O188" s="27">
        <v>1915943754</v>
      </c>
      <c r="P188" s="26">
        <v>443541436</v>
      </c>
      <c r="Q188" s="26">
        <v>563588040</v>
      </c>
      <c r="R188" s="26">
        <v>320894207</v>
      </c>
      <c r="S188" s="26">
        <v>588405117</v>
      </c>
    </row>
    <row r="189" spans="1:19" ht="16" x14ac:dyDescent="0.2">
      <c r="A189" s="21" t="s">
        <v>199</v>
      </c>
      <c r="B189" s="22"/>
      <c r="C189" s="23">
        <f>(C188/B188)-1</f>
        <v>2.2840980327998985</v>
      </c>
      <c r="D189" s="23">
        <f>(D188/C188)-1</f>
        <v>0.44960876563258889</v>
      </c>
      <c r="E189" s="23">
        <f>(E188/D188)-1</f>
        <v>0.16540269574915878</v>
      </c>
      <c r="F189" s="23">
        <f t="shared" ref="F189:O189" si="11">(F188/E188)-1</f>
        <v>0.20662953073023682</v>
      </c>
      <c r="G189" s="23">
        <f t="shared" si="11"/>
        <v>2.0356642313805073E-2</v>
      </c>
      <c r="H189" s="23">
        <f t="shared" si="11"/>
        <v>0.30806706194390365</v>
      </c>
      <c r="I189" s="23">
        <f t="shared" si="11"/>
        <v>0.17665797318062415</v>
      </c>
      <c r="J189" s="23">
        <f t="shared" si="11"/>
        <v>0.36412225400546294</v>
      </c>
      <c r="K189" s="23">
        <f t="shared" si="11"/>
        <v>-1.4794800761496196E-3</v>
      </c>
      <c r="L189" s="23">
        <f t="shared" si="11"/>
        <v>0.26502686023325706</v>
      </c>
      <c r="M189" s="23">
        <f t="shared" si="11"/>
        <v>-9.8898186017843503E-2</v>
      </c>
      <c r="N189" s="23">
        <f t="shared" si="11"/>
        <v>-8.853200505016634E-2</v>
      </c>
      <c r="O189" s="23">
        <f t="shared" si="11"/>
        <v>0.15710292450569008</v>
      </c>
      <c r="P189" s="23"/>
      <c r="Q189" s="23">
        <f t="shared" ref="Q189:S189" si="12">(Q188/P188)-1</f>
        <v>0.27065476696522217</v>
      </c>
      <c r="R189" s="23">
        <f t="shared" si="12"/>
        <v>-0.43062275239197767</v>
      </c>
      <c r="S189" s="23">
        <f t="shared" si="12"/>
        <v>0.83364206696320942</v>
      </c>
    </row>
    <row r="190" spans="1:19" ht="16" x14ac:dyDescent="0.2">
      <c r="A190" s="24" t="s">
        <v>200</v>
      </c>
      <c r="B190" s="25">
        <f t="shared" ref="B190:S190" si="13">B188/B2</f>
        <v>0.13445826033584082</v>
      </c>
      <c r="C190" s="25">
        <f t="shared" si="13"/>
        <v>0.30303831939908177</v>
      </c>
      <c r="D190" s="25">
        <f t="shared" si="13"/>
        <v>0.31160266979099027</v>
      </c>
      <c r="E190" s="25">
        <f t="shared" si="13"/>
        <v>0.32083659270421949</v>
      </c>
      <c r="F190" s="25">
        <f t="shared" si="13"/>
        <v>0.3139587990421871</v>
      </c>
      <c r="G190" s="25">
        <f t="shared" si="13"/>
        <v>0.28080089283240645</v>
      </c>
      <c r="H190" s="25">
        <f t="shared" si="13"/>
        <v>0.31353257650932032</v>
      </c>
      <c r="I190" s="25">
        <f t="shared" si="13"/>
        <v>0.33387653519147698</v>
      </c>
      <c r="J190" s="25">
        <f t="shared" si="13"/>
        <v>0.41877951371851785</v>
      </c>
      <c r="K190" s="25">
        <f t="shared" si="13"/>
        <v>0.3051116740053948</v>
      </c>
      <c r="L190" s="25">
        <f t="shared" si="13"/>
        <v>0.39506623025671173</v>
      </c>
      <c r="M190" s="25">
        <f t="shared" si="13"/>
        <v>0.37862483493122134</v>
      </c>
      <c r="N190" s="25">
        <f t="shared" si="13"/>
        <v>0.30499373788911399</v>
      </c>
      <c r="O190" s="25">
        <f t="shared" si="13"/>
        <v>0.306894722729457</v>
      </c>
      <c r="P190" s="25">
        <f t="shared" si="13"/>
        <v>0.29373605033112582</v>
      </c>
      <c r="Q190" s="25">
        <f t="shared" si="13"/>
        <v>0.40342737294201864</v>
      </c>
      <c r="R190" s="25">
        <f t="shared" si="13"/>
        <v>0.20156671293969849</v>
      </c>
      <c r="S190" s="25">
        <f t="shared" si="13"/>
        <v>0.33738825516055043</v>
      </c>
    </row>
    <row r="191" spans="1:19" ht="16" x14ac:dyDescent="0.2">
      <c r="A191" s="2" t="s">
        <v>184</v>
      </c>
      <c r="B191" s="3">
        <v>591550000</v>
      </c>
      <c r="C191" s="3">
        <v>1491265000</v>
      </c>
      <c r="D191" s="3">
        <v>850406000</v>
      </c>
      <c r="E191" s="3">
        <v>2494480000</v>
      </c>
      <c r="F191" s="3">
        <v>2100225000</v>
      </c>
      <c r="G191" s="3">
        <v>1402006000</v>
      </c>
      <c r="H191" s="3">
        <v>2456006000</v>
      </c>
      <c r="I191" s="3">
        <v>2241805000</v>
      </c>
      <c r="J191" s="3">
        <v>2044170000</v>
      </c>
      <c r="K191" s="3">
        <v>4816282000</v>
      </c>
      <c r="L191" s="3">
        <v>4180000000</v>
      </c>
      <c r="M191" s="3">
        <v>507000000</v>
      </c>
      <c r="N191" s="3">
        <v>554000000</v>
      </c>
      <c r="O191" s="4">
        <v>898000000</v>
      </c>
      <c r="P191" s="3">
        <v>221000000</v>
      </c>
      <c r="Q191" s="3">
        <v>297000000</v>
      </c>
      <c r="R191" s="3">
        <v>1142000000</v>
      </c>
      <c r="S191" s="3">
        <v>-762000000</v>
      </c>
    </row>
    <row r="192" spans="1:19" ht="16" x14ac:dyDescent="0.2">
      <c r="A192" s="2" t="s">
        <v>185</v>
      </c>
      <c r="B192" s="5">
        <v>3.48</v>
      </c>
      <c r="C192" s="5">
        <v>4.55</v>
      </c>
      <c r="D192" s="5">
        <v>7.21</v>
      </c>
      <c r="E192" s="5">
        <v>7.89</v>
      </c>
      <c r="F192" s="5">
        <v>8.9</v>
      </c>
      <c r="G192" s="5">
        <v>8.23</v>
      </c>
      <c r="H192" s="5">
        <v>11.13</v>
      </c>
      <c r="I192" s="5">
        <v>12.92</v>
      </c>
      <c r="J192" s="5">
        <v>17.07</v>
      </c>
      <c r="K192" s="5">
        <v>16.23</v>
      </c>
      <c r="L192" s="5">
        <v>19.34</v>
      </c>
      <c r="M192" s="5">
        <v>13.84</v>
      </c>
      <c r="N192" s="5">
        <v>14.24</v>
      </c>
      <c r="O192" s="6">
        <v>18.43</v>
      </c>
      <c r="P192" s="5">
        <v>4.2300000000000004</v>
      </c>
      <c r="Q192" s="5">
        <v>6.06</v>
      </c>
      <c r="R192" s="5">
        <v>1.66</v>
      </c>
      <c r="S192" s="5">
        <v>6.47</v>
      </c>
    </row>
    <row r="193" spans="1:19" ht="16" x14ac:dyDescent="0.2">
      <c r="A193" s="2" t="s">
        <v>186</v>
      </c>
      <c r="B193" s="5">
        <v>15.62</v>
      </c>
      <c r="C193" s="5">
        <v>15.63</v>
      </c>
      <c r="D193" s="5">
        <v>17.41</v>
      </c>
      <c r="E193" s="5">
        <v>15.11</v>
      </c>
      <c r="F193" s="5">
        <v>18.260000000000002</v>
      </c>
      <c r="G193" s="5">
        <v>20.88</v>
      </c>
      <c r="H193" s="5">
        <v>22.77</v>
      </c>
      <c r="I193" s="5">
        <v>16.510000000000002</v>
      </c>
      <c r="J193" s="5">
        <v>18.899999999999999</v>
      </c>
      <c r="K193" s="5">
        <v>26.23</v>
      </c>
      <c r="L193" s="5">
        <v>20.66</v>
      </c>
      <c r="M193" s="5">
        <v>35.83</v>
      </c>
      <c r="N193" s="5">
        <v>28.63</v>
      </c>
      <c r="O193" s="6">
        <v>38.6</v>
      </c>
      <c r="P193" s="3" t="s">
        <v>21</v>
      </c>
      <c r="Q193" s="3" t="s">
        <v>21</v>
      </c>
      <c r="R193" s="5">
        <v>35.5</v>
      </c>
      <c r="S193" s="5">
        <v>39.590000000000003</v>
      </c>
    </row>
    <row r="194" spans="1:19" ht="16" x14ac:dyDescent="0.2">
      <c r="A194" s="2" t="s">
        <v>187</v>
      </c>
      <c r="B194" s="5">
        <v>1.21</v>
      </c>
      <c r="C194" s="5">
        <v>1.51</v>
      </c>
      <c r="D194" s="5">
        <v>1.27</v>
      </c>
      <c r="E194" s="5">
        <v>1.55</v>
      </c>
      <c r="F194" s="5">
        <v>1.76</v>
      </c>
      <c r="G194" s="5">
        <v>1.1599999999999999</v>
      </c>
      <c r="H194" s="5">
        <v>1.1399999999999999</v>
      </c>
      <c r="I194" s="5">
        <v>1.32</v>
      </c>
      <c r="J194" s="5">
        <v>1.07</v>
      </c>
      <c r="K194" s="5">
        <v>1.1399999999999999</v>
      </c>
      <c r="L194" s="5">
        <v>1.74</v>
      </c>
      <c r="M194" s="5">
        <v>1.34</v>
      </c>
      <c r="N194" s="5">
        <v>1.0900000000000001</v>
      </c>
      <c r="O194" s="6">
        <v>1.03</v>
      </c>
      <c r="P194" s="5">
        <v>1.03</v>
      </c>
      <c r="Q194" s="5">
        <v>1.65</v>
      </c>
      <c r="R194" s="5">
        <v>0.43</v>
      </c>
      <c r="S194" s="5">
        <v>1.1599999999999999</v>
      </c>
    </row>
    <row r="196" spans="1:19" ht="16" x14ac:dyDescent="0.2">
      <c r="A196" s="7"/>
    </row>
  </sheetData>
  <phoneticPr fontId="11" type="noConversion"/>
  <hyperlinks>
    <hyperlink ref="A1" r:id="rId1" tooltip="ROIC AI" display="ROIC AI" xr:uid="{00000000-0004-0000-0000-000000000000}"/>
  </hyperlinks>
  <pageMargins left="0.7" right="0.7" top="0.75" bottom="0.75" header="0.3" footer="0.3"/>
  <ignoredErrors>
    <ignoredError sqref="B1:P1 A130:S137 A54:O54 A191:S195 A138:O138 A4:S7 A15:S16 A19:S33 A37:S53 A2:S2 A9:S11 A13:S13 A55:S128 A139: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66160-1127-3742-8ADB-175924C8DD8F}">
  <dimension ref="A1:R110"/>
  <sheetViews>
    <sheetView tabSelected="1" workbookViewId="0">
      <selection activeCell="G24" sqref="G24"/>
    </sheetView>
  </sheetViews>
  <sheetFormatPr baseColWidth="10" defaultRowHeight="15" x14ac:dyDescent="0.2"/>
  <cols>
    <col min="1" max="18" width="18.83203125" customWidth="1"/>
  </cols>
  <sheetData>
    <row r="1" spans="1:18" s="119" customFormat="1" ht="22" customHeight="1" x14ac:dyDescent="0.2">
      <c r="A1" s="118" t="e" vm="1">
        <v>#VALUE!</v>
      </c>
      <c r="B1" s="118"/>
      <c r="C1" s="118"/>
      <c r="D1" s="118"/>
      <c r="E1" s="118"/>
      <c r="F1" s="118"/>
      <c r="G1" s="118"/>
      <c r="H1" s="118"/>
      <c r="I1" s="118"/>
      <c r="J1" s="118"/>
      <c r="K1" s="118"/>
      <c r="L1" s="118"/>
      <c r="M1" s="118"/>
      <c r="N1" s="118"/>
      <c r="O1" s="118"/>
      <c r="P1" s="118"/>
      <c r="Q1" s="118"/>
      <c r="R1" s="118"/>
    </row>
    <row r="2" spans="1:18" s="119" customFormat="1" ht="22" customHeight="1" thickBot="1" x14ac:dyDescent="0.25">
      <c r="A2" s="118"/>
      <c r="B2" s="118"/>
      <c r="C2" s="118"/>
      <c r="D2" s="118"/>
      <c r="E2" s="118"/>
      <c r="F2" s="118"/>
      <c r="G2" s="118"/>
      <c r="H2" s="118"/>
      <c r="I2" s="118"/>
      <c r="J2" s="118"/>
      <c r="K2" s="118"/>
      <c r="L2" s="118"/>
      <c r="M2" s="118"/>
      <c r="N2" s="118"/>
      <c r="O2" s="118"/>
      <c r="P2" s="118"/>
      <c r="Q2" s="118"/>
      <c r="R2" s="118"/>
    </row>
    <row r="3" spans="1:18" ht="22" customHeight="1" x14ac:dyDescent="0.2">
      <c r="A3" s="35" cm="1">
        <f t="array" ref="A3">_FV(A1,"Market cap",TRUE)</f>
        <v>52704380762</v>
      </c>
      <c r="B3" s="94" t="s">
        <v>201</v>
      </c>
      <c r="C3" s="97">
        <f>Financials!O8*0.01</f>
        <v>0.58240000000000003</v>
      </c>
      <c r="D3" s="36" t="s">
        <v>202</v>
      </c>
      <c r="E3" s="97">
        <f>SUM(C11:E11)/3</f>
        <v>1.6243697780843929E-2</v>
      </c>
      <c r="F3" s="37" t="s">
        <v>203</v>
      </c>
      <c r="G3" s="101">
        <f>AVERAGE(Financials!K129:O129)</f>
        <v>9.0528228258752279E-3</v>
      </c>
      <c r="H3" s="37" t="s">
        <v>204</v>
      </c>
      <c r="I3" s="104">
        <f>J15*(1+I7)/(I6-I7)</f>
        <v>64378526830.248146</v>
      </c>
      <c r="J3" s="38" t="s">
        <v>205</v>
      </c>
      <c r="K3" s="107">
        <f>(Financials!O172*-1)/Model!A3</f>
        <v>2.0548576500510674E-2</v>
      </c>
      <c r="L3" s="39" t="s">
        <v>206</v>
      </c>
      <c r="M3" s="40"/>
      <c r="N3" s="120" t="s">
        <v>207</v>
      </c>
      <c r="O3" s="121"/>
      <c r="P3" s="40"/>
      <c r="Q3" s="40"/>
      <c r="R3" s="40"/>
    </row>
    <row r="4" spans="1:18" ht="22" customHeight="1" x14ac:dyDescent="0.2">
      <c r="A4" s="41">
        <f>Financials!O56-Financials!O96-Financials!O105</f>
        <v>-16694000000</v>
      </c>
      <c r="B4" s="95" t="s">
        <v>208</v>
      </c>
      <c r="C4" s="98">
        <f>Financials!O17*0.01</f>
        <v>0.43390000000000001</v>
      </c>
      <c r="D4" s="42" t="s">
        <v>209</v>
      </c>
      <c r="E4" s="98">
        <f>SUM(C13:E13)/3</f>
        <v>1.0648000442850561E-2</v>
      </c>
      <c r="F4" s="43" t="s">
        <v>210</v>
      </c>
      <c r="G4" s="102">
        <f>A5*(1+(5*G3))</f>
        <v>57817843.735363722</v>
      </c>
      <c r="H4" s="43" t="s">
        <v>211</v>
      </c>
      <c r="I4" s="102">
        <f>NPV(I6,F15,G15,H15,I15,(J15+I3))</f>
        <v>55120216445.338074</v>
      </c>
      <c r="J4" s="43" t="s">
        <v>212</v>
      </c>
      <c r="K4" s="105" cm="1">
        <f t="array" ref="K4">_FV(A1,"Change (%)",TRUE)</f>
        <v>-3.5139999999999998E-3</v>
      </c>
      <c r="L4" s="44" t="s">
        <v>213</v>
      </c>
      <c r="M4" s="40"/>
      <c r="N4" s="122" t="s">
        <v>214</v>
      </c>
      <c r="O4" s="123"/>
      <c r="P4" s="40"/>
      <c r="Q4" s="40"/>
      <c r="R4" s="40"/>
    </row>
    <row r="5" spans="1:18" ht="22" customHeight="1" x14ac:dyDescent="0.2">
      <c r="A5" s="41" cm="1">
        <f t="array" ref="A5">_FV(A1,"Shares outstanding",TRUE)</f>
        <v>55314100</v>
      </c>
      <c r="B5" s="95" t="s">
        <v>215</v>
      </c>
      <c r="C5" s="98">
        <f>F14</f>
        <v>0.19741837509491267</v>
      </c>
      <c r="D5" s="45" t="s">
        <v>216</v>
      </c>
      <c r="E5" s="98">
        <f>SUM(C16:E16)/3</f>
        <v>2.5865556388415738E-2</v>
      </c>
      <c r="F5" s="43" t="s">
        <v>217</v>
      </c>
      <c r="G5" s="102">
        <f>Financials!O56</f>
        <v>3071000000</v>
      </c>
      <c r="H5" s="43" t="s">
        <v>218</v>
      </c>
      <c r="I5" s="102">
        <f>I4+G5-G6</f>
        <v>38426216445.338074</v>
      </c>
      <c r="J5" s="43" t="s">
        <v>219</v>
      </c>
      <c r="K5" s="108" cm="1">
        <f t="array" ref="K5">_FV(A1,"Price")</f>
        <v>952.82</v>
      </c>
      <c r="L5" s="46" t="s">
        <v>220</v>
      </c>
      <c r="M5" s="40"/>
      <c r="N5" s="47" t="s">
        <v>221</v>
      </c>
      <c r="O5" s="48">
        <f>Financials!O20</f>
        <v>1149000000</v>
      </c>
      <c r="P5" s="40"/>
      <c r="Q5" s="40"/>
      <c r="R5" s="40"/>
    </row>
    <row r="6" spans="1:18" ht="22" customHeight="1" x14ac:dyDescent="0.2">
      <c r="A6" s="49">
        <f>O20/F10</f>
        <v>8.003702469552012</v>
      </c>
      <c r="B6" s="95" t="s">
        <v>222</v>
      </c>
      <c r="C6" s="98">
        <f>F17</f>
        <v>0.3225512528473804</v>
      </c>
      <c r="D6" s="45" t="s">
        <v>200</v>
      </c>
      <c r="E6" s="98">
        <f>Financials!O33/Financials!O126</f>
        <v>-0.47994987468671679</v>
      </c>
      <c r="F6" s="42" t="s">
        <v>223</v>
      </c>
      <c r="G6" s="102">
        <f>Financials!O96+Financials!O105</f>
        <v>19765000000</v>
      </c>
      <c r="H6" s="43" t="s">
        <v>224</v>
      </c>
      <c r="I6" s="105">
        <f>N25</f>
        <v>8.2778970460260559E-2</v>
      </c>
      <c r="J6" s="43" t="s">
        <v>225</v>
      </c>
      <c r="K6" s="109">
        <f>I5/G4</f>
        <v>664.60825867560072</v>
      </c>
      <c r="L6" s="50" t="s">
        <v>226</v>
      </c>
      <c r="M6" s="40"/>
      <c r="N6" s="47" t="s">
        <v>227</v>
      </c>
      <c r="O6" s="48">
        <f>Financials!O96</f>
        <v>417000000</v>
      </c>
      <c r="P6" s="40"/>
      <c r="Q6" s="40"/>
      <c r="R6" s="40"/>
    </row>
    <row r="7" spans="1:18" ht="22" customHeight="1" thickBot="1" x14ac:dyDescent="0.25">
      <c r="A7" s="51">
        <f>O20/F12</f>
        <v>40.541831355384616</v>
      </c>
      <c r="B7" s="96" t="s">
        <v>228</v>
      </c>
      <c r="C7" s="99">
        <f>F15/A3</f>
        <v>4.0300255297400431E-2</v>
      </c>
      <c r="D7" s="52" t="s">
        <v>229</v>
      </c>
      <c r="E7" s="100">
        <f>(Financials!O16*(1-0.25))/(Financials!O126+Financials!O105+Financials!O96)</f>
        <v>0.11696217834321571</v>
      </c>
      <c r="F7" s="52" t="s">
        <v>196</v>
      </c>
      <c r="G7" s="103">
        <f>(Financials!O96+Financials!O105)/Financials!O126</f>
        <v>-8.2560568086883883</v>
      </c>
      <c r="H7" s="53" t="s">
        <v>230</v>
      </c>
      <c r="I7" s="106">
        <v>2.5000000000000001E-2</v>
      </c>
      <c r="J7" s="54" t="s">
        <v>231</v>
      </c>
      <c r="K7" s="110">
        <f>K6/K5-1</f>
        <v>-0.30248288378119614</v>
      </c>
      <c r="L7" s="55" t="s">
        <v>232</v>
      </c>
      <c r="M7" s="40"/>
      <c r="N7" s="47" t="s">
        <v>233</v>
      </c>
      <c r="O7" s="48">
        <f>Financials!O105</f>
        <v>19348000000</v>
      </c>
      <c r="P7" s="40"/>
      <c r="Q7" s="40"/>
      <c r="R7" s="40"/>
    </row>
    <row r="8" spans="1:18" ht="22" customHeight="1" x14ac:dyDescent="0.2">
      <c r="A8" s="56"/>
      <c r="B8" s="40"/>
      <c r="C8" s="40"/>
      <c r="D8" s="40"/>
      <c r="E8" s="40"/>
      <c r="F8" s="111"/>
      <c r="G8" s="111"/>
      <c r="H8" s="111"/>
      <c r="I8" s="111"/>
      <c r="J8" s="112"/>
      <c r="K8" s="57"/>
      <c r="L8" s="57"/>
      <c r="M8" s="40"/>
      <c r="N8" s="58" t="s">
        <v>214</v>
      </c>
      <c r="O8" s="59">
        <f>O5/(O6+O7)</f>
        <v>5.8133063496078927E-2</v>
      </c>
      <c r="P8" s="40"/>
      <c r="Q8" s="40"/>
      <c r="R8" s="40"/>
    </row>
    <row r="9" spans="1:18" ht="22" customHeight="1" x14ac:dyDescent="0.2">
      <c r="A9" s="60"/>
      <c r="B9" s="61">
        <v>2019</v>
      </c>
      <c r="C9" s="61">
        <v>2020</v>
      </c>
      <c r="D9" s="61">
        <v>2021</v>
      </c>
      <c r="E9" s="62">
        <v>2022</v>
      </c>
      <c r="F9" s="63">
        <v>2023</v>
      </c>
      <c r="G9" s="64">
        <v>2024</v>
      </c>
      <c r="H9" s="64">
        <v>2025</v>
      </c>
      <c r="I9" s="64">
        <v>2026</v>
      </c>
      <c r="J9" s="65">
        <v>2027</v>
      </c>
      <c r="K9" s="57"/>
      <c r="L9" s="57"/>
      <c r="M9" s="57"/>
      <c r="N9" s="47" t="s">
        <v>234</v>
      </c>
      <c r="O9" s="48">
        <f>Financials!O25</f>
        <v>378000000</v>
      </c>
      <c r="P9" s="40"/>
      <c r="Q9" s="40"/>
      <c r="R9" s="40"/>
    </row>
    <row r="10" spans="1:18" ht="22" customHeight="1" x14ac:dyDescent="0.2">
      <c r="A10" s="66" t="s">
        <v>235</v>
      </c>
      <c r="B10" s="67">
        <v>5223203000</v>
      </c>
      <c r="C10" s="67">
        <v>5103000000</v>
      </c>
      <c r="D10" s="67">
        <v>4798000000</v>
      </c>
      <c r="E10" s="68">
        <v>5429000000</v>
      </c>
      <c r="F10" s="67">
        <v>6585000000</v>
      </c>
      <c r="G10" s="67">
        <v>7379000000</v>
      </c>
      <c r="H10" s="67">
        <v>7948000000</v>
      </c>
      <c r="I10" s="67">
        <v>8469000000</v>
      </c>
      <c r="J10" s="68">
        <v>8697000000</v>
      </c>
      <c r="K10" s="69" t="s">
        <v>236</v>
      </c>
      <c r="L10" s="57"/>
      <c r="N10" s="47" t="s">
        <v>237</v>
      </c>
      <c r="O10" s="48">
        <f>Financials!O24</f>
        <v>1529000000</v>
      </c>
      <c r="P10" s="40"/>
      <c r="Q10" s="40"/>
      <c r="R10" s="40"/>
    </row>
    <row r="11" spans="1:18" ht="22" customHeight="1" x14ac:dyDescent="0.2">
      <c r="A11" s="70"/>
      <c r="B11" s="71"/>
      <c r="C11" s="71">
        <f t="shared" ref="C11:J11" si="0">(C10/B10)-1</f>
        <v>-2.3013273656030564E-2</v>
      </c>
      <c r="D11" s="71">
        <f t="shared" si="0"/>
        <v>-5.9768763472467179E-2</v>
      </c>
      <c r="E11" s="71">
        <f t="shared" si="0"/>
        <v>0.13151313047102953</v>
      </c>
      <c r="F11" s="72">
        <f t="shared" si="0"/>
        <v>0.21293055811383321</v>
      </c>
      <c r="G11" s="71">
        <f t="shared" si="0"/>
        <v>0.12057706909643118</v>
      </c>
      <c r="H11" s="71">
        <f t="shared" si="0"/>
        <v>7.7110719609703171E-2</v>
      </c>
      <c r="I11" s="71">
        <f t="shared" si="0"/>
        <v>6.5551082033215913E-2</v>
      </c>
      <c r="J11" s="73">
        <f t="shared" si="0"/>
        <v>2.6921714488133297E-2</v>
      </c>
      <c r="K11" s="73">
        <f>AVERAGE(F11:J11)</f>
        <v>0.10061822866826335</v>
      </c>
      <c r="L11" s="57"/>
      <c r="M11" s="57"/>
      <c r="N11" s="47" t="s">
        <v>238</v>
      </c>
      <c r="O11" s="74">
        <f>O9/O10</f>
        <v>0.24722040549378679</v>
      </c>
      <c r="P11" s="40"/>
      <c r="Q11" s="40"/>
      <c r="R11" s="40"/>
    </row>
    <row r="12" spans="1:18" ht="22" customHeight="1" x14ac:dyDescent="0.2">
      <c r="A12" s="66" t="s">
        <v>139</v>
      </c>
      <c r="B12" s="67">
        <v>889770000</v>
      </c>
      <c r="C12" s="67">
        <v>699000000</v>
      </c>
      <c r="D12" s="67">
        <v>680000000</v>
      </c>
      <c r="E12" s="67">
        <v>866000000</v>
      </c>
      <c r="F12" s="75">
        <v>1300000000</v>
      </c>
      <c r="G12" s="67">
        <v>1755000000</v>
      </c>
      <c r="H12" s="67">
        <v>2097000000</v>
      </c>
      <c r="I12" s="67">
        <v>2241000000</v>
      </c>
      <c r="J12" s="68">
        <v>2223000000</v>
      </c>
      <c r="K12" s="76" t="s">
        <v>239</v>
      </c>
      <c r="L12" s="57"/>
      <c r="M12" s="57"/>
      <c r="N12" s="47" t="s">
        <v>240</v>
      </c>
      <c r="O12" s="74">
        <f>O8*(1-O11)</f>
        <v>4.376138396598224E-2</v>
      </c>
      <c r="P12" s="40"/>
      <c r="Q12" s="40"/>
      <c r="R12" s="40"/>
    </row>
    <row r="13" spans="1:18" ht="22" customHeight="1" x14ac:dyDescent="0.2">
      <c r="A13" s="70"/>
      <c r="B13" s="71"/>
      <c r="C13" s="71">
        <f t="shared" ref="C13:J13" si="1">(C12/B12)-1</f>
        <v>-0.21440372231025995</v>
      </c>
      <c r="D13" s="71">
        <f t="shared" si="1"/>
        <v>-2.7181688125894166E-2</v>
      </c>
      <c r="E13" s="71">
        <f t="shared" si="1"/>
        <v>0.2735294117647058</v>
      </c>
      <c r="F13" s="72">
        <f t="shared" si="1"/>
        <v>0.50115473441108538</v>
      </c>
      <c r="G13" s="71">
        <f t="shared" si="1"/>
        <v>0.35000000000000009</v>
      </c>
      <c r="H13" s="71">
        <f t="shared" si="1"/>
        <v>0.19487179487179485</v>
      </c>
      <c r="I13" s="71">
        <f t="shared" si="1"/>
        <v>6.8669527896995763E-2</v>
      </c>
      <c r="J13" s="73">
        <f t="shared" si="1"/>
        <v>-8.0321285140562138E-3</v>
      </c>
      <c r="K13" s="73">
        <f>AVERAGE(F13:J13)</f>
        <v>0.22133278573316401</v>
      </c>
      <c r="L13" s="57"/>
      <c r="M13" s="57"/>
      <c r="N13" s="122" t="s">
        <v>241</v>
      </c>
      <c r="O13" s="123"/>
      <c r="P13" s="40"/>
      <c r="Q13" s="40"/>
      <c r="R13" s="40"/>
    </row>
    <row r="14" spans="1:18" ht="22" customHeight="1" x14ac:dyDescent="0.2">
      <c r="A14" s="77" t="s">
        <v>242</v>
      </c>
      <c r="B14" s="78">
        <f>B12/B10</f>
        <v>0.17034949627651846</v>
      </c>
      <c r="C14" s="78">
        <f t="shared" ref="C14:J14" si="2">C12/C10</f>
        <v>0.13697824808935921</v>
      </c>
      <c r="D14" s="78">
        <f t="shared" si="2"/>
        <v>0.14172571904960402</v>
      </c>
      <c r="E14" s="78">
        <f t="shared" si="2"/>
        <v>0.15951372260084731</v>
      </c>
      <c r="F14" s="79">
        <f t="shared" si="2"/>
        <v>0.19741837509491267</v>
      </c>
      <c r="G14" s="78">
        <f t="shared" si="2"/>
        <v>0.23783710529882099</v>
      </c>
      <c r="H14" s="78">
        <f t="shared" si="2"/>
        <v>0.26383995973829893</v>
      </c>
      <c r="I14" s="78">
        <f t="shared" si="2"/>
        <v>0.26461211477151964</v>
      </c>
      <c r="J14" s="80">
        <f t="shared" si="2"/>
        <v>0.2556053811659193</v>
      </c>
      <c r="K14" s="80"/>
      <c r="L14" s="57"/>
      <c r="M14" s="57"/>
      <c r="N14" s="47" t="s">
        <v>243</v>
      </c>
      <c r="O14" s="74">
        <f>'[1]US Treasury Bonds'!$C$8</f>
        <v>4.3360000000000003E-2</v>
      </c>
      <c r="P14" s="40"/>
      <c r="Q14" s="40"/>
      <c r="R14" s="40"/>
    </row>
    <row r="15" spans="1:18" ht="22" customHeight="1" x14ac:dyDescent="0.2">
      <c r="A15" s="66" t="s">
        <v>182</v>
      </c>
      <c r="B15" s="67">
        <v>1593660211</v>
      </c>
      <c r="C15" s="67">
        <v>2016022973</v>
      </c>
      <c r="D15" s="67">
        <v>1816641958</v>
      </c>
      <c r="E15" s="67">
        <v>1655811003</v>
      </c>
      <c r="F15" s="75">
        <v>2124000000</v>
      </c>
      <c r="G15" s="67">
        <v>2852000000</v>
      </c>
      <c r="H15" s="67">
        <v>3188000000</v>
      </c>
      <c r="I15" s="67">
        <v>3465000000</v>
      </c>
      <c r="J15" s="68">
        <v>3629000000</v>
      </c>
      <c r="K15" s="76" t="s">
        <v>244</v>
      </c>
      <c r="L15" s="57"/>
      <c r="M15" s="57"/>
      <c r="N15" s="47" t="s">
        <v>245</v>
      </c>
      <c r="O15" s="81">
        <f>1.33</f>
        <v>1.33</v>
      </c>
      <c r="P15" s="40"/>
      <c r="Q15" s="40"/>
      <c r="R15" s="40"/>
    </row>
    <row r="16" spans="1:18" ht="22" customHeight="1" x14ac:dyDescent="0.2">
      <c r="A16" s="82"/>
      <c r="B16" s="71"/>
      <c r="C16" s="71">
        <f t="shared" ref="C16:J16" si="3">(C15/B15)-1</f>
        <v>0.26502686023325706</v>
      </c>
      <c r="D16" s="71">
        <f t="shared" si="3"/>
        <v>-9.8898186017843503E-2</v>
      </c>
      <c r="E16" s="71">
        <f t="shared" si="3"/>
        <v>-8.853200505016634E-2</v>
      </c>
      <c r="F16" s="72">
        <f t="shared" si="3"/>
        <v>0.2827550947250228</v>
      </c>
      <c r="G16" s="71">
        <f t="shared" si="3"/>
        <v>0.34274952919020718</v>
      </c>
      <c r="H16" s="71">
        <f t="shared" si="3"/>
        <v>0.11781206171108005</v>
      </c>
      <c r="I16" s="71">
        <f t="shared" si="3"/>
        <v>8.6888331242158001E-2</v>
      </c>
      <c r="J16" s="73">
        <f t="shared" si="3"/>
        <v>4.7330447330447223E-2</v>
      </c>
      <c r="K16" s="73">
        <f>AVERAGE(F16:J16)</f>
        <v>0.17550709283978305</v>
      </c>
      <c r="L16" s="57"/>
      <c r="M16" s="57"/>
      <c r="N16" s="47" t="s">
        <v>246</v>
      </c>
      <c r="O16" s="74">
        <v>8.4000000000000005E-2</v>
      </c>
      <c r="P16" s="40"/>
      <c r="Q16" s="40"/>
      <c r="R16" s="40"/>
    </row>
    <row r="17" spans="1:18" ht="22" customHeight="1" x14ac:dyDescent="0.2">
      <c r="A17" s="77" t="s">
        <v>200</v>
      </c>
      <c r="B17" s="78">
        <f>B15/B10</f>
        <v>0.3051116740053948</v>
      </c>
      <c r="C17" s="78">
        <f t="shared" ref="C17:J17" si="4">C15/C10</f>
        <v>0.39506623025671173</v>
      </c>
      <c r="D17" s="78">
        <f t="shared" si="4"/>
        <v>0.37862483493122134</v>
      </c>
      <c r="E17" s="80">
        <f t="shared" si="4"/>
        <v>0.30499373788911399</v>
      </c>
      <c r="F17" s="78">
        <f t="shared" si="4"/>
        <v>0.3225512528473804</v>
      </c>
      <c r="G17" s="78">
        <f t="shared" si="4"/>
        <v>0.38650223607534895</v>
      </c>
      <c r="H17" s="78">
        <f t="shared" si="4"/>
        <v>0.40110719677906392</v>
      </c>
      <c r="I17" s="78">
        <f t="shared" si="4"/>
        <v>0.40913921360255046</v>
      </c>
      <c r="J17" s="80">
        <f t="shared" si="4"/>
        <v>0.41727032309991952</v>
      </c>
      <c r="K17" s="80"/>
      <c r="L17" s="57"/>
      <c r="M17" s="57"/>
      <c r="N17" s="83" t="s">
        <v>241</v>
      </c>
      <c r="O17" s="84">
        <f>(O14)+((O15)*(O16-O14))</f>
        <v>9.7411200000000003E-2</v>
      </c>
      <c r="P17" s="40"/>
      <c r="Q17" s="40"/>
      <c r="R17" s="40"/>
    </row>
    <row r="18" spans="1:18" ht="22" customHeight="1" x14ac:dyDescent="0.2">
      <c r="A18" s="85" t="s">
        <v>196</v>
      </c>
      <c r="B18" s="86">
        <v>0.1031779882502545</v>
      </c>
      <c r="C18" s="86">
        <v>8.1888757248862007E-2</v>
      </c>
      <c r="D18" s="86">
        <v>7.4157993217167581E-2</v>
      </c>
      <c r="E18" s="86">
        <v>0.10356920199501247</v>
      </c>
      <c r="F18" s="87"/>
      <c r="G18" s="86"/>
      <c r="H18" s="86"/>
      <c r="I18" s="86"/>
      <c r="J18" s="88"/>
      <c r="K18" s="89"/>
      <c r="L18" s="57"/>
      <c r="M18" s="57"/>
      <c r="N18" s="122" t="s">
        <v>247</v>
      </c>
      <c r="O18" s="123"/>
      <c r="P18" s="40"/>
      <c r="Q18" s="40"/>
      <c r="R18" s="40"/>
    </row>
    <row r="19" spans="1:18" ht="22" customHeight="1" x14ac:dyDescent="0.2">
      <c r="A19" s="57"/>
      <c r="B19" s="57"/>
      <c r="C19" s="57"/>
      <c r="D19" s="57"/>
      <c r="E19" s="57"/>
      <c r="F19" s="57" t="s">
        <v>248</v>
      </c>
      <c r="G19" s="57"/>
      <c r="H19" s="57"/>
      <c r="I19" s="57"/>
      <c r="J19" s="57"/>
      <c r="K19" s="57"/>
      <c r="L19" s="57"/>
      <c r="M19" s="57"/>
      <c r="N19" s="47" t="s">
        <v>224</v>
      </c>
      <c r="O19" s="90">
        <f>O6+O7</f>
        <v>19765000000</v>
      </c>
      <c r="P19" s="40"/>
      <c r="Q19" s="40"/>
      <c r="R19" s="40"/>
    </row>
    <row r="20" spans="1:18" ht="22" customHeight="1" x14ac:dyDescent="0.2">
      <c r="B20" s="91"/>
      <c r="C20" s="91"/>
      <c r="D20" s="91"/>
      <c r="E20" s="91"/>
      <c r="F20" s="57"/>
      <c r="G20" s="57"/>
      <c r="H20" s="57"/>
      <c r="I20" s="57"/>
      <c r="J20" s="57"/>
      <c r="K20" s="57"/>
      <c r="L20" s="57"/>
      <c r="M20" s="57"/>
      <c r="N20" s="47" t="s">
        <v>201</v>
      </c>
      <c r="O20" s="90">
        <f>A3</f>
        <v>52704380762</v>
      </c>
      <c r="P20" s="40"/>
      <c r="Q20" s="40"/>
      <c r="R20" s="40"/>
    </row>
    <row r="21" spans="1:18" ht="22" customHeight="1" x14ac:dyDescent="0.2">
      <c r="A21" s="113" t="str" cm="1">
        <f t="array" ref="A21">_FV(A1,"Industry")</f>
        <v>Aerospace &amp; Defense</v>
      </c>
      <c r="B21" s="113"/>
      <c r="C21" s="124" cm="1">
        <f t="array" ref="C21">_FV(A1,"Year incorporated",TRUE)</f>
        <v>2003</v>
      </c>
      <c r="D21" s="124"/>
      <c r="E21" s="124"/>
      <c r="F21" s="57"/>
      <c r="G21" s="57"/>
      <c r="H21" s="57"/>
      <c r="I21" s="57"/>
      <c r="J21" s="57"/>
      <c r="K21" s="57"/>
      <c r="M21" s="57"/>
      <c r="N21" s="47" t="s">
        <v>249</v>
      </c>
      <c r="O21" s="90">
        <f>O19+O20</f>
        <v>72469380762</v>
      </c>
      <c r="P21" s="40"/>
      <c r="Q21" s="40"/>
      <c r="R21" s="40"/>
    </row>
    <row r="22" spans="1:18" ht="22" customHeight="1" x14ac:dyDescent="0.2">
      <c r="A22" s="113" t="str" cm="1">
        <f t="array" ref="A22">_FV(A1,"Description")</f>
        <v>TransDigm Group Incorporated is a designer, producer and supplier of engineered aircraft components for use on all commercial and military aircraft in service. The Company's segments include Power &amp; Control, Airframe and Non-aviation. The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products include belts and safety restraints for ground transportation applications.</v>
      </c>
      <c r="B22" s="113"/>
      <c r="C22" s="113"/>
      <c r="D22" s="113"/>
      <c r="E22" s="113"/>
      <c r="F22" s="57"/>
      <c r="G22" s="57"/>
      <c r="H22" s="57"/>
      <c r="I22" s="57"/>
      <c r="J22" s="57"/>
      <c r="K22" s="57"/>
      <c r="L22" s="57"/>
      <c r="M22" s="57"/>
      <c r="N22" s="58" t="s">
        <v>250</v>
      </c>
      <c r="O22" s="92">
        <f>(O19/O21)</f>
        <v>0.27273587537488608</v>
      </c>
      <c r="P22" s="40"/>
      <c r="Q22" s="40"/>
      <c r="R22" s="40"/>
    </row>
    <row r="23" spans="1:18" ht="22" customHeight="1" x14ac:dyDescent="0.2">
      <c r="A23" s="113"/>
      <c r="B23" s="113"/>
      <c r="C23" s="113"/>
      <c r="D23" s="113"/>
      <c r="E23" s="113"/>
      <c r="F23" s="57"/>
      <c r="G23" s="57"/>
      <c r="H23" s="57"/>
      <c r="I23" s="57"/>
      <c r="J23" s="57"/>
      <c r="K23" s="57"/>
      <c r="L23" s="57"/>
      <c r="M23" s="57"/>
      <c r="N23" s="83" t="s">
        <v>251</v>
      </c>
      <c r="O23" s="93">
        <f>O20/O21</f>
        <v>0.72726412462511392</v>
      </c>
      <c r="P23" s="40"/>
      <c r="Q23" s="40"/>
      <c r="R23" s="40"/>
    </row>
    <row r="24" spans="1:18" ht="22" customHeight="1" x14ac:dyDescent="0.2">
      <c r="A24" s="113"/>
      <c r="B24" s="113"/>
      <c r="C24" s="113"/>
      <c r="D24" s="113"/>
      <c r="E24" s="113"/>
      <c r="F24" s="57"/>
      <c r="G24" s="57"/>
      <c r="H24" s="57"/>
      <c r="I24" s="57"/>
      <c r="J24" s="57"/>
      <c r="K24" s="57"/>
      <c r="L24" s="57"/>
      <c r="M24" s="57"/>
      <c r="N24" s="114" t="s">
        <v>252</v>
      </c>
      <c r="O24" s="115"/>
      <c r="P24" s="40"/>
      <c r="Q24" s="40"/>
      <c r="R24" s="40"/>
    </row>
    <row r="25" spans="1:18" ht="22" customHeight="1" x14ac:dyDescent="0.2">
      <c r="A25" s="113"/>
      <c r="B25" s="113"/>
      <c r="C25" s="113"/>
      <c r="D25" s="113"/>
      <c r="E25" s="113"/>
      <c r="F25" s="57"/>
      <c r="G25" s="57"/>
      <c r="H25" s="57"/>
      <c r="I25" s="57"/>
      <c r="J25" s="57"/>
      <c r="K25" s="57"/>
      <c r="L25" s="57"/>
      <c r="M25" s="57"/>
      <c r="N25" s="116">
        <f>(O22*O12)+(O23*O17)</f>
        <v>8.2778970460260559E-2</v>
      </c>
      <c r="O25" s="117"/>
      <c r="P25" s="40"/>
      <c r="Q25" s="40"/>
      <c r="R25" s="40"/>
    </row>
    <row r="26" spans="1:18" ht="22" customHeight="1" x14ac:dyDescent="0.2">
      <c r="A26" s="113"/>
      <c r="B26" s="113"/>
      <c r="C26" s="113"/>
      <c r="D26" s="113"/>
      <c r="E26" s="113"/>
      <c r="F26" s="57"/>
      <c r="G26" s="57"/>
      <c r="H26" s="57"/>
      <c r="I26" s="57"/>
      <c r="J26" s="57"/>
      <c r="K26" s="57"/>
      <c r="L26" s="57"/>
      <c r="M26" s="57"/>
      <c r="N26" s="57"/>
      <c r="O26" s="40"/>
      <c r="P26" s="40"/>
      <c r="Q26" s="40"/>
      <c r="R26" s="40"/>
    </row>
    <row r="27" spans="1:18" ht="22" customHeight="1" x14ac:dyDescent="0.2">
      <c r="A27" s="113"/>
      <c r="B27" s="113"/>
      <c r="C27" s="113"/>
      <c r="D27" s="113"/>
      <c r="E27" s="113"/>
      <c r="F27" s="57"/>
      <c r="G27" s="57"/>
      <c r="H27" s="57"/>
      <c r="I27" s="57"/>
      <c r="J27" s="57"/>
      <c r="K27" s="57"/>
      <c r="L27" s="57"/>
      <c r="M27" s="57"/>
      <c r="N27" s="57"/>
      <c r="O27" s="40"/>
      <c r="P27" s="40"/>
      <c r="Q27" s="40"/>
      <c r="R27" s="40"/>
    </row>
    <row r="28" spans="1:18" ht="22" customHeight="1" x14ac:dyDescent="0.2">
      <c r="A28" s="113"/>
      <c r="B28" s="113"/>
      <c r="C28" s="113"/>
      <c r="D28" s="113"/>
      <c r="E28" s="113"/>
      <c r="F28" s="57"/>
      <c r="G28" s="57"/>
      <c r="H28" s="57"/>
      <c r="I28" s="57"/>
      <c r="J28" s="57"/>
      <c r="K28" s="57"/>
      <c r="L28" s="57"/>
      <c r="M28" s="57"/>
      <c r="N28" s="57"/>
      <c r="O28" s="40"/>
      <c r="P28" s="40"/>
      <c r="Q28" s="40"/>
      <c r="R28" s="40"/>
    </row>
    <row r="29" spans="1:18" ht="22" customHeight="1" x14ac:dyDescent="0.2">
      <c r="A29" s="113"/>
      <c r="B29" s="113"/>
      <c r="C29" s="113"/>
      <c r="D29" s="113"/>
      <c r="E29" s="113"/>
      <c r="F29" s="57"/>
      <c r="G29" s="57"/>
      <c r="H29" s="57"/>
      <c r="I29" s="57"/>
      <c r="J29" s="57"/>
      <c r="K29" s="57"/>
      <c r="L29" s="57"/>
      <c r="M29" s="57"/>
      <c r="N29" s="57"/>
      <c r="O29" s="40"/>
      <c r="P29" s="40"/>
      <c r="Q29" s="40"/>
      <c r="R29" s="40"/>
    </row>
    <row r="30" spans="1:18" ht="22" customHeight="1" x14ac:dyDescent="0.2">
      <c r="A30" s="113"/>
      <c r="B30" s="113"/>
      <c r="C30" s="113"/>
      <c r="D30" s="113"/>
      <c r="E30" s="113"/>
      <c r="F30" s="57"/>
      <c r="G30" s="57"/>
      <c r="H30" s="57"/>
      <c r="I30" s="57"/>
      <c r="J30" s="57"/>
      <c r="K30" s="57"/>
      <c r="L30" s="57"/>
      <c r="M30" s="57"/>
      <c r="N30" s="57"/>
      <c r="O30" s="40"/>
      <c r="P30" s="40"/>
      <c r="Q30" s="40"/>
      <c r="R30" s="40"/>
    </row>
    <row r="31" spans="1:18" ht="22" customHeight="1" x14ac:dyDescent="0.2">
      <c r="A31" s="40"/>
      <c r="B31" s="40"/>
      <c r="C31" s="40"/>
      <c r="D31" s="40"/>
      <c r="E31" s="40"/>
      <c r="F31" s="40"/>
      <c r="G31" s="40"/>
      <c r="H31" s="40"/>
      <c r="I31" s="40"/>
      <c r="J31" s="40"/>
      <c r="K31" s="40"/>
      <c r="L31" s="40"/>
      <c r="M31" s="40"/>
      <c r="N31" s="40"/>
      <c r="O31" s="40"/>
      <c r="P31" s="40"/>
      <c r="Q31" s="40"/>
      <c r="R31" s="40"/>
    </row>
    <row r="32" spans="1:18" ht="22" customHeight="1" x14ac:dyDescent="0.2">
      <c r="A32" s="40"/>
      <c r="B32" s="40"/>
      <c r="C32" s="40"/>
      <c r="D32" s="40"/>
      <c r="E32" s="40"/>
      <c r="F32" s="40"/>
      <c r="G32" s="40"/>
      <c r="H32" s="40"/>
      <c r="I32" s="40"/>
      <c r="J32" s="40"/>
      <c r="K32" s="40"/>
      <c r="L32" s="40"/>
      <c r="M32" s="40"/>
      <c r="N32" s="40"/>
      <c r="O32" s="40"/>
      <c r="P32" s="40"/>
      <c r="Q32" s="40"/>
      <c r="R32" s="40"/>
    </row>
    <row r="33" spans="1:18" ht="22" customHeight="1" x14ac:dyDescent="0.2">
      <c r="A33" s="57"/>
      <c r="B33" s="57"/>
      <c r="C33" s="57"/>
      <c r="D33" s="57"/>
      <c r="E33" s="57"/>
      <c r="F33" s="57"/>
      <c r="G33" s="57"/>
      <c r="H33" s="57"/>
      <c r="I33" s="57"/>
      <c r="J33" s="57"/>
      <c r="K33" s="57"/>
      <c r="L33" s="57"/>
      <c r="M33" s="57"/>
      <c r="N33" s="57"/>
      <c r="O33" s="57"/>
      <c r="P33" s="57"/>
      <c r="Q33" s="40"/>
      <c r="R33" s="40"/>
    </row>
    <row r="34" spans="1:18" ht="22" customHeight="1" x14ac:dyDescent="0.2">
      <c r="A34" s="57"/>
      <c r="B34" s="57"/>
      <c r="C34" s="57"/>
      <c r="D34" s="57"/>
      <c r="E34" s="57"/>
      <c r="F34" s="57"/>
      <c r="G34" s="57"/>
      <c r="H34" s="57"/>
      <c r="I34" s="57"/>
      <c r="J34" s="57"/>
      <c r="K34" s="57"/>
      <c r="L34" s="57"/>
      <c r="M34" s="57"/>
      <c r="N34" s="57"/>
      <c r="O34" s="57"/>
      <c r="P34" s="57"/>
      <c r="Q34" s="40"/>
      <c r="R34" s="40"/>
    </row>
    <row r="35" spans="1:18" ht="22" customHeight="1" x14ac:dyDescent="0.2">
      <c r="A35" s="57"/>
      <c r="B35" s="57"/>
      <c r="C35" s="57"/>
      <c r="D35" s="57"/>
      <c r="E35" s="57"/>
      <c r="F35" s="57"/>
      <c r="G35" s="57"/>
      <c r="H35" s="57"/>
      <c r="I35" s="57"/>
      <c r="J35" s="57"/>
      <c r="K35" s="57"/>
      <c r="L35" s="57"/>
      <c r="M35" s="57"/>
      <c r="N35" s="57"/>
      <c r="O35" s="57"/>
      <c r="P35" s="57"/>
      <c r="Q35" s="40"/>
      <c r="R35" s="40"/>
    </row>
    <row r="36" spans="1:18" ht="22" customHeight="1" x14ac:dyDescent="0.2">
      <c r="A36" s="57"/>
      <c r="B36" s="57"/>
      <c r="C36" s="57"/>
      <c r="D36" s="57"/>
      <c r="E36" s="57"/>
      <c r="F36" s="57"/>
      <c r="G36" s="57"/>
      <c r="H36" s="57"/>
      <c r="I36" s="57"/>
      <c r="J36" s="57"/>
      <c r="K36" s="57"/>
      <c r="L36" s="57"/>
      <c r="M36" s="57"/>
      <c r="N36" s="57"/>
      <c r="O36" s="57"/>
      <c r="P36" s="57"/>
      <c r="Q36" s="40"/>
      <c r="R36" s="40"/>
    </row>
    <row r="37" spans="1:18" ht="22" customHeight="1" x14ac:dyDescent="0.2">
      <c r="A37" s="57"/>
      <c r="B37" s="57"/>
      <c r="C37" s="57"/>
      <c r="D37" s="57"/>
      <c r="E37" s="57"/>
      <c r="F37" s="57"/>
      <c r="G37" s="57"/>
      <c r="H37" s="57"/>
      <c r="I37" s="57"/>
      <c r="J37" s="57"/>
      <c r="K37" s="57"/>
      <c r="L37" s="57"/>
      <c r="M37" s="57"/>
      <c r="N37" s="57"/>
      <c r="O37" s="57"/>
      <c r="P37" s="57"/>
      <c r="Q37" s="40"/>
      <c r="R37" s="40"/>
    </row>
    <row r="38" spans="1:18" ht="22" customHeight="1" x14ac:dyDescent="0.2">
      <c r="A38" s="57"/>
      <c r="B38" s="57"/>
      <c r="C38" s="57"/>
      <c r="D38" s="57"/>
      <c r="E38" s="57"/>
      <c r="F38" s="57"/>
      <c r="G38" s="57"/>
      <c r="H38" s="57"/>
      <c r="I38" s="57"/>
      <c r="J38" s="57"/>
      <c r="K38" s="57"/>
      <c r="L38" s="57"/>
      <c r="M38" s="57"/>
      <c r="N38" s="57"/>
      <c r="O38" s="57"/>
      <c r="P38" s="57"/>
      <c r="Q38" s="40"/>
      <c r="R38" s="40"/>
    </row>
    <row r="39" spans="1:18" ht="22" customHeight="1" x14ac:dyDescent="0.2">
      <c r="A39" s="57"/>
      <c r="B39" s="57"/>
      <c r="C39" s="57"/>
      <c r="D39" s="57"/>
      <c r="E39" s="57"/>
      <c r="F39" s="57"/>
      <c r="G39" s="57"/>
      <c r="H39" s="57"/>
      <c r="I39" s="57"/>
      <c r="J39" s="57"/>
      <c r="K39" s="57"/>
      <c r="L39" s="57"/>
      <c r="M39" s="57"/>
      <c r="N39" s="57"/>
      <c r="O39" s="57"/>
      <c r="P39" s="57"/>
      <c r="Q39" s="40"/>
      <c r="R39" s="40"/>
    </row>
    <row r="40" spans="1:18" ht="22" customHeight="1" x14ac:dyDescent="0.2">
      <c r="A40" s="57"/>
      <c r="B40" s="57"/>
      <c r="C40" s="57"/>
      <c r="D40" s="57"/>
      <c r="E40" s="57"/>
      <c r="F40" s="57"/>
      <c r="G40" s="57"/>
      <c r="H40" s="57"/>
      <c r="I40" s="57"/>
      <c r="J40" s="57"/>
      <c r="K40" s="57"/>
      <c r="L40" s="57"/>
      <c r="M40" s="57"/>
      <c r="N40" s="57"/>
      <c r="O40" s="57"/>
      <c r="P40" s="57"/>
      <c r="Q40" s="40"/>
      <c r="R40" s="40"/>
    </row>
    <row r="41" spans="1:18" x14ac:dyDescent="0.2">
      <c r="A41" s="57"/>
      <c r="B41" s="57"/>
      <c r="C41" s="57"/>
      <c r="D41" s="57"/>
      <c r="E41" s="57"/>
      <c r="F41" s="57"/>
      <c r="G41" s="57"/>
      <c r="H41" s="57"/>
      <c r="I41" s="57"/>
      <c r="J41" s="57"/>
      <c r="K41" s="57"/>
      <c r="L41" s="57"/>
      <c r="M41" s="57"/>
      <c r="N41" s="57"/>
      <c r="O41" s="57"/>
      <c r="P41" s="57"/>
      <c r="Q41" s="40"/>
      <c r="R41" s="40"/>
    </row>
    <row r="42" spans="1:18" x14ac:dyDescent="0.2">
      <c r="A42" s="57"/>
      <c r="B42" s="57"/>
      <c r="C42" s="57"/>
      <c r="D42" s="57"/>
      <c r="E42" s="57"/>
      <c r="F42" s="57"/>
      <c r="G42" s="57"/>
      <c r="H42" s="57"/>
      <c r="I42" s="57"/>
      <c r="J42" s="57"/>
      <c r="K42" s="57"/>
      <c r="L42" s="57"/>
      <c r="M42" s="57"/>
      <c r="N42" s="57"/>
      <c r="O42" s="57"/>
      <c r="P42" s="57"/>
      <c r="Q42" s="40"/>
      <c r="R42" s="40"/>
    </row>
    <row r="43" spans="1:18" x14ac:dyDescent="0.2">
      <c r="A43" s="57"/>
      <c r="B43" s="57"/>
      <c r="C43" s="57"/>
      <c r="D43" s="57"/>
      <c r="E43" s="57"/>
      <c r="F43" s="57"/>
      <c r="G43" s="57"/>
      <c r="H43" s="57"/>
      <c r="I43" s="57"/>
      <c r="J43" s="57"/>
      <c r="K43" s="57"/>
      <c r="L43" s="57"/>
      <c r="M43" s="57"/>
      <c r="N43" s="57"/>
      <c r="O43" s="57"/>
      <c r="P43" s="57"/>
      <c r="Q43" s="40"/>
      <c r="R43" s="40"/>
    </row>
    <row r="44" spans="1:18" x14ac:dyDescent="0.2">
      <c r="A44" s="57"/>
      <c r="B44" s="57"/>
      <c r="C44" s="57"/>
      <c r="D44" s="57"/>
      <c r="E44" s="57"/>
      <c r="F44" s="57"/>
      <c r="G44" s="57"/>
      <c r="H44" s="57"/>
      <c r="I44" s="57"/>
      <c r="J44" s="57"/>
      <c r="K44" s="57"/>
      <c r="L44" s="57"/>
      <c r="M44" s="57"/>
      <c r="N44" s="57"/>
      <c r="O44" s="57"/>
      <c r="P44" s="57"/>
      <c r="Q44" s="40"/>
      <c r="R44" s="40"/>
    </row>
    <row r="45" spans="1:18" x14ac:dyDescent="0.2">
      <c r="A45" s="57"/>
      <c r="B45" s="57"/>
      <c r="C45" s="57"/>
      <c r="D45" s="57"/>
      <c r="E45" s="57"/>
      <c r="F45" s="57"/>
      <c r="G45" s="57"/>
      <c r="H45" s="57"/>
      <c r="I45" s="57"/>
      <c r="J45" s="57"/>
      <c r="K45" s="57"/>
      <c r="L45" s="57"/>
      <c r="M45" s="57"/>
      <c r="N45" s="57"/>
      <c r="O45" s="57"/>
      <c r="P45" s="57"/>
      <c r="Q45" s="40"/>
      <c r="R45" s="40"/>
    </row>
    <row r="46" spans="1:18" x14ac:dyDescent="0.2">
      <c r="A46" s="57"/>
      <c r="B46" s="57"/>
      <c r="C46" s="57"/>
      <c r="D46" s="57"/>
      <c r="E46" s="57"/>
      <c r="F46" s="57"/>
      <c r="G46" s="57"/>
      <c r="H46" s="57"/>
      <c r="I46" s="57"/>
      <c r="J46" s="57"/>
      <c r="K46" s="57"/>
      <c r="L46" s="57"/>
      <c r="M46" s="57"/>
      <c r="N46" s="57"/>
      <c r="O46" s="57"/>
      <c r="P46" s="57"/>
      <c r="Q46" s="40"/>
      <c r="R46" s="40"/>
    </row>
    <row r="47" spans="1:18" x14ac:dyDescent="0.2">
      <c r="A47" s="57"/>
      <c r="B47" s="57"/>
      <c r="C47" s="57"/>
      <c r="D47" s="57"/>
      <c r="E47" s="57"/>
      <c r="F47" s="57"/>
      <c r="G47" s="57"/>
      <c r="H47" s="57"/>
      <c r="I47" s="57"/>
      <c r="J47" s="57"/>
      <c r="K47" s="57"/>
      <c r="L47" s="57"/>
      <c r="M47" s="57"/>
      <c r="N47" s="57"/>
      <c r="O47" s="57"/>
      <c r="P47" s="57"/>
      <c r="Q47" s="40"/>
      <c r="R47" s="40"/>
    </row>
    <row r="48" spans="1:18" x14ac:dyDescent="0.2">
      <c r="A48" s="57"/>
      <c r="B48" s="57"/>
      <c r="C48" s="57"/>
      <c r="D48" s="57"/>
      <c r="E48" s="57"/>
      <c r="F48" s="57"/>
      <c r="G48" s="57"/>
      <c r="H48" s="57"/>
      <c r="I48" s="57"/>
      <c r="J48" s="57"/>
      <c r="K48" s="57"/>
      <c r="L48" s="57"/>
      <c r="M48" s="57"/>
      <c r="N48" s="57"/>
      <c r="O48" s="57"/>
      <c r="P48" s="57"/>
      <c r="Q48" s="40"/>
      <c r="R48" s="40"/>
    </row>
    <row r="49" spans="1:18" x14ac:dyDescent="0.2">
      <c r="A49" s="57"/>
      <c r="B49" s="57"/>
      <c r="C49" s="57"/>
      <c r="D49" s="57"/>
      <c r="E49" s="57"/>
      <c r="F49" s="57"/>
      <c r="G49" s="57"/>
      <c r="H49" s="57"/>
      <c r="I49" s="57"/>
      <c r="J49" s="57"/>
      <c r="K49" s="57"/>
      <c r="L49" s="57"/>
      <c r="M49" s="57"/>
      <c r="N49" s="57"/>
      <c r="O49" s="57"/>
      <c r="P49" s="57"/>
      <c r="Q49" s="40"/>
      <c r="R49" s="40"/>
    </row>
    <row r="50" spans="1:18" x14ac:dyDescent="0.2">
      <c r="A50" s="57"/>
      <c r="B50" s="57"/>
      <c r="C50" s="57"/>
      <c r="D50" s="57"/>
      <c r="E50" s="57"/>
      <c r="F50" s="57"/>
      <c r="G50" s="57"/>
      <c r="H50" s="57"/>
      <c r="I50" s="57"/>
      <c r="J50" s="57"/>
      <c r="K50" s="57"/>
      <c r="L50" s="57"/>
      <c r="M50" s="57"/>
      <c r="N50" s="57"/>
      <c r="O50" s="57"/>
      <c r="P50" s="57"/>
      <c r="Q50" s="40"/>
      <c r="R50" s="40"/>
    </row>
    <row r="51" spans="1:18" x14ac:dyDescent="0.2">
      <c r="A51" s="57"/>
      <c r="B51" s="57"/>
      <c r="C51" s="57"/>
      <c r="D51" s="57"/>
      <c r="E51" s="57"/>
      <c r="F51" s="57"/>
      <c r="G51" s="57"/>
      <c r="H51" s="57"/>
      <c r="I51" s="57"/>
      <c r="J51" s="57"/>
      <c r="K51" s="57"/>
      <c r="L51" s="57"/>
      <c r="M51" s="57"/>
      <c r="N51" s="57"/>
      <c r="O51" s="57"/>
      <c r="P51" s="57"/>
      <c r="Q51" s="40"/>
      <c r="R51" s="40"/>
    </row>
    <row r="52" spans="1:18" x14ac:dyDescent="0.2">
      <c r="A52" s="57"/>
      <c r="B52" s="57"/>
      <c r="C52" s="57"/>
      <c r="D52" s="57"/>
      <c r="E52" s="57"/>
      <c r="F52" s="57"/>
      <c r="G52" s="57"/>
      <c r="H52" s="57"/>
      <c r="I52" s="57"/>
      <c r="J52" s="57"/>
      <c r="K52" s="57"/>
      <c r="L52" s="57"/>
      <c r="M52" s="57"/>
      <c r="N52" s="57"/>
      <c r="O52" s="57"/>
      <c r="P52" s="57"/>
      <c r="Q52" s="40"/>
      <c r="R52" s="40"/>
    </row>
    <row r="53" spans="1:18" x14ac:dyDescent="0.2">
      <c r="A53" s="57"/>
      <c r="B53" s="57"/>
      <c r="C53" s="57"/>
      <c r="D53" s="57"/>
      <c r="E53" s="57"/>
      <c r="F53" s="57"/>
      <c r="G53" s="57"/>
      <c r="H53" s="57"/>
      <c r="I53" s="57"/>
      <c r="J53" s="57"/>
      <c r="K53" s="57"/>
      <c r="L53" s="57"/>
      <c r="M53" s="57"/>
      <c r="N53" s="57"/>
      <c r="O53" s="57"/>
      <c r="P53" s="57"/>
      <c r="Q53" s="40"/>
      <c r="R53" s="40"/>
    </row>
    <row r="54" spans="1:18" x14ac:dyDescent="0.2">
      <c r="A54" s="57"/>
      <c r="B54" s="57"/>
      <c r="C54" s="57"/>
      <c r="D54" s="57"/>
      <c r="E54" s="57"/>
      <c r="F54" s="57"/>
      <c r="G54" s="57"/>
      <c r="H54" s="57"/>
      <c r="I54" s="57"/>
      <c r="J54" s="57"/>
      <c r="K54" s="57"/>
      <c r="L54" s="57"/>
      <c r="M54" s="57"/>
      <c r="N54" s="57"/>
      <c r="O54" s="57"/>
      <c r="P54" s="57"/>
      <c r="Q54" s="40"/>
      <c r="R54" s="40"/>
    </row>
    <row r="55" spans="1:18" x14ac:dyDescent="0.2">
      <c r="A55" s="57"/>
      <c r="B55" s="57"/>
      <c r="C55" s="57"/>
      <c r="D55" s="57"/>
      <c r="E55" s="57"/>
      <c r="F55" s="57"/>
      <c r="G55" s="57"/>
      <c r="H55" s="57"/>
      <c r="I55" s="57"/>
      <c r="J55" s="57"/>
      <c r="K55" s="57"/>
      <c r="L55" s="57"/>
      <c r="M55" s="57"/>
      <c r="N55" s="57"/>
      <c r="O55" s="57"/>
      <c r="P55" s="57"/>
      <c r="Q55" s="40"/>
      <c r="R55" s="40"/>
    </row>
    <row r="56" spans="1:18" x14ac:dyDescent="0.2">
      <c r="A56" s="57"/>
      <c r="B56" s="57"/>
      <c r="C56" s="57"/>
      <c r="D56" s="57"/>
      <c r="E56" s="57"/>
      <c r="F56" s="57"/>
      <c r="G56" s="57"/>
      <c r="H56" s="57"/>
      <c r="I56" s="57"/>
      <c r="J56" s="57"/>
      <c r="K56" s="57"/>
      <c r="L56" s="57"/>
      <c r="M56" s="57"/>
      <c r="N56" s="57"/>
      <c r="O56" s="57"/>
      <c r="P56" s="57"/>
      <c r="Q56" s="40"/>
      <c r="R56" s="40"/>
    </row>
    <row r="57" spans="1:18" x14ac:dyDescent="0.2">
      <c r="A57" s="57"/>
      <c r="B57" s="57"/>
      <c r="C57" s="57"/>
      <c r="D57" s="57"/>
      <c r="E57" s="57"/>
      <c r="F57" s="57"/>
      <c r="G57" s="57"/>
      <c r="H57" s="57"/>
      <c r="I57" s="57"/>
      <c r="J57" s="57"/>
      <c r="K57" s="57"/>
      <c r="L57" s="57"/>
      <c r="M57" s="57"/>
      <c r="N57" s="57"/>
      <c r="O57" s="57"/>
      <c r="P57" s="57"/>
      <c r="Q57" s="40"/>
      <c r="R57" s="40"/>
    </row>
    <row r="58" spans="1:18" x14ac:dyDescent="0.2">
      <c r="A58" s="57"/>
      <c r="B58" s="57"/>
      <c r="C58" s="57"/>
      <c r="D58" s="57"/>
      <c r="E58" s="57"/>
      <c r="F58" s="57"/>
      <c r="G58" s="57"/>
      <c r="H58" s="57"/>
      <c r="I58" s="57"/>
      <c r="J58" s="57"/>
      <c r="K58" s="57"/>
      <c r="L58" s="57"/>
      <c r="M58" s="57"/>
      <c r="N58" s="57"/>
      <c r="O58" s="57"/>
      <c r="P58" s="57"/>
      <c r="Q58" s="40"/>
      <c r="R58" s="40"/>
    </row>
    <row r="59" spans="1:18" x14ac:dyDescent="0.2">
      <c r="A59" s="57"/>
      <c r="B59" s="57"/>
      <c r="C59" s="57"/>
      <c r="D59" s="57"/>
      <c r="E59" s="57"/>
      <c r="F59" s="57"/>
      <c r="G59" s="57"/>
      <c r="H59" s="57"/>
      <c r="I59" s="57"/>
      <c r="J59" s="57"/>
      <c r="K59" s="57"/>
      <c r="L59" s="57"/>
      <c r="M59" s="57"/>
      <c r="N59" s="57"/>
      <c r="O59" s="57"/>
      <c r="P59" s="57"/>
      <c r="Q59" s="40"/>
      <c r="R59" s="40"/>
    </row>
    <row r="60" spans="1:18" x14ac:dyDescent="0.2">
      <c r="A60" s="57"/>
      <c r="B60" s="57"/>
      <c r="C60" s="57"/>
      <c r="D60" s="57"/>
      <c r="E60" s="57"/>
      <c r="F60" s="57"/>
      <c r="G60" s="57"/>
      <c r="H60" s="57"/>
      <c r="I60" s="57"/>
      <c r="J60" s="57"/>
      <c r="K60" s="57"/>
      <c r="L60" s="57"/>
      <c r="M60" s="57"/>
      <c r="N60" s="57"/>
      <c r="O60" s="57"/>
      <c r="P60" s="57"/>
      <c r="Q60" s="40"/>
      <c r="R60" s="40"/>
    </row>
    <row r="61" spans="1:18" x14ac:dyDescent="0.2">
      <c r="A61" s="57"/>
      <c r="B61" s="57"/>
      <c r="C61" s="57"/>
      <c r="D61" s="57"/>
      <c r="E61" s="57"/>
      <c r="F61" s="57"/>
      <c r="G61" s="57"/>
      <c r="H61" s="57"/>
      <c r="I61" s="57"/>
      <c r="J61" s="57"/>
      <c r="K61" s="57"/>
      <c r="L61" s="57"/>
      <c r="M61" s="57"/>
      <c r="N61" s="57"/>
      <c r="O61" s="57"/>
      <c r="P61" s="57"/>
      <c r="Q61" s="40"/>
      <c r="R61" s="40"/>
    </row>
    <row r="62" spans="1:18" x14ac:dyDescent="0.2">
      <c r="O62" s="40"/>
      <c r="P62" s="40"/>
      <c r="Q62" s="40"/>
      <c r="R62" s="40"/>
    </row>
    <row r="63" spans="1:18" x14ac:dyDescent="0.2">
      <c r="O63" s="40"/>
      <c r="P63" s="40"/>
    </row>
    <row r="64" spans="1:18" x14ac:dyDescent="0.2">
      <c r="O64" s="40"/>
      <c r="P64" s="40"/>
    </row>
    <row r="65" spans="15:16" x14ac:dyDescent="0.2">
      <c r="O65" s="40"/>
      <c r="P65" s="40"/>
    </row>
    <row r="66" spans="15:16" x14ac:dyDescent="0.2">
      <c r="O66" s="40"/>
      <c r="P66" s="40"/>
    </row>
    <row r="67" spans="15:16" x14ac:dyDescent="0.2">
      <c r="O67" s="40"/>
      <c r="P67" s="40"/>
    </row>
    <row r="68" spans="15:16" x14ac:dyDescent="0.2">
      <c r="O68" s="40"/>
      <c r="P68" s="40"/>
    </row>
    <row r="69" spans="15:16" x14ac:dyDescent="0.2">
      <c r="O69" s="40"/>
      <c r="P69" s="40"/>
    </row>
    <row r="70" spans="15:16" x14ac:dyDescent="0.2">
      <c r="O70" s="40"/>
      <c r="P70" s="40"/>
    </row>
    <row r="71" spans="15:16" x14ac:dyDescent="0.2">
      <c r="O71" s="40"/>
      <c r="P71" s="40"/>
    </row>
    <row r="72" spans="15:16" x14ac:dyDescent="0.2">
      <c r="O72" s="40"/>
      <c r="P72" s="40"/>
    </row>
    <row r="73" spans="15:16" x14ac:dyDescent="0.2">
      <c r="O73" s="40"/>
      <c r="P73" s="40"/>
    </row>
    <row r="74" spans="15:16" x14ac:dyDescent="0.2">
      <c r="O74" s="40"/>
      <c r="P74" s="40"/>
    </row>
    <row r="75" spans="15:16" x14ac:dyDescent="0.2">
      <c r="O75" s="40"/>
      <c r="P75" s="40"/>
    </row>
    <row r="76" spans="15:16" x14ac:dyDescent="0.2">
      <c r="O76" s="40"/>
      <c r="P76" s="40"/>
    </row>
    <row r="77" spans="15:16" x14ac:dyDescent="0.2">
      <c r="O77" s="40"/>
      <c r="P77" s="40"/>
    </row>
    <row r="78" spans="15:16" x14ac:dyDescent="0.2">
      <c r="O78" s="40"/>
      <c r="P78" s="40"/>
    </row>
    <row r="79" spans="15:16" x14ac:dyDescent="0.2">
      <c r="O79" s="40"/>
      <c r="P79" s="40"/>
    </row>
    <row r="80" spans="15:16" x14ac:dyDescent="0.2">
      <c r="O80" s="40"/>
      <c r="P80" s="40"/>
    </row>
    <row r="81" spans="15:16" x14ac:dyDescent="0.2">
      <c r="O81" s="40"/>
      <c r="P81" s="40"/>
    </row>
    <row r="82" spans="15:16" x14ac:dyDescent="0.2">
      <c r="O82" s="40"/>
      <c r="P82" s="40"/>
    </row>
    <row r="83" spans="15:16" x14ac:dyDescent="0.2">
      <c r="O83" s="40"/>
      <c r="P83" s="40"/>
    </row>
    <row r="84" spans="15:16" x14ac:dyDescent="0.2">
      <c r="O84" s="40"/>
      <c r="P84" s="40"/>
    </row>
    <row r="85" spans="15:16" x14ac:dyDescent="0.2">
      <c r="O85" s="40"/>
      <c r="P85" s="40"/>
    </row>
    <row r="86" spans="15:16" x14ac:dyDescent="0.2">
      <c r="O86" s="40"/>
      <c r="P86" s="40"/>
    </row>
    <row r="87" spans="15:16" x14ac:dyDescent="0.2">
      <c r="O87" s="40"/>
      <c r="P87" s="40"/>
    </row>
    <row r="88" spans="15:16" x14ac:dyDescent="0.2">
      <c r="O88" s="40"/>
      <c r="P88" s="40"/>
    </row>
    <row r="89" spans="15:16" x14ac:dyDescent="0.2">
      <c r="O89" s="40"/>
      <c r="P89" s="40"/>
    </row>
    <row r="90" spans="15:16" x14ac:dyDescent="0.2">
      <c r="O90" s="40"/>
      <c r="P90" s="40"/>
    </row>
    <row r="91" spans="15:16" x14ac:dyDescent="0.2">
      <c r="O91" s="40"/>
      <c r="P91" s="40"/>
    </row>
    <row r="92" spans="15:16" x14ac:dyDescent="0.2">
      <c r="O92" s="40"/>
      <c r="P92" s="40"/>
    </row>
    <row r="93" spans="15:16" x14ac:dyDescent="0.2">
      <c r="O93" s="40"/>
      <c r="P93" s="40"/>
    </row>
    <row r="94" spans="15:16" x14ac:dyDescent="0.2">
      <c r="O94" s="40"/>
      <c r="P94" s="40"/>
    </row>
    <row r="95" spans="15:16" x14ac:dyDescent="0.2">
      <c r="O95" s="40"/>
      <c r="P95" s="40"/>
    </row>
    <row r="96" spans="15:16" x14ac:dyDescent="0.2">
      <c r="O96" s="40"/>
      <c r="P96" s="40"/>
    </row>
    <row r="97" spans="15:16" x14ac:dyDescent="0.2">
      <c r="O97" s="40"/>
      <c r="P97" s="40"/>
    </row>
    <row r="98" spans="15:16" x14ac:dyDescent="0.2">
      <c r="O98" s="40"/>
      <c r="P98" s="40"/>
    </row>
    <row r="99" spans="15:16" x14ac:dyDescent="0.2">
      <c r="O99" s="40"/>
      <c r="P99" s="40"/>
    </row>
    <row r="100" spans="15:16" x14ac:dyDescent="0.2">
      <c r="O100" s="40"/>
      <c r="P100" s="40"/>
    </row>
    <row r="101" spans="15:16" x14ac:dyDescent="0.2">
      <c r="O101" s="40"/>
      <c r="P101" s="40"/>
    </row>
    <row r="102" spans="15:16" x14ac:dyDescent="0.2">
      <c r="O102" s="40"/>
      <c r="P102" s="40"/>
    </row>
    <row r="103" spans="15:16" x14ac:dyDescent="0.2">
      <c r="O103" s="40"/>
      <c r="P103" s="40"/>
    </row>
    <row r="104" spans="15:16" x14ac:dyDescent="0.2">
      <c r="O104" s="40"/>
      <c r="P104" s="40"/>
    </row>
    <row r="105" spans="15:16" x14ac:dyDescent="0.2">
      <c r="O105" s="40"/>
      <c r="P105" s="40"/>
    </row>
    <row r="106" spans="15:16" x14ac:dyDescent="0.2">
      <c r="O106" s="40"/>
      <c r="P106" s="40"/>
    </row>
    <row r="107" spans="15:16" x14ac:dyDescent="0.2">
      <c r="O107" s="40"/>
      <c r="P107" s="40"/>
    </row>
    <row r="108" spans="15:16" x14ac:dyDescent="0.2">
      <c r="O108" s="40"/>
      <c r="P108" s="40"/>
    </row>
    <row r="109" spans="15:16" x14ac:dyDescent="0.2">
      <c r="O109" s="40"/>
      <c r="P109" s="40"/>
    </row>
    <row r="110" spans="15:16" x14ac:dyDescent="0.2">
      <c r="O110" s="40"/>
      <c r="P110" s="40"/>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TDG/explorer/revenue_proj" xr:uid="{E81672DF-8CDA-F14C-AB34-0C77872D99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2023-11-30T06:56:28Z</dcterms:modified>
</cp:coreProperties>
</file>