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7498D7CC-993A-494A-976A-DF8AD3B5F0B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K16" i="2" s="1"/>
  <c r="G16" i="2"/>
  <c r="F16" i="2"/>
  <c r="E16" i="2"/>
  <c r="D16" i="2"/>
  <c r="C16" i="2"/>
  <c r="O15" i="2"/>
  <c r="J14" i="2"/>
  <c r="I14" i="2"/>
  <c r="H14" i="2"/>
  <c r="G14" i="2"/>
  <c r="F14" i="2"/>
  <c r="E14" i="2"/>
  <c r="D14" i="2"/>
  <c r="C14" i="2"/>
  <c r="B14" i="2"/>
  <c r="J13" i="2"/>
  <c r="I13" i="2"/>
  <c r="H13" i="2"/>
  <c r="G13" i="2"/>
  <c r="F13" i="2"/>
  <c r="E13" i="2"/>
  <c r="D13" i="2"/>
  <c r="C13" i="2"/>
  <c r="J11" i="2"/>
  <c r="I11" i="2"/>
  <c r="H11" i="2"/>
  <c r="G11" i="2"/>
  <c r="F11" i="2"/>
  <c r="E11" i="2"/>
  <c r="D11" i="2"/>
  <c r="C11" i="2"/>
  <c r="O11" i="2"/>
  <c r="O19" i="2"/>
  <c r="K5" i="2" a="1"/>
  <c r="K5" i="2" s="1"/>
  <c r="C5" i="2"/>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3" i="2" l="1"/>
  <c r="E3" i="2"/>
  <c r="K11" i="2"/>
  <c r="E5" i="2"/>
  <c r="E4" i="2"/>
  <c r="G4" i="2"/>
  <c r="O20" i="2"/>
  <c r="C7" i="2"/>
  <c r="A6" i="2" l="1"/>
  <c r="A7"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<sst xmlns="http://schemas.openxmlformats.org/spreadsheetml/2006/main" count="1307" uniqueCount="255">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</sst>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9">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4" fontId="7" fillId="0" borderId="5" xfId="0" applyNumberFormat="1" applyFont="1" applyBorder="1"/>
    <xf numFmtId="4" fontId="8" fillId="5" borderId="5" xfId="0" applyNumberFormat="1" applyFont="1" applyFill="1" applyBorder="1"/>
    <xf numFmtId="0" fontId="3" fillId="0" borderId="5" xfId="0" applyFont="1" applyBorder="1"/>
    <xf numFmtId="164" fontId="4" fillId="9" borderId="6"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2"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2" fillId="10" borderId="10" xfId="1" applyNumberFormat="1" applyFont="1" applyFill="1" applyBorder="1" applyAlignment="1">
      <alignment horizontal="left" vertical="center" indent="1"/>
    </xf>
    <xf numFmtId="0" fontId="1" fillId="11" borderId="1" xfId="0" applyFont="1" applyFill="1" applyBorder="1"/>
    <xf numFmtId="164" fontId="4" fillId="9" borderId="13"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164" fontId="4" fillId="9" borderId="14"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9" fontId="14" fillId="10" borderId="14"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0" fontId="15" fillId="12" borderId="16" xfId="0" applyFont="1" applyFill="1" applyBorder="1" applyAlignment="1">
      <alignment horizontal="left" vertical="center" wrapText="1"/>
    </xf>
    <xf numFmtId="164" fontId="16" fillId="12" borderId="14" xfId="0" applyNumberFormat="1" applyFont="1" applyFill="1" applyBorder="1" applyAlignment="1">
      <alignment vertical="center"/>
    </xf>
    <xf numFmtId="167" fontId="4" fillId="9" borderId="13"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5" xfId="1" applyFont="1" applyFill="1" applyBorder="1" applyAlignment="1">
      <alignment horizontal="left" vertical="center" indent="1"/>
    </xf>
    <xf numFmtId="167"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165" fontId="4" fillId="9" borderId="19" xfId="1" applyNumberFormat="1" applyFont="1" applyFill="1" applyBorder="1" applyAlignment="1">
      <alignment horizontal="right" vertical="center" indent="1"/>
    </xf>
    <xf numFmtId="9" fontId="4" fillId="9" borderId="19" xfId="1" applyFont="1" applyFill="1" applyBorder="1" applyAlignment="1">
      <alignment horizontal="right" vertical="center" indent="1"/>
    </xf>
    <xf numFmtId="2" fontId="4" fillId="9" borderId="18" xfId="0" applyNumberFormat="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14" borderId="19" xfId="1" applyNumberFormat="1" applyFont="1" applyFill="1" applyBorder="1" applyAlignment="1">
      <alignment horizontal="right" vertical="center" indent="1"/>
    </xf>
    <xf numFmtId="9" fontId="18" fillId="10" borderId="18" xfId="1" applyFont="1" applyFill="1" applyBorder="1" applyAlignment="1">
      <alignment horizontal="left" vertical="center" indent="1"/>
    </xf>
    <xf numFmtId="9" fontId="3" fillId="13" borderId="19" xfId="1" applyFont="1" applyFill="1" applyBorder="1" applyAlignment="1">
      <alignment horizontal="right" vertical="center" indent="1"/>
    </xf>
    <xf numFmtId="9" fontId="17" fillId="10" borderId="20" xfId="1" applyFont="1" applyFill="1" applyBorder="1" applyAlignment="1">
      <alignment horizontal="left" vertical="center" indent="1"/>
    </xf>
    <xf numFmtId="9" fontId="4" fillId="11" borderId="16" xfId="1" applyFont="1" applyFill="1" applyBorder="1" applyAlignment="1">
      <alignment horizontal="left" indent="1"/>
    </xf>
    <xf numFmtId="0" fontId="1" fillId="11" borderId="1" xfId="0" applyFont="1" applyFill="1" applyBorder="1" applyAlignment="1">
      <alignment vertical="center"/>
    </xf>
    <xf numFmtId="0" fontId="19" fillId="12" borderId="16" xfId="0" applyFont="1" applyFill="1" applyBorder="1" applyAlignment="1">
      <alignment horizontal="left" vertical="center" wrapText="1"/>
    </xf>
    <xf numFmtId="10" fontId="20" fillId="12" borderId="14" xfId="0" applyNumberFormat="1" applyFont="1" applyFill="1" applyBorder="1" applyAlignment="1">
      <alignment vertical="center"/>
    </xf>
    <xf numFmtId="0" fontId="3" fillId="9" borderId="21" xfId="0" applyFont="1" applyFill="1" applyBorder="1" applyAlignment="1">
      <alignment horizontal="right" vertical="center"/>
    </xf>
    <xf numFmtId="0" fontId="13" fillId="9" borderId="22" xfId="0" applyFont="1" applyFill="1" applyBorder="1" applyAlignment="1">
      <alignment horizontal="right" vertical="center" indent="1"/>
    </xf>
    <xf numFmtId="0" fontId="13" fillId="9" borderId="23"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4" xfId="0" applyFont="1" applyFill="1" applyBorder="1" applyAlignment="1">
      <alignment horizontal="right" vertical="center" indent="1"/>
    </xf>
    <xf numFmtId="9" fontId="13" fillId="10" borderId="11" xfId="1" applyFont="1" applyFill="1" applyBorder="1" applyAlignment="1">
      <alignment horizontal="left" vertical="center" indent="2"/>
    </xf>
    <xf numFmtId="164" fontId="4" fillId="10" borderId="24" xfId="0" applyNumberFormat="1" applyFont="1" applyFill="1" applyBorder="1" applyAlignment="1">
      <alignment horizontal="right" vertical="center" indent="1"/>
    </xf>
    <xf numFmtId="164" fontId="4" fillId="10" borderId="12" xfId="0" applyNumberFormat="1" applyFont="1" applyFill="1" applyBorder="1" applyAlignment="1">
      <alignment horizontal="right" vertical="center" indent="1"/>
    </xf>
    <xf numFmtId="164" fontId="12" fillId="10" borderId="25" xfId="0" applyNumberFormat="1" applyFont="1" applyFill="1" applyBorder="1" applyAlignment="1">
      <alignment horizontal="right" vertical="center"/>
    </xf>
    <xf numFmtId="9" fontId="23" fillId="12" borderId="16"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6" xfId="1" applyFont="1" applyFill="1" applyBorder="1" applyAlignment="1">
      <alignment horizontal="right" vertical="center" indent="1"/>
    </xf>
    <xf numFmtId="9" fontId="4" fillId="12" borderId="14" xfId="1" applyFont="1" applyFill="1" applyBorder="1" applyAlignment="1">
      <alignment horizontal="right" vertical="center" indent="1"/>
    </xf>
    <xf numFmtId="10" fontId="16" fillId="12" borderId="14" xfId="0" applyNumberFormat="1" applyFont="1" applyFill="1" applyBorder="1" applyAlignment="1">
      <alignment vertical="center"/>
    </xf>
    <xf numFmtId="164" fontId="4" fillId="10" borderId="11" xfId="0" applyNumberFormat="1" applyFont="1" applyFill="1" applyBorder="1" applyAlignment="1">
      <alignment horizontal="right" vertical="center" indent="1"/>
    </xf>
    <xf numFmtId="164" fontId="12" fillId="10" borderId="12" xfId="0" applyNumberFormat="1" applyFont="1" applyFill="1" applyBorder="1" applyAlignment="1">
      <alignment horizontal="right" vertical="center"/>
    </xf>
    <xf numFmtId="0" fontId="12" fillId="12" borderId="11" xfId="0" applyFont="1" applyFill="1" applyBorder="1" applyAlignment="1">
      <alignment horizontal="left" vertical="center" indent="2"/>
    </xf>
    <xf numFmtId="10" fontId="12" fillId="12" borderId="24"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2" fontId="16" fillId="12" borderId="14" xfId="0" applyNumberFormat="1" applyFont="1" applyFill="1" applyBorder="1" applyAlignment="1">
      <alignment vertical="center"/>
    </xf>
    <xf numFmtId="0" fontId="24" fillId="12" borderId="16" xfId="0" applyFont="1" applyFill="1" applyBorder="1" applyAlignment="1">
      <alignment horizontal="left" vertical="center" indent="1"/>
    </xf>
    <xf numFmtId="0" fontId="19" fillId="12" borderId="26" xfId="0" applyFont="1" applyFill="1" applyBorder="1" applyAlignment="1">
      <alignment horizontal="left" vertical="center" wrapText="1"/>
    </xf>
    <xf numFmtId="10" fontId="20" fillId="12" borderId="27" xfId="0" applyNumberFormat="1" applyFont="1" applyFill="1" applyBorder="1" applyAlignment="1">
      <alignment vertical="center"/>
    </xf>
    <xf numFmtId="9" fontId="13" fillId="10" borderId="26" xfId="1" applyFont="1" applyFill="1" applyBorder="1" applyAlignment="1">
      <alignment horizontal="left" vertical="center" indent="2"/>
    </xf>
    <xf numFmtId="9" fontId="4" fillId="10" borderId="28"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164" fontId="16" fillId="12" borderId="14"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4" xfId="0" applyNumberFormat="1" applyFont="1" applyFill="1" applyBorder="1" applyAlignment="1">
      <alignment horizontal="right" vertical="center"/>
    </xf>
    <xf numFmtId="10" fontId="20" fillId="12" borderId="27"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6" xfId="1" applyFont="1" applyFill="1" applyBorder="1" applyAlignment="1">
      <alignment horizontal="center" vertical="center"/>
    </xf>
    <xf numFmtId="9" fontId="4" fillId="10" borderId="27" xfId="1" applyFont="1" applyFill="1" applyBorder="1" applyAlignment="1">
      <alignment horizontal="center" vertical="center"/>
    </xf>
    <xf numFmtId="10" fontId="13" fillId="9" borderId="26" xfId="1" applyNumberFormat="1" applyFont="1" applyFill="1" applyBorder="1" applyAlignment="1">
      <alignment horizontal="center" vertical="center"/>
    </xf>
    <xf numFmtId="10" fontId="13"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1" xfId="1" applyFont="1" applyFill="1" applyBorder="1" applyAlignment="1">
      <alignment horizontal="center" vertical="center"/>
    </xf>
    <xf numFmtId="9" fontId="13" fillId="12" borderId="12" xfId="1" applyFont="1" applyFill="1" applyBorder="1" applyAlignment="1">
      <alignment horizontal="center" vertical="center"/>
    </xf>
    <xf numFmtId="9" fontId="4" fillId="10" borderId="11" xfId="1" applyFont="1" applyFill="1" applyBorder="1" applyAlignment="1">
      <alignment horizontal="center" vertical="center"/>
    </xf>
    <xf numFmtId="9" fontId="4" fillId="10" borderId="12"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https://www.bing.com/financeapi/forcetrigger?t=a1nda2&amp;q=XNAS%3aAMAT&amp;form=skydnc</v>
    <v>Learn more on Bing</v>
  </rv>
  <rv s="1">
    <v>0</v>
    <v>APPLIED MATERIALS, INC. (XNAS:AMAT)</v>
    <v>2</v>
    <v>3</v>
    <v>Finance</v>
    <v>4</v>
    <v>en-US</v>
    <v>a1nda2</v>
    <v>268435456</v>
    <v>1</v>
    <v>Powered by Refinitiv</v>
    <v>157.76</v>
    <v>93.674999999999997</v>
    <v>1.5759000000000001</v>
    <v>1.81</v>
    <v>1.2083999999999999E-2</v>
    <v>-0.56999999999999995</v>
    <v>-3.7599999999999999E-3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151.97999999999999</v>
    <v>Semiconductors &amp; Semiconductor Equipment</v>
    <v>Stock</v>
    <v>45262.025812314059</v>
    <v>0</v>
    <v>148.63</v>
    <v>125296000000</v>
    <v>APPLIED MATERIALS, INC.</v>
    <v>APPLIED MATERIALS, INC.</v>
    <v>149.56</v>
    <v>18.463000000000001</v>
    <v>149.78</v>
    <v>151.59</v>
    <v>151.02000000000001</v>
    <v>836533900</v>
    <v>AMAT</v>
    <v>APPLIED MATERIALS, INC. (XNAS:AMAT)</v>
    <v>4929366</v>
    <v>5917155</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MA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MAT/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workbookViewId="0">
      <pane xSplit="1" topLeftCell="L1" activePane="topRight" state="frozen"/>
      <selection pane="topRight" activeCell="T18" sqref="T18"/>
    </sheetView>
  </sheetViews>
  <sheetFormatPr baseColWidth="10" defaultRowHeight="15" x14ac:dyDescent="0.2"/>
  <cols>
    <col min="1" max="1" width="40.83203125" customWidth="1"/>
    <col min="2" max="22" width="16.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31" t="s">
        <v>20</v>
      </c>
      <c r="B2" s="27">
        <v>8129240000</v>
      </c>
      <c r="C2" s="27">
        <v>5013607000</v>
      </c>
      <c r="D2" s="27">
        <v>9548667000</v>
      </c>
      <c r="E2" s="27">
        <v>10517000000</v>
      </c>
      <c r="F2" s="27">
        <v>8719000000</v>
      </c>
      <c r="G2" s="27">
        <v>7509000000</v>
      </c>
      <c r="H2" s="27">
        <v>9072000000</v>
      </c>
      <c r="I2" s="27">
        <v>9659000000</v>
      </c>
      <c r="J2" s="27">
        <v>10825000000</v>
      </c>
      <c r="K2" s="27">
        <v>14537000000</v>
      </c>
      <c r="L2" s="27">
        <v>17253000000</v>
      </c>
      <c r="M2" s="27">
        <v>14608000000</v>
      </c>
      <c r="N2" s="27">
        <v>17202000000</v>
      </c>
      <c r="O2" s="27">
        <v>23063000000</v>
      </c>
      <c r="P2" s="27">
        <v>25785000000</v>
      </c>
      <c r="Q2" s="28">
        <v>26543000000</v>
      </c>
      <c r="R2" s="27">
        <v>6749000000</v>
      </c>
      <c r="S2" s="27">
        <v>6739000000</v>
      </c>
      <c r="T2" s="27">
        <v>6630000000</v>
      </c>
      <c r="U2" s="27">
        <v>6425000000</v>
      </c>
    </row>
    <row r="3" spans="1:21" ht="16" x14ac:dyDescent="0.2">
      <c r="A3" s="9" t="s">
        <v>193</v>
      </c>
      <c r="B3" s="10"/>
      <c r="C3" s="11">
        <f t="shared" ref="C3:Q3" si="0">(C2/B2)-1</f>
        <v>-0.38326251900546671</v>
      </c>
      <c r="D3" s="11">
        <f t="shared" si="0"/>
        <v>0.9045503566593871</v>
      </c>
      <c r="E3" s="11">
        <f t="shared" si="0"/>
        <v>0.10141028061822666</v>
      </c>
      <c r="F3" s="11">
        <f t="shared" si="0"/>
        <v>-0.17096130075116478</v>
      </c>
      <c r="G3" s="11">
        <f t="shared" si="0"/>
        <v>-0.13877738272737694</v>
      </c>
      <c r="H3" s="11">
        <f t="shared" si="0"/>
        <v>0.20815021973631631</v>
      </c>
      <c r="I3" s="11">
        <f t="shared" si="0"/>
        <v>6.4704585537918913E-2</v>
      </c>
      <c r="J3" s="11">
        <f t="shared" si="0"/>
        <v>0.12071643027228496</v>
      </c>
      <c r="K3" s="11">
        <f t="shared" si="0"/>
        <v>0.34290993071593534</v>
      </c>
      <c r="L3" s="11">
        <f t="shared" si="0"/>
        <v>0.18683359702827262</v>
      </c>
      <c r="M3" s="11">
        <f t="shared" si="0"/>
        <v>-0.15330667130354136</v>
      </c>
      <c r="N3" s="11">
        <f t="shared" si="0"/>
        <v>0.17757393209200445</v>
      </c>
      <c r="O3" s="11">
        <f t="shared" si="0"/>
        <v>0.34071619579118706</v>
      </c>
      <c r="P3" s="11">
        <f t="shared" si="0"/>
        <v>0.11802454147335562</v>
      </c>
      <c r="Q3" s="11">
        <f t="shared" si="0"/>
        <v>2.9396936203218926E-2</v>
      </c>
      <c r="R3" s="11"/>
      <c r="S3" s="11">
        <f t="shared" ref="S3:U3" si="1">(S2/R2)-1</f>
        <v>-1.4817009927396985E-3</v>
      </c>
      <c r="T3" s="11">
        <f t="shared" si="1"/>
        <v>-1.6174506603353622E-2</v>
      </c>
      <c r="U3" s="11">
        <f t="shared" si="1"/>
        <v>-3.0920060331825039E-2</v>
      </c>
    </row>
    <row r="4" spans="1:21" ht="16" x14ac:dyDescent="0.2">
      <c r="A4" s="2" t="s">
        <v>21</v>
      </c>
      <c r="B4" s="3">
        <v>8129240000</v>
      </c>
      <c r="C4" s="3">
        <v>5013607000</v>
      </c>
      <c r="D4" s="3">
        <v>9548667000</v>
      </c>
      <c r="E4" s="3">
        <v>10517000000</v>
      </c>
      <c r="F4" s="3">
        <v>8719000000</v>
      </c>
      <c r="G4" s="3">
        <v>7509000000</v>
      </c>
      <c r="H4" s="3">
        <v>9072000000</v>
      </c>
      <c r="I4" s="3">
        <v>9659000000</v>
      </c>
      <c r="J4" s="3">
        <v>10825000000</v>
      </c>
      <c r="K4" s="3">
        <v>14537000000</v>
      </c>
      <c r="L4" s="3">
        <v>17253000000</v>
      </c>
      <c r="M4" s="3">
        <v>14608000000</v>
      </c>
      <c r="N4" s="3">
        <v>17202000000</v>
      </c>
      <c r="O4" s="3">
        <v>23063000000</v>
      </c>
      <c r="P4" s="3">
        <v>25785000000</v>
      </c>
      <c r="Q4" s="4">
        <v>26543000000</v>
      </c>
      <c r="R4" s="3">
        <v>6749000000</v>
      </c>
      <c r="S4" s="3">
        <v>6739000000</v>
      </c>
      <c r="T4" s="3">
        <v>6630000000</v>
      </c>
      <c r="U4" s="3">
        <v>6425000000</v>
      </c>
    </row>
    <row r="5" spans="1:21" ht="16" x14ac:dyDescent="0.2">
      <c r="A5" s="2" t="s">
        <v>22</v>
      </c>
      <c r="B5" s="3">
        <v>4686412000</v>
      </c>
      <c r="C5" s="3">
        <v>3582802000</v>
      </c>
      <c r="D5" s="3">
        <v>5833665000</v>
      </c>
      <c r="E5" s="3">
        <v>6157000000</v>
      </c>
      <c r="F5" s="3">
        <v>5406000000</v>
      </c>
      <c r="G5" s="3">
        <v>4518000000</v>
      </c>
      <c r="H5" s="3">
        <v>5229000000</v>
      </c>
      <c r="I5" s="3">
        <v>5707000000</v>
      </c>
      <c r="J5" s="3">
        <v>6314000000</v>
      </c>
      <c r="K5" s="3">
        <v>8005000000</v>
      </c>
      <c r="L5" s="3">
        <v>9436000000</v>
      </c>
      <c r="M5" s="3">
        <v>8222000000</v>
      </c>
      <c r="N5" s="3">
        <v>9510000000</v>
      </c>
      <c r="O5" s="3">
        <v>12149000000</v>
      </c>
      <c r="P5" s="3">
        <v>13792000000</v>
      </c>
      <c r="Q5" s="4">
        <v>14227000000</v>
      </c>
      <c r="R5" s="3">
        <v>3648000000</v>
      </c>
      <c r="S5" s="3">
        <v>3594000000</v>
      </c>
      <c r="T5" s="3">
        <v>3536000000</v>
      </c>
      <c r="U5" s="3">
        <v>3449000000</v>
      </c>
    </row>
    <row r="6" spans="1:21" ht="16" x14ac:dyDescent="0.2">
      <c r="A6" s="2" t="s">
        <v>23</v>
      </c>
      <c r="B6" s="3">
        <v>4686412000</v>
      </c>
      <c r="C6" s="3">
        <v>3582802000</v>
      </c>
      <c r="D6" s="3">
        <v>5833665000</v>
      </c>
      <c r="E6" s="3">
        <v>6157000000</v>
      </c>
      <c r="F6" s="3">
        <v>5406000000</v>
      </c>
      <c r="G6" s="3">
        <v>4518000000</v>
      </c>
      <c r="H6" s="3">
        <v>5229000000</v>
      </c>
      <c r="I6" s="3">
        <v>5707000000</v>
      </c>
      <c r="J6" s="3">
        <v>6314000000</v>
      </c>
      <c r="K6" s="3">
        <v>8005000000</v>
      </c>
      <c r="L6" s="3">
        <v>9436000000</v>
      </c>
      <c r="M6" s="3">
        <v>8222000000</v>
      </c>
      <c r="N6" s="3">
        <v>9510000000</v>
      </c>
      <c r="O6" s="3">
        <v>12149000000</v>
      </c>
      <c r="P6" s="3">
        <v>13792000000</v>
      </c>
      <c r="Q6" s="4">
        <v>14227000000</v>
      </c>
      <c r="R6" s="3">
        <v>3648000000</v>
      </c>
      <c r="S6" s="3">
        <v>3594000000</v>
      </c>
      <c r="T6" s="3">
        <v>3536000000</v>
      </c>
      <c r="U6" s="3">
        <v>3449000000</v>
      </c>
    </row>
    <row r="7" spans="1:21" ht="16" x14ac:dyDescent="0.2">
      <c r="A7" s="31" t="s">
        <v>24</v>
      </c>
      <c r="B7" s="27">
        <v>3442828000</v>
      </c>
      <c r="C7" s="27">
        <v>1430805000</v>
      </c>
      <c r="D7" s="27">
        <v>3715002000</v>
      </c>
      <c r="E7" s="27">
        <v>4360000000</v>
      </c>
      <c r="F7" s="27">
        <v>3313000000</v>
      </c>
      <c r="G7" s="27">
        <v>2991000000</v>
      </c>
      <c r="H7" s="27">
        <v>3843000000</v>
      </c>
      <c r="I7" s="27">
        <v>3952000000</v>
      </c>
      <c r="J7" s="27">
        <v>4511000000</v>
      </c>
      <c r="K7" s="27">
        <v>6532000000</v>
      </c>
      <c r="L7" s="27">
        <v>7817000000</v>
      </c>
      <c r="M7" s="27">
        <v>6386000000</v>
      </c>
      <c r="N7" s="27">
        <v>7692000000</v>
      </c>
      <c r="O7" s="27">
        <v>10914000000</v>
      </c>
      <c r="P7" s="27">
        <v>11993000000</v>
      </c>
      <c r="Q7" s="28">
        <v>12316000000</v>
      </c>
      <c r="R7" s="27">
        <v>3101000000</v>
      </c>
      <c r="S7" s="27">
        <v>3145000000</v>
      </c>
      <c r="T7" s="27">
        <v>3094000000</v>
      </c>
      <c r="U7" s="27">
        <v>2976000000</v>
      </c>
    </row>
    <row r="8" spans="1:21" ht="16" x14ac:dyDescent="0.2">
      <c r="A8" s="26" t="s">
        <v>60</v>
      </c>
      <c r="B8" s="29">
        <v>42.35</v>
      </c>
      <c r="C8" s="29">
        <v>28.54</v>
      </c>
      <c r="D8" s="29">
        <v>38.909999999999997</v>
      </c>
      <c r="E8" s="29">
        <v>41.46</v>
      </c>
      <c r="F8" s="27">
        <v>38</v>
      </c>
      <c r="G8" s="29">
        <v>39.83</v>
      </c>
      <c r="H8" s="29">
        <v>42.36</v>
      </c>
      <c r="I8" s="29">
        <v>40.92</v>
      </c>
      <c r="J8" s="29">
        <v>41.67</v>
      </c>
      <c r="K8" s="29">
        <v>44.93</v>
      </c>
      <c r="L8" s="29">
        <v>45.31</v>
      </c>
      <c r="M8" s="29">
        <v>43.72</v>
      </c>
      <c r="N8" s="29">
        <v>44.72</v>
      </c>
      <c r="O8" s="29">
        <v>47.32</v>
      </c>
      <c r="P8" s="29">
        <v>46.51</v>
      </c>
      <c r="Q8" s="30">
        <v>46.4</v>
      </c>
      <c r="R8" s="29">
        <v>45.95</v>
      </c>
      <c r="S8" s="29">
        <v>46.67</v>
      </c>
      <c r="T8" s="29">
        <v>46.67</v>
      </c>
      <c r="U8" s="29">
        <v>46.32</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2069286000</v>
      </c>
      <c r="C10" s="3">
        <v>1668633000</v>
      </c>
      <c r="D10" s="3">
        <v>2085369000</v>
      </c>
      <c r="E10" s="3">
        <v>1992000000</v>
      </c>
      <c r="F10" s="3">
        <v>2313000000</v>
      </c>
      <c r="G10" s="3">
        <v>2218000000</v>
      </c>
      <c r="H10" s="3">
        <v>2318000000</v>
      </c>
      <c r="I10" s="3">
        <v>2348000000</v>
      </c>
      <c r="J10" s="3">
        <v>2359000000</v>
      </c>
      <c r="K10" s="3">
        <v>2664000000</v>
      </c>
      <c r="L10" s="3">
        <v>3021000000</v>
      </c>
      <c r="M10" s="3">
        <v>3036000000</v>
      </c>
      <c r="N10" s="3">
        <v>3327000000</v>
      </c>
      <c r="O10" s="3">
        <v>3714000000</v>
      </c>
      <c r="P10" s="3">
        <v>4209000000</v>
      </c>
      <c r="Q10" s="4">
        <v>4639000000</v>
      </c>
      <c r="R10" s="3">
        <v>1107000000</v>
      </c>
      <c r="S10" s="3">
        <v>1175000000</v>
      </c>
      <c r="T10" s="3">
        <v>1183000000</v>
      </c>
      <c r="U10" s="3">
        <v>1174000000</v>
      </c>
    </row>
    <row r="11" spans="1:21" ht="16" x14ac:dyDescent="0.2">
      <c r="A11" s="26" t="s">
        <v>28</v>
      </c>
      <c r="B11" s="27">
        <v>965164000</v>
      </c>
      <c r="C11" s="27">
        <v>734518000</v>
      </c>
      <c r="D11" s="27">
        <v>941848000</v>
      </c>
      <c r="E11" s="27">
        <v>901000000</v>
      </c>
      <c r="F11" s="27">
        <v>1076000000</v>
      </c>
      <c r="G11" s="27">
        <v>898000000</v>
      </c>
      <c r="H11" s="27">
        <v>890000000</v>
      </c>
      <c r="I11" s="27">
        <v>897000000</v>
      </c>
      <c r="J11" s="27">
        <v>819000000</v>
      </c>
      <c r="K11" s="27">
        <v>890000000</v>
      </c>
      <c r="L11" s="27">
        <v>1002000000</v>
      </c>
      <c r="M11" s="27">
        <v>982000000</v>
      </c>
      <c r="N11" s="27">
        <v>1093000000</v>
      </c>
      <c r="O11" s="27">
        <v>1229000000</v>
      </c>
      <c r="P11" s="27">
        <v>1438000000</v>
      </c>
      <c r="Q11" s="28">
        <v>1600000000</v>
      </c>
      <c r="R11" s="27">
        <v>381000000</v>
      </c>
      <c r="S11" s="27">
        <v>404000000</v>
      </c>
      <c r="T11" s="27">
        <v>408000000</v>
      </c>
      <c r="U11" s="27">
        <v>407000000</v>
      </c>
    </row>
    <row r="12" spans="1:21" ht="16" x14ac:dyDescent="0.2">
      <c r="A12" s="12" t="s">
        <v>194</v>
      </c>
      <c r="B12" s="11">
        <f t="shared" ref="B12:U12" si="2">B11/B2</f>
        <v>0.11872745791734529</v>
      </c>
      <c r="C12" s="11">
        <f t="shared" si="2"/>
        <v>0.14650490156089219</v>
      </c>
      <c r="D12" s="11">
        <f t="shared" si="2"/>
        <v>9.8636595034678656E-2</v>
      </c>
      <c r="E12" s="11">
        <f t="shared" si="2"/>
        <v>8.5670818674526958E-2</v>
      </c>
      <c r="F12" s="11">
        <f t="shared" si="2"/>
        <v>0.1234086477807088</v>
      </c>
      <c r="G12" s="11">
        <f t="shared" si="2"/>
        <v>0.11958982554268212</v>
      </c>
      <c r="H12" s="11">
        <f t="shared" si="2"/>
        <v>9.8104056437389772E-2</v>
      </c>
      <c r="I12" s="11">
        <f t="shared" si="2"/>
        <v>9.2866756393001348E-2</v>
      </c>
      <c r="J12" s="11">
        <f t="shared" si="2"/>
        <v>7.5658198614318703E-2</v>
      </c>
      <c r="K12" s="11">
        <f t="shared" si="2"/>
        <v>6.1223085918690238E-2</v>
      </c>
      <c r="L12" s="11">
        <f t="shared" si="2"/>
        <v>5.8076856198921924E-2</v>
      </c>
      <c r="M12" s="11">
        <f t="shared" si="2"/>
        <v>6.7223439211391012E-2</v>
      </c>
      <c r="N12" s="11">
        <f t="shared" si="2"/>
        <v>6.3539123357749097E-2</v>
      </c>
      <c r="O12" s="11">
        <f t="shared" si="2"/>
        <v>5.3288817586610589E-2</v>
      </c>
      <c r="P12" s="11">
        <f t="shared" si="2"/>
        <v>5.5768857863098702E-2</v>
      </c>
      <c r="Q12" s="11">
        <f t="shared" si="2"/>
        <v>6.0279546396413364E-2</v>
      </c>
      <c r="R12" s="11">
        <f t="shared" si="2"/>
        <v>5.6452807823381239E-2</v>
      </c>
      <c r="S12" s="11">
        <f t="shared" si="2"/>
        <v>5.9949547410595043E-2</v>
      </c>
      <c r="T12" s="11">
        <f t="shared" si="2"/>
        <v>6.1538461538461542E-2</v>
      </c>
      <c r="U12" s="11">
        <f t="shared" si="2"/>
        <v>6.334630350194552E-2</v>
      </c>
    </row>
    <row r="13" spans="1:21" ht="16" x14ac:dyDescent="0.2">
      <c r="A13" s="26" t="s">
        <v>29</v>
      </c>
      <c r="B13" s="27">
        <v>1104122000</v>
      </c>
      <c r="C13" s="27">
        <v>934115000</v>
      </c>
      <c r="D13" s="27">
        <v>1143521000</v>
      </c>
      <c r="E13" s="27">
        <v>1118000000</v>
      </c>
      <c r="F13" s="27">
        <v>1237000000</v>
      </c>
      <c r="G13" s="27">
        <v>1320000000</v>
      </c>
      <c r="H13" s="27">
        <v>1428000000</v>
      </c>
      <c r="I13" s="27">
        <v>1451000000</v>
      </c>
      <c r="J13" s="27">
        <v>1540000000</v>
      </c>
      <c r="K13" s="27">
        <v>1774000000</v>
      </c>
      <c r="L13" s="27">
        <v>2019000000</v>
      </c>
      <c r="M13" s="27">
        <v>2054000000</v>
      </c>
      <c r="N13" s="27">
        <v>2234000000</v>
      </c>
      <c r="O13" s="27">
        <v>2485000000</v>
      </c>
      <c r="P13" s="27">
        <v>2771000000</v>
      </c>
      <c r="Q13" s="28">
        <v>3039000000</v>
      </c>
      <c r="R13" s="27">
        <v>726000000</v>
      </c>
      <c r="S13" s="27">
        <v>771000000</v>
      </c>
      <c r="T13" s="27">
        <v>775000000</v>
      </c>
      <c r="U13" s="27">
        <v>767000000</v>
      </c>
    </row>
    <row r="14" spans="1:21" ht="16" x14ac:dyDescent="0.2">
      <c r="A14" s="13" t="s">
        <v>195</v>
      </c>
      <c r="B14" s="14">
        <v>0</v>
      </c>
      <c r="C14" s="14">
        <v>0</v>
      </c>
      <c r="D14" s="14">
        <v>0</v>
      </c>
      <c r="E14" s="14">
        <v>0</v>
      </c>
      <c r="F14" s="14">
        <v>0</v>
      </c>
      <c r="G14" s="14">
        <v>0</v>
      </c>
      <c r="H14" s="14">
        <v>0</v>
      </c>
      <c r="I14" s="14">
        <v>0</v>
      </c>
      <c r="J14" s="14">
        <v>0</v>
      </c>
      <c r="K14" s="14">
        <f t="shared" ref="K14:U14" si="3">K13/K2</f>
        <v>0.12203343193231066</v>
      </c>
      <c r="L14" s="14">
        <f t="shared" si="3"/>
        <v>0.11702312641279777</v>
      </c>
      <c r="M14" s="14">
        <f t="shared" si="3"/>
        <v>0.14060788608981381</v>
      </c>
      <c r="N14" s="14">
        <f t="shared" si="3"/>
        <v>0.12986861992791535</v>
      </c>
      <c r="O14" s="14">
        <f t="shared" si="3"/>
        <v>0.10774834149937129</v>
      </c>
      <c r="P14" s="14">
        <f t="shared" si="3"/>
        <v>0.10746558076401008</v>
      </c>
      <c r="Q14" s="14">
        <f t="shared" si="3"/>
        <v>0.11449346343668763</v>
      </c>
      <c r="R14" s="14">
        <f t="shared" si="3"/>
        <v>0.10757149207289969</v>
      </c>
      <c r="S14" s="14">
        <f t="shared" si="3"/>
        <v>0.11440866597418015</v>
      </c>
      <c r="T14" s="14">
        <f t="shared" si="3"/>
        <v>0.11689291101055807</v>
      </c>
      <c r="U14" s="14">
        <f t="shared" si="3"/>
        <v>0.11937743190661479</v>
      </c>
    </row>
    <row r="15" spans="1:21" ht="16" x14ac:dyDescent="0.2">
      <c r="A15" s="2" t="s">
        <v>30</v>
      </c>
      <c r="B15" s="3" t="s">
        <v>26</v>
      </c>
      <c r="C15" s="3" t="s">
        <v>26</v>
      </c>
      <c r="D15" s="3" t="s">
        <v>26</v>
      </c>
      <c r="E15" s="3">
        <v>-27000000</v>
      </c>
      <c r="F15" s="3" t="s">
        <v>26</v>
      </c>
      <c r="G15" s="3" t="s">
        <v>26</v>
      </c>
      <c r="H15" s="3" t="s">
        <v>26</v>
      </c>
      <c r="I15" s="3" t="s">
        <v>26</v>
      </c>
      <c r="J15" s="3" t="s">
        <v>26</v>
      </c>
      <c r="K15" s="3" t="s">
        <v>26</v>
      </c>
      <c r="L15" s="3" t="s">
        <v>26</v>
      </c>
      <c r="M15" s="3" t="s">
        <v>26</v>
      </c>
      <c r="N15" s="3" t="s">
        <v>26</v>
      </c>
      <c r="O15" s="3" t="s">
        <v>26</v>
      </c>
      <c r="P15" s="3" t="s">
        <v>26</v>
      </c>
      <c r="Q15" s="4" t="s">
        <v>26</v>
      </c>
      <c r="R15" s="3" t="s">
        <v>26</v>
      </c>
      <c r="S15" s="3" t="s">
        <v>26</v>
      </c>
      <c r="T15" s="3" t="s">
        <v>26</v>
      </c>
      <c r="U15" s="3" t="s">
        <v>26</v>
      </c>
    </row>
    <row r="16" spans="1:21" ht="16" x14ac:dyDescent="0.2">
      <c r="A16" s="31" t="s">
        <v>31</v>
      </c>
      <c r="B16" s="27">
        <v>1373542000</v>
      </c>
      <c r="C16" s="27">
        <v>-237828000</v>
      </c>
      <c r="D16" s="27">
        <v>1629633000</v>
      </c>
      <c r="E16" s="27">
        <v>2368000000</v>
      </c>
      <c r="F16" s="27">
        <v>1000000000</v>
      </c>
      <c r="G16" s="27">
        <v>773000000</v>
      </c>
      <c r="H16" s="27">
        <v>1525000000</v>
      </c>
      <c r="I16" s="27">
        <v>1604000000</v>
      </c>
      <c r="J16" s="27">
        <v>2152000000</v>
      </c>
      <c r="K16" s="27">
        <v>3868000000</v>
      </c>
      <c r="L16" s="27">
        <v>4796000000</v>
      </c>
      <c r="M16" s="27">
        <v>3350000000</v>
      </c>
      <c r="N16" s="27">
        <v>4365000000</v>
      </c>
      <c r="O16" s="27">
        <v>7200000000</v>
      </c>
      <c r="P16" s="27">
        <v>7784000000</v>
      </c>
      <c r="Q16" s="28">
        <v>7677000000</v>
      </c>
      <c r="R16" s="27">
        <v>1994000000</v>
      </c>
      <c r="S16" s="27">
        <v>1970000000</v>
      </c>
      <c r="T16" s="27">
        <v>1911000000</v>
      </c>
      <c r="U16" s="27">
        <v>1802000000</v>
      </c>
    </row>
    <row r="17" spans="1:21" ht="16" x14ac:dyDescent="0.2">
      <c r="A17" s="26" t="s">
        <v>61</v>
      </c>
      <c r="B17" s="29">
        <v>16.899999999999999</v>
      </c>
      <c r="C17" s="29">
        <v>-4.74</v>
      </c>
      <c r="D17" s="29">
        <v>17.07</v>
      </c>
      <c r="E17" s="29">
        <v>22.52</v>
      </c>
      <c r="F17" s="29">
        <v>11.47</v>
      </c>
      <c r="G17" s="29">
        <v>10.29</v>
      </c>
      <c r="H17" s="29">
        <v>16.809999999999999</v>
      </c>
      <c r="I17" s="29">
        <v>16.61</v>
      </c>
      <c r="J17" s="29">
        <v>19.88</v>
      </c>
      <c r="K17" s="29">
        <v>26.61</v>
      </c>
      <c r="L17" s="29">
        <v>27.8</v>
      </c>
      <c r="M17" s="29">
        <v>22.93</v>
      </c>
      <c r="N17" s="29">
        <v>25.37</v>
      </c>
      <c r="O17" s="29">
        <v>31.22</v>
      </c>
      <c r="P17" s="29">
        <v>30.19</v>
      </c>
      <c r="Q17" s="30">
        <v>28.92</v>
      </c>
      <c r="R17" s="29">
        <v>29.55</v>
      </c>
      <c r="S17" s="29">
        <v>29.23</v>
      </c>
      <c r="T17" s="29">
        <v>28.82</v>
      </c>
      <c r="U17" s="29">
        <v>28.05</v>
      </c>
    </row>
    <row r="18" spans="1:21" ht="16" x14ac:dyDescent="0.2">
      <c r="A18" s="15" t="s">
        <v>196</v>
      </c>
      <c r="B18" s="10"/>
      <c r="C18" s="11">
        <f>(C16/B16)-1</f>
        <v>-1.1731494195299452</v>
      </c>
      <c r="D18" s="11">
        <f>(D16/C16)-1</f>
        <v>-7.8521494525455369</v>
      </c>
      <c r="E18" s="11">
        <f>(E16/D16)-1</f>
        <v>0.45308790384092612</v>
      </c>
      <c r="F18" s="11">
        <f t="shared" ref="F18:Q18" si="4">(F16/E16)-1</f>
        <v>-0.57770270270270263</v>
      </c>
      <c r="G18" s="11">
        <f t="shared" si="4"/>
        <v>-0.22699999999999998</v>
      </c>
      <c r="H18" s="11">
        <f t="shared" si="4"/>
        <v>0.97283311772315662</v>
      </c>
      <c r="I18" s="11">
        <f t="shared" si="4"/>
        <v>5.1803278688524523E-2</v>
      </c>
      <c r="J18" s="11">
        <f t="shared" si="4"/>
        <v>0.34164588528678297</v>
      </c>
      <c r="K18" s="11">
        <f t="shared" si="4"/>
        <v>0.79739776951672869</v>
      </c>
      <c r="L18" s="11">
        <f t="shared" si="4"/>
        <v>0.23991726990692874</v>
      </c>
      <c r="M18" s="11">
        <f t="shared" si="4"/>
        <v>-0.30150125104253545</v>
      </c>
      <c r="N18" s="11">
        <f t="shared" si="4"/>
        <v>0.30298507462686564</v>
      </c>
      <c r="O18" s="11">
        <f t="shared" si="4"/>
        <v>0.64948453608247414</v>
      </c>
      <c r="P18" s="11">
        <f t="shared" si="4"/>
        <v>8.1111111111111134E-2</v>
      </c>
      <c r="Q18" s="11">
        <f t="shared" si="4"/>
        <v>-1.3746145940390586E-2</v>
      </c>
      <c r="R18" s="11"/>
      <c r="S18" s="11">
        <f t="shared" ref="S18:U18" si="5">(S16/R16)-1</f>
        <v>-1.2036108324974926E-2</v>
      </c>
      <c r="T18" s="11">
        <f t="shared" si="5"/>
        <v>-2.9949238578680148E-2</v>
      </c>
      <c r="U18" s="11">
        <f t="shared" si="5"/>
        <v>-5.7038199895342756E-2</v>
      </c>
    </row>
    <row r="19" spans="1:21" ht="16" x14ac:dyDescent="0.2">
      <c r="A19" s="2" t="s">
        <v>32</v>
      </c>
      <c r="B19" s="3">
        <v>-35176000</v>
      </c>
      <c r="C19" s="3">
        <v>247975000</v>
      </c>
      <c r="D19" s="3">
        <v>242667000</v>
      </c>
      <c r="E19" s="3">
        <v>-10000000</v>
      </c>
      <c r="F19" s="3">
        <v>684000000</v>
      </c>
      <c r="G19" s="3">
        <v>423000000</v>
      </c>
      <c r="H19" s="3">
        <v>77000000</v>
      </c>
      <c r="I19" s="3">
        <v>6000000</v>
      </c>
      <c r="J19" s="3">
        <v>139000000</v>
      </c>
      <c r="K19" s="3">
        <v>137000000</v>
      </c>
      <c r="L19" s="3">
        <v>102000000</v>
      </c>
      <c r="M19" s="3">
        <v>81000000</v>
      </c>
      <c r="N19" s="3">
        <v>199000000</v>
      </c>
      <c r="O19" s="3">
        <v>429000000</v>
      </c>
      <c r="P19" s="3">
        <v>185000000</v>
      </c>
      <c r="Q19" s="4">
        <v>184000000</v>
      </c>
      <c r="R19" s="3">
        <v>45000000</v>
      </c>
      <c r="S19" s="3">
        <v>9000000</v>
      </c>
      <c r="T19" s="3">
        <v>134000000</v>
      </c>
      <c r="U19" s="3">
        <v>-4000000</v>
      </c>
    </row>
    <row r="20" spans="1:21" ht="16" x14ac:dyDescent="0.2">
      <c r="A20" s="2" t="s">
        <v>33</v>
      </c>
      <c r="B20" s="3">
        <v>-129826000</v>
      </c>
      <c r="C20" s="3">
        <v>-27276000</v>
      </c>
      <c r="D20" s="3">
        <v>-15923000</v>
      </c>
      <c r="E20" s="3">
        <v>17000000</v>
      </c>
      <c r="F20" s="3">
        <v>78000000</v>
      </c>
      <c r="G20" s="3">
        <v>76000000</v>
      </c>
      <c r="H20" s="3">
        <v>72000000</v>
      </c>
      <c r="I20" s="3">
        <v>95000000</v>
      </c>
      <c r="J20" s="3">
        <v>139000000</v>
      </c>
      <c r="K20" s="3">
        <v>137000000</v>
      </c>
      <c r="L20" s="3">
        <v>102000000</v>
      </c>
      <c r="M20" s="3">
        <v>81000000</v>
      </c>
      <c r="N20" s="3">
        <v>199000000</v>
      </c>
      <c r="O20" s="3">
        <v>118000000</v>
      </c>
      <c r="P20" s="3">
        <v>189000000</v>
      </c>
      <c r="Q20" s="4">
        <v>184000000</v>
      </c>
      <c r="R20" s="3">
        <v>45000000</v>
      </c>
      <c r="S20" s="3">
        <v>9000000</v>
      </c>
      <c r="T20" s="3">
        <v>134000000</v>
      </c>
      <c r="U20" s="3">
        <v>-4000000</v>
      </c>
    </row>
    <row r="21" spans="1:21" ht="16" x14ac:dyDescent="0.2">
      <c r="A21" s="2" t="s">
        <v>34</v>
      </c>
      <c r="B21" s="3">
        <v>-20506000</v>
      </c>
      <c r="C21" s="3">
        <v>21304000</v>
      </c>
      <c r="D21" s="3">
        <v>21507000</v>
      </c>
      <c r="E21" s="3">
        <v>59000000</v>
      </c>
      <c r="F21" s="3">
        <v>95000000</v>
      </c>
      <c r="G21" s="3">
        <v>95000000</v>
      </c>
      <c r="H21" s="3">
        <v>95000000</v>
      </c>
      <c r="I21" s="3">
        <v>103000000</v>
      </c>
      <c r="J21" s="3">
        <v>155000000</v>
      </c>
      <c r="K21" s="3">
        <v>198000000</v>
      </c>
      <c r="L21" s="3">
        <v>234000000</v>
      </c>
      <c r="M21" s="3">
        <v>237000000</v>
      </c>
      <c r="N21" s="3">
        <v>240000000</v>
      </c>
      <c r="O21" s="3">
        <v>236000000</v>
      </c>
      <c r="P21" s="3">
        <v>228000000</v>
      </c>
      <c r="Q21" s="4">
        <v>310000000</v>
      </c>
      <c r="R21" s="3">
        <v>57000000</v>
      </c>
      <c r="S21" s="3">
        <v>59000000</v>
      </c>
      <c r="T21" s="3">
        <v>134000000</v>
      </c>
      <c r="U21" s="3">
        <v>60000000</v>
      </c>
    </row>
    <row r="22" spans="1:21" ht="16" x14ac:dyDescent="0.2">
      <c r="A22" s="2" t="s">
        <v>35</v>
      </c>
      <c r="B22" s="3">
        <v>109320000</v>
      </c>
      <c r="C22" s="3">
        <v>48580000</v>
      </c>
      <c r="D22" s="3">
        <v>37430000</v>
      </c>
      <c r="E22" s="3">
        <v>42000000</v>
      </c>
      <c r="F22" s="3">
        <v>17000000</v>
      </c>
      <c r="G22" s="3">
        <v>19000000</v>
      </c>
      <c r="H22" s="3">
        <v>23000000</v>
      </c>
      <c r="I22" s="3">
        <v>8000000</v>
      </c>
      <c r="J22" s="3">
        <v>16000000</v>
      </c>
      <c r="K22" s="3">
        <v>61000000</v>
      </c>
      <c r="L22" s="3">
        <v>132000000</v>
      </c>
      <c r="M22" s="3">
        <v>156000000</v>
      </c>
      <c r="N22" s="3">
        <v>41000000</v>
      </c>
      <c r="O22" s="3">
        <v>118000000</v>
      </c>
      <c r="P22" s="3">
        <v>39000000</v>
      </c>
      <c r="Q22" s="4">
        <v>126000000</v>
      </c>
      <c r="R22" s="3">
        <v>12000000</v>
      </c>
      <c r="S22" s="3">
        <v>50000000</v>
      </c>
      <c r="T22" s="3" t="s">
        <v>26</v>
      </c>
      <c r="U22" s="3">
        <v>64000000</v>
      </c>
    </row>
    <row r="23" spans="1:21" ht="16" x14ac:dyDescent="0.2">
      <c r="A23" s="2" t="s">
        <v>36</v>
      </c>
      <c r="B23" s="3">
        <v>94650000</v>
      </c>
      <c r="C23" s="3">
        <v>275251000</v>
      </c>
      <c r="D23" s="3">
        <v>258590000</v>
      </c>
      <c r="E23" s="3">
        <v>-27000000</v>
      </c>
      <c r="F23" s="3">
        <v>606000000</v>
      </c>
      <c r="G23" s="3">
        <v>347000000</v>
      </c>
      <c r="H23" s="3">
        <v>5000000</v>
      </c>
      <c r="I23" s="3">
        <v>-89000000</v>
      </c>
      <c r="J23" s="3" t="s">
        <v>26</v>
      </c>
      <c r="K23" s="3" t="s">
        <v>26</v>
      </c>
      <c r="L23" s="3" t="s">
        <v>26</v>
      </c>
      <c r="M23" s="3" t="s">
        <v>26</v>
      </c>
      <c r="N23" s="3" t="s">
        <v>26</v>
      </c>
      <c r="O23" s="3">
        <v>311000000</v>
      </c>
      <c r="P23" s="3">
        <v>-4000000</v>
      </c>
      <c r="Q23" s="4" t="s">
        <v>26</v>
      </c>
      <c r="R23" s="3" t="s">
        <v>26</v>
      </c>
      <c r="S23" s="3" t="s">
        <v>26</v>
      </c>
      <c r="T23" s="3" t="s">
        <v>26</v>
      </c>
      <c r="U23" s="3" t="s">
        <v>26</v>
      </c>
    </row>
    <row r="24" spans="1:21" ht="16" x14ac:dyDescent="0.2">
      <c r="A24" s="2" t="s">
        <v>37</v>
      </c>
      <c r="B24" s="3">
        <v>1408718000</v>
      </c>
      <c r="C24" s="3">
        <v>-485803000</v>
      </c>
      <c r="D24" s="3">
        <v>1386966000</v>
      </c>
      <c r="E24" s="3">
        <v>2378000000</v>
      </c>
      <c r="F24" s="3">
        <v>316000000</v>
      </c>
      <c r="G24" s="3">
        <v>350000000</v>
      </c>
      <c r="H24" s="3">
        <v>1448000000</v>
      </c>
      <c r="I24" s="3">
        <v>1598000000</v>
      </c>
      <c r="J24" s="3">
        <v>2013000000</v>
      </c>
      <c r="K24" s="3">
        <v>3731000000</v>
      </c>
      <c r="L24" s="3">
        <v>4694000000</v>
      </c>
      <c r="M24" s="3">
        <v>3269000000</v>
      </c>
      <c r="N24" s="3">
        <v>4166000000</v>
      </c>
      <c r="O24" s="3">
        <v>6771000000</v>
      </c>
      <c r="P24" s="3">
        <v>7599000000</v>
      </c>
      <c r="Q24" s="4">
        <v>7493000000</v>
      </c>
      <c r="R24" s="3">
        <v>1949000000</v>
      </c>
      <c r="S24" s="3">
        <v>1961000000</v>
      </c>
      <c r="T24" s="3">
        <v>1777000000</v>
      </c>
      <c r="U24" s="3">
        <v>1806000000</v>
      </c>
    </row>
    <row r="25" spans="1:21" ht="16" x14ac:dyDescent="0.2">
      <c r="A25" s="2" t="s">
        <v>38</v>
      </c>
      <c r="B25" s="3">
        <v>447972000</v>
      </c>
      <c r="C25" s="3">
        <v>-180476000</v>
      </c>
      <c r="D25" s="3">
        <v>449100000</v>
      </c>
      <c r="E25" s="3">
        <v>452000000</v>
      </c>
      <c r="F25" s="3">
        <v>207000000</v>
      </c>
      <c r="G25" s="3">
        <v>94000000</v>
      </c>
      <c r="H25" s="3">
        <v>342000000</v>
      </c>
      <c r="I25" s="3">
        <v>221000000</v>
      </c>
      <c r="J25" s="3">
        <v>292000000</v>
      </c>
      <c r="K25" s="3">
        <v>297000000</v>
      </c>
      <c r="L25" s="3">
        <v>1381000000</v>
      </c>
      <c r="M25" s="3">
        <v>563000000</v>
      </c>
      <c r="N25" s="3">
        <v>547000000</v>
      </c>
      <c r="O25" s="3">
        <v>883000000</v>
      </c>
      <c r="P25" s="3">
        <v>1074000000</v>
      </c>
      <c r="Q25" s="4">
        <v>1050000000</v>
      </c>
      <c r="R25" s="3">
        <v>358000000</v>
      </c>
      <c r="S25" s="3">
        <v>244000000</v>
      </c>
      <c r="T25" s="3">
        <v>202000000</v>
      </c>
      <c r="U25" s="3">
        <v>246000000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960746000</v>
      </c>
      <c r="C27" s="3">
        <v>-305327000</v>
      </c>
      <c r="D27" s="3">
        <v>937866000</v>
      </c>
      <c r="E27" s="3">
        <v>1926000000</v>
      </c>
      <c r="F27" s="3">
        <v>109000000</v>
      </c>
      <c r="G27" s="3">
        <v>256000000</v>
      </c>
      <c r="H27" s="3">
        <v>1106000000</v>
      </c>
      <c r="I27" s="3">
        <v>1377000000</v>
      </c>
      <c r="J27" s="3">
        <v>1721000000</v>
      </c>
      <c r="K27" s="3">
        <v>3434000000</v>
      </c>
      <c r="L27" s="3">
        <v>3313000000</v>
      </c>
      <c r="M27" s="3">
        <v>2706000000</v>
      </c>
      <c r="N27" s="3">
        <v>3619000000</v>
      </c>
      <c r="O27" s="3">
        <v>5888000000</v>
      </c>
      <c r="P27" s="3">
        <v>6525000000</v>
      </c>
      <c r="Q27" s="4">
        <v>6443000000</v>
      </c>
      <c r="R27" s="3">
        <v>1591000000</v>
      </c>
      <c r="S27" s="3">
        <v>1717000000</v>
      </c>
      <c r="T27" s="3">
        <v>1575000000</v>
      </c>
      <c r="U27" s="3">
        <v>1560000000</v>
      </c>
    </row>
    <row r="28" spans="1:21" ht="16" x14ac:dyDescent="0.2">
      <c r="A28" s="2" t="s">
        <v>41</v>
      </c>
      <c r="B28" s="3" t="s">
        <v>26</v>
      </c>
      <c r="C28" s="3" t="s">
        <v>26</v>
      </c>
      <c r="D28" s="3" t="s">
        <v>26</v>
      </c>
      <c r="E28" s="3" t="s">
        <v>26</v>
      </c>
      <c r="F28" s="3" t="s">
        <v>26</v>
      </c>
      <c r="G28" s="3" t="s">
        <v>26</v>
      </c>
      <c r="H28" s="3" t="s">
        <v>26</v>
      </c>
      <c r="I28" s="3" t="s">
        <v>26</v>
      </c>
      <c r="J28" s="3" t="s">
        <v>26</v>
      </c>
      <c r="K28" s="3" t="s">
        <v>26</v>
      </c>
      <c r="L28" s="3" t="s">
        <v>26</v>
      </c>
      <c r="M28" s="3" t="s">
        <v>26</v>
      </c>
      <c r="N28" s="3" t="s">
        <v>26</v>
      </c>
      <c r="O28" s="3" t="s">
        <v>26</v>
      </c>
      <c r="P28" s="3" t="s">
        <v>26</v>
      </c>
      <c r="Q28" s="4" t="s">
        <v>26</v>
      </c>
      <c r="R28" s="3" t="s">
        <v>26</v>
      </c>
      <c r="S28" s="3" t="s">
        <v>26</v>
      </c>
      <c r="T28" s="3" t="s">
        <v>26</v>
      </c>
      <c r="U28" s="3" t="s">
        <v>26</v>
      </c>
    </row>
    <row r="29" spans="1:21" ht="16" x14ac:dyDescent="0.2">
      <c r="A29" s="2" t="s">
        <v>42</v>
      </c>
      <c r="B29" s="3" t="s">
        <v>26</v>
      </c>
      <c r="C29" s="3" t="s">
        <v>26</v>
      </c>
      <c r="D29" s="3" t="s">
        <v>26</v>
      </c>
      <c r="E29" s="3" t="s">
        <v>26</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t="s">
        <v>26</v>
      </c>
      <c r="C30" s="3" t="s">
        <v>26</v>
      </c>
      <c r="D30" s="3" t="s">
        <v>26</v>
      </c>
      <c r="E30" s="3" t="s">
        <v>26</v>
      </c>
      <c r="F30" s="3" t="s">
        <v>26</v>
      </c>
      <c r="G30" s="3" t="s">
        <v>26</v>
      </c>
      <c r="H30" s="3" t="s">
        <v>26</v>
      </c>
      <c r="I30" s="3" t="s">
        <v>26</v>
      </c>
      <c r="J30" s="3" t="s">
        <v>26</v>
      </c>
      <c r="K30" s="3" t="s">
        <v>26</v>
      </c>
      <c r="L30" s="3" t="s">
        <v>26</v>
      </c>
      <c r="M30" s="3" t="s">
        <v>26</v>
      </c>
      <c r="N30" s="3" t="s">
        <v>26</v>
      </c>
      <c r="O30" s="3" t="s">
        <v>26</v>
      </c>
      <c r="P30" s="3" t="s">
        <v>26</v>
      </c>
      <c r="Q30" s="4" t="s">
        <v>26</v>
      </c>
      <c r="R30" s="3" t="s">
        <v>26</v>
      </c>
      <c r="S30" s="3" t="s">
        <v>26</v>
      </c>
      <c r="T30" s="3" t="s">
        <v>26</v>
      </c>
      <c r="U30" s="3" t="s">
        <v>26</v>
      </c>
    </row>
    <row r="31" spans="1:21" ht="16" x14ac:dyDescent="0.2">
      <c r="A31" s="2" t="s">
        <v>44</v>
      </c>
      <c r="B31" s="3">
        <v>960746000</v>
      </c>
      <c r="C31" s="3">
        <v>-305327000</v>
      </c>
      <c r="D31" s="3">
        <v>937866000</v>
      </c>
      <c r="E31" s="3">
        <v>1926000000</v>
      </c>
      <c r="F31" s="3">
        <v>109000000</v>
      </c>
      <c r="G31" s="3">
        <v>256000000</v>
      </c>
      <c r="H31" s="3">
        <v>1106000000</v>
      </c>
      <c r="I31" s="3">
        <v>1377000000</v>
      </c>
      <c r="J31" s="3">
        <v>1721000000</v>
      </c>
      <c r="K31" s="3">
        <v>3434000000</v>
      </c>
      <c r="L31" s="3">
        <v>3313000000</v>
      </c>
      <c r="M31" s="3">
        <v>2706000000</v>
      </c>
      <c r="N31" s="3">
        <v>3619000000</v>
      </c>
      <c r="O31" s="3">
        <v>5888000000</v>
      </c>
      <c r="P31" s="3">
        <v>6525000000</v>
      </c>
      <c r="Q31" s="4">
        <v>6443000000</v>
      </c>
      <c r="R31" s="3">
        <v>1591000000</v>
      </c>
      <c r="S31" s="3">
        <v>1717000000</v>
      </c>
      <c r="T31" s="3">
        <v>1575000000</v>
      </c>
      <c r="U31" s="3">
        <v>1560000000</v>
      </c>
    </row>
    <row r="32" spans="1:21" ht="16" x14ac:dyDescent="0.2">
      <c r="A32" s="2" t="s">
        <v>45</v>
      </c>
      <c r="B32" s="3" t="s">
        <v>26</v>
      </c>
      <c r="C32" s="3" t="s">
        <v>26</v>
      </c>
      <c r="D32" s="3" t="s">
        <v>26</v>
      </c>
      <c r="E32" s="3" t="s">
        <v>26</v>
      </c>
      <c r="F32" s="3" t="s">
        <v>26</v>
      </c>
      <c r="G32" s="3" t="s">
        <v>26</v>
      </c>
      <c r="H32" s="3" t="s">
        <v>26</v>
      </c>
      <c r="I32" s="3" t="s">
        <v>26</v>
      </c>
      <c r="J32" s="3" t="s">
        <v>26</v>
      </c>
      <c r="K32" s="3" t="s">
        <v>26</v>
      </c>
      <c r="L32" s="3" t="s">
        <v>26</v>
      </c>
      <c r="M32" s="3" t="s">
        <v>26</v>
      </c>
      <c r="N32" s="3" t="s">
        <v>26</v>
      </c>
      <c r="O32" s="3" t="s">
        <v>26</v>
      </c>
      <c r="P32" s="3" t="s">
        <v>26</v>
      </c>
      <c r="Q32" s="4" t="s">
        <v>26</v>
      </c>
      <c r="R32" s="3" t="s">
        <v>26</v>
      </c>
      <c r="S32" s="3" t="s">
        <v>26</v>
      </c>
      <c r="T32" s="3" t="s">
        <v>26</v>
      </c>
      <c r="U32" s="3" t="s">
        <v>26</v>
      </c>
    </row>
    <row r="33" spans="1:21" ht="16" x14ac:dyDescent="0.2">
      <c r="A33" s="31" t="s">
        <v>46</v>
      </c>
      <c r="B33" s="27">
        <v>960746000</v>
      </c>
      <c r="C33" s="27">
        <v>-305327000</v>
      </c>
      <c r="D33" s="27">
        <v>937866000</v>
      </c>
      <c r="E33" s="27">
        <v>1926000000</v>
      </c>
      <c r="F33" s="27">
        <v>109000000</v>
      </c>
      <c r="G33" s="27">
        <v>256000000</v>
      </c>
      <c r="H33" s="27">
        <v>1106000000</v>
      </c>
      <c r="I33" s="27">
        <v>1377000000</v>
      </c>
      <c r="J33" s="27">
        <v>1721000000</v>
      </c>
      <c r="K33" s="27">
        <v>3434000000</v>
      </c>
      <c r="L33" s="27">
        <v>3313000000</v>
      </c>
      <c r="M33" s="27">
        <v>2706000000</v>
      </c>
      <c r="N33" s="27">
        <v>3619000000</v>
      </c>
      <c r="O33" s="27">
        <v>5888000000</v>
      </c>
      <c r="P33" s="27">
        <v>6525000000</v>
      </c>
      <c r="Q33" s="28">
        <v>6443000000</v>
      </c>
      <c r="R33" s="27">
        <v>1591000000</v>
      </c>
      <c r="S33" s="27">
        <v>1717000000</v>
      </c>
      <c r="T33" s="27">
        <v>1575000000</v>
      </c>
      <c r="U33" s="27">
        <v>1560000000</v>
      </c>
    </row>
    <row r="34" spans="1:21" ht="16" x14ac:dyDescent="0.2">
      <c r="A34" s="26" t="s">
        <v>62</v>
      </c>
      <c r="B34" s="29">
        <v>11.82</v>
      </c>
      <c r="C34" s="29">
        <v>-6.09</v>
      </c>
      <c r="D34" s="29">
        <v>9.82</v>
      </c>
      <c r="E34" s="29">
        <v>18.309999999999999</v>
      </c>
      <c r="F34" s="29">
        <v>1.25</v>
      </c>
      <c r="G34" s="29">
        <v>3.41</v>
      </c>
      <c r="H34" s="29">
        <v>12.19</v>
      </c>
      <c r="I34" s="29">
        <v>14.26</v>
      </c>
      <c r="J34" s="29">
        <v>15.9</v>
      </c>
      <c r="K34" s="29">
        <v>23.62</v>
      </c>
      <c r="L34" s="29">
        <v>19.2</v>
      </c>
      <c r="M34" s="29">
        <v>18.52</v>
      </c>
      <c r="N34" s="29">
        <v>21.04</v>
      </c>
      <c r="O34" s="29">
        <v>25.53</v>
      </c>
      <c r="P34" s="29">
        <v>25.31</v>
      </c>
      <c r="Q34" s="30">
        <v>24.27</v>
      </c>
      <c r="R34" s="29">
        <v>23.57</v>
      </c>
      <c r="S34" s="29">
        <v>25.48</v>
      </c>
      <c r="T34" s="29">
        <v>23.76</v>
      </c>
      <c r="U34" s="29">
        <v>24.28</v>
      </c>
    </row>
    <row r="35" spans="1:21" ht="16" x14ac:dyDescent="0.2">
      <c r="A35" s="16" t="s">
        <v>197</v>
      </c>
      <c r="B35" s="17"/>
      <c r="C35" s="14">
        <f>(C33/B33)-1</f>
        <v>-1.3178019996960695</v>
      </c>
      <c r="D35" s="14">
        <f>(D33/C33)-1</f>
        <v>-4.0716772509473449</v>
      </c>
      <c r="E35" s="14">
        <f>(E33/D33)-1</f>
        <v>1.053598275233349</v>
      </c>
      <c r="F35" s="14">
        <f t="shared" ref="F35:Q35" si="6">(F33/E33)-1</f>
        <v>-0.94340602284527519</v>
      </c>
      <c r="G35" s="14">
        <f t="shared" si="6"/>
        <v>1.3486238532110093</v>
      </c>
      <c r="H35" s="14">
        <f t="shared" si="6"/>
        <v>3.3203125</v>
      </c>
      <c r="I35" s="14">
        <f t="shared" si="6"/>
        <v>0.24502712477396016</v>
      </c>
      <c r="J35" s="14">
        <f t="shared" si="6"/>
        <v>0.24981844589687729</v>
      </c>
      <c r="K35" s="14">
        <f t="shared" si="6"/>
        <v>0.9953515398024404</v>
      </c>
      <c r="L35" s="14">
        <f t="shared" si="6"/>
        <v>-3.5235876528829313E-2</v>
      </c>
      <c r="M35" s="14">
        <f t="shared" si="6"/>
        <v>-0.18321762752792037</v>
      </c>
      <c r="N35" s="14">
        <f t="shared" si="6"/>
        <v>0.33739837398373984</v>
      </c>
      <c r="O35" s="14">
        <f t="shared" si="6"/>
        <v>0.62696877590494604</v>
      </c>
      <c r="P35" s="14">
        <f t="shared" si="6"/>
        <v>0.10818614130434789</v>
      </c>
      <c r="Q35" s="14">
        <f t="shared" si="6"/>
        <v>-1.2567049808429154E-2</v>
      </c>
      <c r="R35" s="14"/>
      <c r="S35" s="14">
        <f t="shared" ref="S35:U35" si="7">(S33/R33)-1</f>
        <v>7.919547454431175E-2</v>
      </c>
      <c r="T35" s="14">
        <f t="shared" si="7"/>
        <v>-8.2702387885847384E-2</v>
      </c>
      <c r="U35" s="14">
        <f t="shared" si="7"/>
        <v>-9.52380952380949E-3</v>
      </c>
    </row>
    <row r="36" spans="1:21" ht="16" x14ac:dyDescent="0.2">
      <c r="A36" s="18" t="s">
        <v>198</v>
      </c>
      <c r="B36" s="19">
        <f t="shared" ref="B36:U36" si="8">(B16*(1-0.25))/(B126+B105+B96)</f>
        <v>0.13463278670270618</v>
      </c>
      <c r="C36" s="19">
        <f t="shared" si="8"/>
        <v>-2.4446097595806869E-2</v>
      </c>
      <c r="D36" s="19">
        <f t="shared" si="8"/>
        <v>0.15787668171687608</v>
      </c>
      <c r="E36" s="19" t="e">
        <f t="shared" si="8"/>
        <v>#VALUE!</v>
      </c>
      <c r="F36" s="19" t="e">
        <f t="shared" si="8"/>
        <v>#VALUE!</v>
      </c>
      <c r="G36" s="19" t="e">
        <f t="shared" si="8"/>
        <v>#VALUE!</v>
      </c>
      <c r="H36" s="19" t="e">
        <f t="shared" si="8"/>
        <v>#VALUE!</v>
      </c>
      <c r="I36" s="19">
        <f t="shared" si="8"/>
        <v>9.8971616618675443E-2</v>
      </c>
      <c r="J36" s="19">
        <f t="shared" si="8"/>
        <v>0.15284090909090908</v>
      </c>
      <c r="K36" s="19" t="e">
        <f t="shared" si="8"/>
        <v>#VALUE!</v>
      </c>
      <c r="L36" s="19" t="e">
        <f t="shared" si="8"/>
        <v>#VALUE!</v>
      </c>
      <c r="M36" s="19">
        <f t="shared" si="8"/>
        <v>0.18573963184741629</v>
      </c>
      <c r="N36" s="19">
        <f t="shared" si="8"/>
        <v>0.20346488502175264</v>
      </c>
      <c r="O36" s="19">
        <f t="shared" si="8"/>
        <v>0.3038487508440243</v>
      </c>
      <c r="P36" s="19">
        <f t="shared" si="8"/>
        <v>0.32916102841677941</v>
      </c>
      <c r="Q36" s="19">
        <f t="shared" si="8"/>
        <v>0.27745518504240557</v>
      </c>
      <c r="R36" s="19">
        <f t="shared" si="8"/>
        <v>8.4320027063599465E-2</v>
      </c>
      <c r="S36" s="19">
        <f t="shared" si="8"/>
        <v>7.7449284478691621E-2</v>
      </c>
      <c r="T36" s="19">
        <f t="shared" si="8"/>
        <v>7.2433921261434275E-2</v>
      </c>
      <c r="U36" s="19">
        <f t="shared" si="8"/>
        <v>6.5126252891287581E-2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960746000</v>
      </c>
      <c r="C39" s="3">
        <v>-305327000</v>
      </c>
      <c r="D39" s="3">
        <v>937866000</v>
      </c>
      <c r="E39" s="3">
        <v>1926000000</v>
      </c>
      <c r="F39" s="3">
        <v>109000000</v>
      </c>
      <c r="G39" s="3">
        <v>256000000</v>
      </c>
      <c r="H39" s="3">
        <v>1106000000</v>
      </c>
      <c r="I39" s="3">
        <v>1377000000</v>
      </c>
      <c r="J39" s="3">
        <v>1721000000</v>
      </c>
      <c r="K39" s="3">
        <v>3434000000</v>
      </c>
      <c r="L39" s="3">
        <v>3313000000</v>
      </c>
      <c r="M39" s="3">
        <v>2706000000</v>
      </c>
      <c r="N39" s="3">
        <v>3619000000</v>
      </c>
      <c r="O39" s="3">
        <v>5888000000</v>
      </c>
      <c r="P39" s="3">
        <v>6525000000</v>
      </c>
      <c r="Q39" s="4">
        <v>6443000000</v>
      </c>
      <c r="R39" s="3">
        <v>1591000000</v>
      </c>
      <c r="S39" s="3">
        <v>1717000000</v>
      </c>
      <c r="T39" s="3">
        <v>1575000000</v>
      </c>
      <c r="U39" s="3">
        <v>1560000000</v>
      </c>
    </row>
    <row r="40" spans="1:21" ht="16" x14ac:dyDescent="0.2">
      <c r="A40" s="2" t="s">
        <v>50</v>
      </c>
      <c r="B40" s="3">
        <v>1354176000</v>
      </c>
      <c r="C40" s="3">
        <v>1333091000</v>
      </c>
      <c r="D40" s="3">
        <v>1340000000</v>
      </c>
      <c r="E40" s="3">
        <v>1319000000</v>
      </c>
      <c r="F40" s="3">
        <v>1266000000</v>
      </c>
      <c r="G40" s="3">
        <v>1202000000</v>
      </c>
      <c r="H40" s="3">
        <v>1215000000</v>
      </c>
      <c r="I40" s="3">
        <v>1214000000</v>
      </c>
      <c r="J40" s="3">
        <v>1107000000</v>
      </c>
      <c r="K40" s="3">
        <v>1073000000</v>
      </c>
      <c r="L40" s="3">
        <v>1013000000</v>
      </c>
      <c r="M40" s="3">
        <v>937000000</v>
      </c>
      <c r="N40" s="3">
        <v>916000000</v>
      </c>
      <c r="O40" s="3">
        <v>910000000</v>
      </c>
      <c r="P40" s="3">
        <v>871000000</v>
      </c>
      <c r="Q40" s="4">
        <v>844750000</v>
      </c>
      <c r="R40" s="3">
        <v>853000000</v>
      </c>
      <c r="S40" s="3">
        <v>845000000</v>
      </c>
      <c r="T40" s="3">
        <v>843000000</v>
      </c>
      <c r="U40" s="3">
        <v>838000000</v>
      </c>
    </row>
    <row r="41" spans="1:21" ht="16" x14ac:dyDescent="0.2">
      <c r="A41" s="2" t="s">
        <v>51</v>
      </c>
      <c r="B41" s="5">
        <v>0.71</v>
      </c>
      <c r="C41" s="5">
        <v>-0.23</v>
      </c>
      <c r="D41" s="5">
        <v>0.7</v>
      </c>
      <c r="E41" s="5">
        <v>1.46</v>
      </c>
      <c r="F41" s="5">
        <v>0.09</v>
      </c>
      <c r="G41" s="5">
        <v>0.21</v>
      </c>
      <c r="H41" s="5">
        <v>0.91</v>
      </c>
      <c r="I41" s="5">
        <v>1.1299999999999999</v>
      </c>
      <c r="J41" s="5">
        <v>1.55</v>
      </c>
      <c r="K41" s="5">
        <v>3.2</v>
      </c>
      <c r="L41" s="5">
        <v>3.27</v>
      </c>
      <c r="M41" s="5">
        <v>2.89</v>
      </c>
      <c r="N41" s="5">
        <v>3.95</v>
      </c>
      <c r="O41" s="5">
        <v>6.47</v>
      </c>
      <c r="P41" s="5">
        <v>7.49</v>
      </c>
      <c r="Q41" s="6">
        <v>7.63</v>
      </c>
      <c r="R41" s="5">
        <v>1.87</v>
      </c>
      <c r="S41" s="5">
        <v>2.0299999999999998</v>
      </c>
      <c r="T41" s="5">
        <v>1.87</v>
      </c>
      <c r="U41" s="5">
        <v>1.86</v>
      </c>
    </row>
    <row r="42" spans="1:21" ht="16" x14ac:dyDescent="0.2">
      <c r="A42" s="2" t="s">
        <v>52</v>
      </c>
      <c r="B42" s="5">
        <v>0.71</v>
      </c>
      <c r="C42" s="5">
        <v>-0.23</v>
      </c>
      <c r="D42" s="5">
        <v>0.7</v>
      </c>
      <c r="E42" s="5">
        <v>1.46</v>
      </c>
      <c r="F42" s="5">
        <v>0.09</v>
      </c>
      <c r="G42" s="5">
        <v>0.21</v>
      </c>
      <c r="H42" s="5">
        <v>0.91</v>
      </c>
      <c r="I42" s="5">
        <v>1.1299999999999999</v>
      </c>
      <c r="J42" s="5">
        <v>1.55</v>
      </c>
      <c r="K42" s="5">
        <v>3.2</v>
      </c>
      <c r="L42" s="5">
        <v>3.27</v>
      </c>
      <c r="M42" s="5">
        <v>2.89</v>
      </c>
      <c r="N42" s="5">
        <v>3.95</v>
      </c>
      <c r="O42" s="5">
        <v>6.47</v>
      </c>
      <c r="P42" s="5">
        <v>7.49</v>
      </c>
      <c r="Q42" s="6">
        <v>7.63</v>
      </c>
      <c r="R42" s="5">
        <v>1.87</v>
      </c>
      <c r="S42" s="5">
        <v>2.0299999999999998</v>
      </c>
      <c r="T42" s="5">
        <v>1.87</v>
      </c>
      <c r="U42" s="5">
        <v>1.86</v>
      </c>
    </row>
    <row r="43" spans="1:21" ht="16" x14ac:dyDescent="0.2">
      <c r="A43" s="2" t="s">
        <v>53</v>
      </c>
      <c r="B43" s="3">
        <v>1374507000</v>
      </c>
      <c r="C43" s="3">
        <v>1333091000</v>
      </c>
      <c r="D43" s="3">
        <v>1349000000</v>
      </c>
      <c r="E43" s="3">
        <v>1330000000</v>
      </c>
      <c r="F43" s="3">
        <v>1277000000</v>
      </c>
      <c r="G43" s="3">
        <v>1219000000</v>
      </c>
      <c r="H43" s="3">
        <v>1231000000</v>
      </c>
      <c r="I43" s="3">
        <v>1226000000</v>
      </c>
      <c r="J43" s="3">
        <v>1116000000</v>
      </c>
      <c r="K43" s="3">
        <v>1084000000</v>
      </c>
      <c r="L43" s="3">
        <v>1026000000</v>
      </c>
      <c r="M43" s="3">
        <v>945000000</v>
      </c>
      <c r="N43" s="3">
        <v>923000000</v>
      </c>
      <c r="O43" s="3">
        <v>919000000</v>
      </c>
      <c r="P43" s="3">
        <v>877000000</v>
      </c>
      <c r="Q43" s="4">
        <v>849500000</v>
      </c>
      <c r="R43" s="3">
        <v>859000000</v>
      </c>
      <c r="S43" s="3">
        <v>849000000</v>
      </c>
      <c r="T43" s="3">
        <v>847000000</v>
      </c>
      <c r="U43" s="3">
        <v>843000000</v>
      </c>
    </row>
    <row r="44" spans="1:21" ht="16" x14ac:dyDescent="0.2">
      <c r="A44" s="2" t="s">
        <v>54</v>
      </c>
      <c r="B44" s="5">
        <v>0.7</v>
      </c>
      <c r="C44" s="5">
        <v>-0.23</v>
      </c>
      <c r="D44" s="5">
        <v>0.7</v>
      </c>
      <c r="E44" s="5">
        <v>1.45</v>
      </c>
      <c r="F44" s="5">
        <v>0.09</v>
      </c>
      <c r="G44" s="5">
        <v>0.21</v>
      </c>
      <c r="H44" s="5">
        <v>0.9</v>
      </c>
      <c r="I44" s="5">
        <v>1.1200000000000001</v>
      </c>
      <c r="J44" s="5">
        <v>1.54</v>
      </c>
      <c r="K44" s="5">
        <v>3.17</v>
      </c>
      <c r="L44" s="5">
        <v>3.23</v>
      </c>
      <c r="M44" s="5">
        <v>2.86</v>
      </c>
      <c r="N44" s="5">
        <v>3.92</v>
      </c>
      <c r="O44" s="5">
        <v>6.41</v>
      </c>
      <c r="P44" s="5">
        <v>7.44</v>
      </c>
      <c r="Q44" s="6">
        <v>7.58</v>
      </c>
      <c r="R44" s="5">
        <v>1.85</v>
      </c>
      <c r="S44" s="5">
        <v>2.02</v>
      </c>
      <c r="T44" s="5">
        <v>1.86</v>
      </c>
      <c r="U44" s="5">
        <v>1.85</v>
      </c>
    </row>
    <row r="45" spans="1:21" ht="16" x14ac:dyDescent="0.2">
      <c r="A45" s="2" t="s">
        <v>55</v>
      </c>
      <c r="B45" s="5">
        <v>0.7</v>
      </c>
      <c r="C45" s="5">
        <v>-0.23</v>
      </c>
      <c r="D45" s="5">
        <v>0.7</v>
      </c>
      <c r="E45" s="5">
        <v>1.45</v>
      </c>
      <c r="F45" s="5">
        <v>0.09</v>
      </c>
      <c r="G45" s="5">
        <v>0.21</v>
      </c>
      <c r="H45" s="5">
        <v>0.9</v>
      </c>
      <c r="I45" s="5">
        <v>1.1200000000000001</v>
      </c>
      <c r="J45" s="5">
        <v>1.54</v>
      </c>
      <c r="K45" s="5">
        <v>3.17</v>
      </c>
      <c r="L45" s="5">
        <v>3.23</v>
      </c>
      <c r="M45" s="5">
        <v>2.86</v>
      </c>
      <c r="N45" s="5">
        <v>3.92</v>
      </c>
      <c r="O45" s="5">
        <v>6.41</v>
      </c>
      <c r="P45" s="5">
        <v>7.44</v>
      </c>
      <c r="Q45" s="6">
        <v>7.58</v>
      </c>
      <c r="R45" s="5">
        <v>1.85</v>
      </c>
      <c r="S45" s="5">
        <v>2.02</v>
      </c>
      <c r="T45" s="5">
        <v>1.86</v>
      </c>
      <c r="U45" s="5">
        <v>1.85</v>
      </c>
    </row>
    <row r="46" spans="1:21" ht="16" x14ac:dyDescent="0.2">
      <c r="A46" s="2" t="s">
        <v>56</v>
      </c>
      <c r="B46" s="3">
        <v>1693593000</v>
      </c>
      <c r="C46" s="3">
        <v>53375000</v>
      </c>
      <c r="D46" s="3">
        <v>1934148000</v>
      </c>
      <c r="E46" s="3">
        <v>2614000000</v>
      </c>
      <c r="F46" s="3">
        <v>1422000000</v>
      </c>
      <c r="G46" s="3">
        <v>1183000000</v>
      </c>
      <c r="H46" s="3">
        <v>1900000000</v>
      </c>
      <c r="I46" s="3">
        <v>1975000000</v>
      </c>
      <c r="J46" s="3">
        <v>2541000000</v>
      </c>
      <c r="K46" s="3">
        <v>4275000000</v>
      </c>
      <c r="L46" s="3">
        <v>5253000000</v>
      </c>
      <c r="M46" s="3">
        <v>3713000000</v>
      </c>
      <c r="N46" s="3">
        <v>4741000000</v>
      </c>
      <c r="O46" s="3">
        <v>7594000000</v>
      </c>
      <c r="P46" s="3">
        <v>8228000000</v>
      </c>
      <c r="Q46" s="4">
        <v>8185000000</v>
      </c>
      <c r="R46" s="3">
        <v>2117000000</v>
      </c>
      <c r="S46" s="3">
        <v>2090000000</v>
      </c>
      <c r="T46" s="3">
        <v>2040000000</v>
      </c>
      <c r="U46" s="3">
        <v>1938000000</v>
      </c>
    </row>
    <row r="47" spans="1:21" ht="16" x14ac:dyDescent="0.2">
      <c r="A47" s="2" t="s">
        <v>57</v>
      </c>
      <c r="B47" s="5">
        <v>20.83</v>
      </c>
      <c r="C47" s="5">
        <v>1.06</v>
      </c>
      <c r="D47" s="5">
        <v>20.260000000000002</v>
      </c>
      <c r="E47" s="5">
        <v>24.85</v>
      </c>
      <c r="F47" s="5">
        <v>16.309999999999999</v>
      </c>
      <c r="G47" s="5">
        <v>15.75</v>
      </c>
      <c r="H47" s="5">
        <v>20.94</v>
      </c>
      <c r="I47" s="5">
        <v>20.45</v>
      </c>
      <c r="J47" s="5">
        <v>23.47</v>
      </c>
      <c r="K47" s="5">
        <v>29.41</v>
      </c>
      <c r="L47" s="5">
        <v>30.45</v>
      </c>
      <c r="M47" s="5">
        <v>25.42</v>
      </c>
      <c r="N47" s="5">
        <v>27.56</v>
      </c>
      <c r="O47" s="5">
        <v>32.93</v>
      </c>
      <c r="P47" s="5">
        <v>31.91</v>
      </c>
      <c r="Q47" s="6">
        <v>30.84</v>
      </c>
      <c r="R47" s="5">
        <v>31.91</v>
      </c>
      <c r="S47" s="5">
        <v>31.4</v>
      </c>
      <c r="T47" s="5">
        <v>31.08</v>
      </c>
      <c r="U47" s="5">
        <v>30.84</v>
      </c>
    </row>
    <row r="48" spans="1:21" ht="16" x14ac:dyDescent="0.2">
      <c r="A48" s="2" t="s">
        <v>58</v>
      </c>
      <c r="B48" s="3">
        <v>1373542000</v>
      </c>
      <c r="C48" s="3">
        <v>-237828000</v>
      </c>
      <c r="D48" s="3">
        <v>1629633000</v>
      </c>
      <c r="E48" s="3">
        <v>2368000000</v>
      </c>
      <c r="F48" s="3">
        <v>1000000000</v>
      </c>
      <c r="G48" s="3">
        <v>773000000</v>
      </c>
      <c r="H48" s="3">
        <v>1525000000</v>
      </c>
      <c r="I48" s="3">
        <v>1604000000</v>
      </c>
      <c r="J48" s="3">
        <v>2152000000</v>
      </c>
      <c r="K48" s="3">
        <v>3868000000</v>
      </c>
      <c r="L48" s="3">
        <v>4796000000</v>
      </c>
      <c r="M48" s="3">
        <v>3350000000</v>
      </c>
      <c r="N48" s="3">
        <v>4365000000</v>
      </c>
      <c r="O48" s="3">
        <v>7200000000</v>
      </c>
      <c r="P48" s="3">
        <v>7784000000</v>
      </c>
      <c r="Q48" s="4">
        <v>7677000000</v>
      </c>
      <c r="R48" s="3">
        <v>1994000000</v>
      </c>
      <c r="S48" s="3">
        <v>1970000000</v>
      </c>
      <c r="T48" s="3">
        <v>1911000000</v>
      </c>
      <c r="U48" s="3">
        <v>1802000000</v>
      </c>
    </row>
    <row r="49" spans="1:21" ht="16" x14ac:dyDescent="0.2">
      <c r="A49" s="2" t="s">
        <v>59</v>
      </c>
      <c r="B49" s="3">
        <v>1373542000</v>
      </c>
      <c r="C49" s="3">
        <v>-237828000</v>
      </c>
      <c r="D49" s="3">
        <v>1629633000</v>
      </c>
      <c r="E49" s="3">
        <v>2368000000</v>
      </c>
      <c r="F49" s="3">
        <v>1000000000</v>
      </c>
      <c r="G49" s="3">
        <v>773000000</v>
      </c>
      <c r="H49" s="3">
        <v>1525000000</v>
      </c>
      <c r="I49" s="3">
        <v>1604000000</v>
      </c>
      <c r="J49" s="3">
        <v>2152000000</v>
      </c>
      <c r="K49" s="3">
        <v>3868000000</v>
      </c>
      <c r="L49" s="3">
        <v>4796000000</v>
      </c>
      <c r="M49" s="3">
        <v>3350000000</v>
      </c>
      <c r="N49" s="3">
        <v>4365000000</v>
      </c>
      <c r="O49" s="3">
        <v>7200000000</v>
      </c>
      <c r="P49" s="3">
        <v>7784000000</v>
      </c>
      <c r="Q49" s="4">
        <v>7677000000</v>
      </c>
      <c r="R49" s="3">
        <v>1994000000</v>
      </c>
      <c r="S49" s="3">
        <v>1970000000</v>
      </c>
      <c r="T49" s="3">
        <v>1911000000</v>
      </c>
      <c r="U49" s="3">
        <v>1802000000</v>
      </c>
    </row>
    <row r="50" spans="1:21" ht="16" x14ac:dyDescent="0.2">
      <c r="A50" s="2" t="s">
        <v>63</v>
      </c>
      <c r="B50" s="3">
        <v>527530</v>
      </c>
      <c r="C50" s="3">
        <v>384715</v>
      </c>
      <c r="D50" s="3">
        <v>666574</v>
      </c>
      <c r="E50" s="3">
        <v>756619</v>
      </c>
      <c r="F50" s="3">
        <v>581267</v>
      </c>
      <c r="G50" s="3">
        <v>517862</v>
      </c>
      <c r="H50" s="3">
        <v>606823</v>
      </c>
      <c r="I50" s="3">
        <v>623161</v>
      </c>
      <c r="J50" s="3">
        <v>648204</v>
      </c>
      <c r="K50" s="3">
        <v>790054</v>
      </c>
      <c r="L50" s="3">
        <v>821571</v>
      </c>
      <c r="M50" s="3">
        <v>664000</v>
      </c>
      <c r="N50" s="3">
        <v>716750</v>
      </c>
      <c r="O50" s="3">
        <v>854185</v>
      </c>
      <c r="P50" s="3">
        <v>781364</v>
      </c>
      <c r="Q50" s="4">
        <v>804333</v>
      </c>
      <c r="R50" s="3">
        <v>204515</v>
      </c>
      <c r="S50" s="3">
        <v>204212</v>
      </c>
      <c r="T50" s="3">
        <v>200909</v>
      </c>
      <c r="U50" s="3">
        <v>194697</v>
      </c>
    </row>
    <row r="51" spans="1:21" ht="16" x14ac:dyDescent="0.2">
      <c r="A51" s="2" t="s">
        <v>64</v>
      </c>
      <c r="B51" s="5">
        <v>0.24</v>
      </c>
      <c r="C51" s="5">
        <v>0.24</v>
      </c>
      <c r="D51" s="5">
        <v>0.26</v>
      </c>
      <c r="E51" s="5">
        <v>0.3</v>
      </c>
      <c r="F51" s="5">
        <v>0.34</v>
      </c>
      <c r="G51" s="5">
        <v>0.38</v>
      </c>
      <c r="H51" s="5">
        <v>0.4</v>
      </c>
      <c r="I51" s="5">
        <v>0.4</v>
      </c>
      <c r="J51" s="5">
        <v>0.4</v>
      </c>
      <c r="K51" s="5">
        <v>0.4</v>
      </c>
      <c r="L51" s="5">
        <v>0.6</v>
      </c>
      <c r="M51" s="5">
        <v>0.82</v>
      </c>
      <c r="N51" s="5">
        <v>0.86</v>
      </c>
      <c r="O51" s="5">
        <v>0.92</v>
      </c>
      <c r="P51" s="3">
        <v>1</v>
      </c>
      <c r="Q51" s="6">
        <v>1.1000000000000001</v>
      </c>
      <c r="R51" s="5">
        <v>0.26</v>
      </c>
      <c r="S51" s="5">
        <v>0.26</v>
      </c>
      <c r="T51" s="5">
        <v>0.26</v>
      </c>
      <c r="U51" s="5">
        <v>0.32</v>
      </c>
    </row>
    <row r="52" spans="1:21" ht="16" x14ac:dyDescent="0.2">
      <c r="A52" s="2" t="s">
        <v>65</v>
      </c>
      <c r="B52" s="3">
        <v>320051000</v>
      </c>
      <c r="C52" s="3">
        <v>291203000</v>
      </c>
      <c r="D52" s="3">
        <v>304515000</v>
      </c>
      <c r="E52" s="3">
        <v>246000000</v>
      </c>
      <c r="F52" s="3">
        <v>422000000</v>
      </c>
      <c r="G52" s="3">
        <v>410000000</v>
      </c>
      <c r="H52" s="3">
        <v>375000000</v>
      </c>
      <c r="I52" s="3">
        <v>371000000</v>
      </c>
      <c r="J52" s="3">
        <v>389000000</v>
      </c>
      <c r="K52" s="3">
        <v>407000000</v>
      </c>
      <c r="L52" s="3">
        <v>457000000</v>
      </c>
      <c r="M52" s="3">
        <v>363000000</v>
      </c>
      <c r="N52" s="3">
        <v>376000000</v>
      </c>
      <c r="O52" s="3">
        <v>394000000</v>
      </c>
      <c r="P52" s="3">
        <v>444000000</v>
      </c>
      <c r="Q52" s="4">
        <v>508000000</v>
      </c>
      <c r="R52" s="3">
        <v>123000000</v>
      </c>
      <c r="S52" s="3">
        <v>120000000</v>
      </c>
      <c r="T52" s="3">
        <v>129000000</v>
      </c>
      <c r="U52" s="3">
        <v>136000000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6664157000</v>
      </c>
      <c r="C55" s="3">
        <v>5688947000</v>
      </c>
      <c r="D55" s="3">
        <v>6765315000</v>
      </c>
      <c r="E55" s="3">
        <v>10355000000</v>
      </c>
      <c r="F55" s="3">
        <v>5102000000</v>
      </c>
      <c r="G55" s="3">
        <v>5642000000</v>
      </c>
      <c r="H55" s="3">
        <v>6967000000</v>
      </c>
      <c r="I55" s="3">
        <v>9261000000</v>
      </c>
      <c r="J55" s="3">
        <v>8353000000</v>
      </c>
      <c r="K55" s="3">
        <v>12918000000</v>
      </c>
      <c r="L55" s="3">
        <v>10747000000</v>
      </c>
      <c r="M55" s="3">
        <v>10206000000</v>
      </c>
      <c r="N55" s="3">
        <v>13369000000</v>
      </c>
      <c r="O55" s="3">
        <v>16107000000</v>
      </c>
      <c r="P55" s="3">
        <v>15925000000</v>
      </c>
      <c r="Q55" s="4">
        <v>18879000000</v>
      </c>
      <c r="R55" s="3">
        <v>15925000000</v>
      </c>
      <c r="S55" s="3">
        <v>16715000000</v>
      </c>
      <c r="T55" s="3">
        <v>17773000000</v>
      </c>
      <c r="U55" s="3">
        <v>18879000000</v>
      </c>
    </row>
    <row r="56" spans="1:21" ht="16" x14ac:dyDescent="0.2">
      <c r="A56" s="2" t="s">
        <v>67</v>
      </c>
      <c r="B56" s="3">
        <v>2100668000</v>
      </c>
      <c r="C56" s="3">
        <v>2214730000</v>
      </c>
      <c r="D56" s="3">
        <v>2584582000</v>
      </c>
      <c r="E56" s="3">
        <v>6243000000</v>
      </c>
      <c r="F56" s="3">
        <v>1937000000</v>
      </c>
      <c r="G56" s="3">
        <v>1891000000</v>
      </c>
      <c r="H56" s="3">
        <v>3162000000</v>
      </c>
      <c r="I56" s="3">
        <v>4965000000</v>
      </c>
      <c r="J56" s="3">
        <v>3749000000</v>
      </c>
      <c r="K56" s="3">
        <v>7276000000</v>
      </c>
      <c r="L56" s="3">
        <v>4030000000</v>
      </c>
      <c r="M56" s="3">
        <v>3618000000</v>
      </c>
      <c r="N56" s="3">
        <v>5738000000</v>
      </c>
      <c r="O56" s="3">
        <v>5459000000</v>
      </c>
      <c r="P56" s="3">
        <v>2581000000</v>
      </c>
      <c r="Q56" s="4">
        <v>6535000000</v>
      </c>
      <c r="R56" s="3">
        <v>2581000000</v>
      </c>
      <c r="S56" s="3">
        <v>4047000000</v>
      </c>
      <c r="T56" s="3">
        <v>5098000000</v>
      </c>
      <c r="U56" s="3">
        <v>6535000000</v>
      </c>
    </row>
    <row r="57" spans="1:21" ht="16" x14ac:dyDescent="0.2">
      <c r="A57" s="2" t="s">
        <v>68</v>
      </c>
      <c r="B57" s="3">
        <v>1411624000</v>
      </c>
      <c r="C57" s="3">
        <v>1576381000</v>
      </c>
      <c r="D57" s="3">
        <v>1857664000</v>
      </c>
      <c r="E57" s="3">
        <v>5960000000</v>
      </c>
      <c r="F57" s="3">
        <v>1392000000</v>
      </c>
      <c r="G57" s="3">
        <v>1711000000</v>
      </c>
      <c r="H57" s="3">
        <v>3002000000</v>
      </c>
      <c r="I57" s="3">
        <v>4797000000</v>
      </c>
      <c r="J57" s="3">
        <v>3406000000</v>
      </c>
      <c r="K57" s="3">
        <v>5010000000</v>
      </c>
      <c r="L57" s="3">
        <v>3440000000</v>
      </c>
      <c r="M57" s="3">
        <v>3129000000</v>
      </c>
      <c r="N57" s="3">
        <v>5351000000</v>
      </c>
      <c r="O57" s="3">
        <v>4995000000</v>
      </c>
      <c r="P57" s="3">
        <v>1995000000</v>
      </c>
      <c r="Q57" s="4">
        <v>6025000000</v>
      </c>
      <c r="R57" s="3">
        <v>1995000000</v>
      </c>
      <c r="S57" s="3">
        <v>3547000000</v>
      </c>
      <c r="T57" s="3">
        <v>4588000000</v>
      </c>
      <c r="U57" s="3">
        <v>6025000000</v>
      </c>
    </row>
    <row r="58" spans="1:21" ht="16" x14ac:dyDescent="0.2">
      <c r="A58" s="2" t="s">
        <v>69</v>
      </c>
      <c r="B58" s="3">
        <v>689044000</v>
      </c>
      <c r="C58" s="3">
        <v>638349000</v>
      </c>
      <c r="D58" s="3">
        <v>726918000</v>
      </c>
      <c r="E58" s="3">
        <v>283000000</v>
      </c>
      <c r="F58" s="3">
        <v>545000000</v>
      </c>
      <c r="G58" s="3">
        <v>180000000</v>
      </c>
      <c r="H58" s="3">
        <v>160000000</v>
      </c>
      <c r="I58" s="3">
        <v>168000000</v>
      </c>
      <c r="J58" s="3">
        <v>343000000</v>
      </c>
      <c r="K58" s="3">
        <v>2266000000</v>
      </c>
      <c r="L58" s="3">
        <v>590000000</v>
      </c>
      <c r="M58" s="3">
        <v>489000000</v>
      </c>
      <c r="N58" s="3">
        <v>387000000</v>
      </c>
      <c r="O58" s="3">
        <v>464000000</v>
      </c>
      <c r="P58" s="3">
        <v>586000000</v>
      </c>
      <c r="Q58" s="4">
        <v>510000000</v>
      </c>
      <c r="R58" s="3">
        <v>586000000</v>
      </c>
      <c r="S58" s="3">
        <v>500000000</v>
      </c>
      <c r="T58" s="3">
        <v>510000000</v>
      </c>
      <c r="U58" s="3">
        <v>510000000</v>
      </c>
    </row>
    <row r="59" spans="1:21" ht="16" x14ac:dyDescent="0.2">
      <c r="A59" s="2" t="s">
        <v>70</v>
      </c>
      <c r="B59" s="3">
        <v>1816632000</v>
      </c>
      <c r="C59" s="3">
        <v>1226255000</v>
      </c>
      <c r="D59" s="3">
        <v>1831863000</v>
      </c>
      <c r="E59" s="3">
        <v>1532000000</v>
      </c>
      <c r="F59" s="3">
        <v>1220000000</v>
      </c>
      <c r="G59" s="3">
        <v>1633000000</v>
      </c>
      <c r="H59" s="3">
        <v>1670000000</v>
      </c>
      <c r="I59" s="3">
        <v>1739000000</v>
      </c>
      <c r="J59" s="3">
        <v>2279000000</v>
      </c>
      <c r="K59" s="3">
        <v>2338000000</v>
      </c>
      <c r="L59" s="3">
        <v>2565000000</v>
      </c>
      <c r="M59" s="3">
        <v>2533000000</v>
      </c>
      <c r="N59" s="3">
        <v>2963000000</v>
      </c>
      <c r="O59" s="3">
        <v>4953000000</v>
      </c>
      <c r="P59" s="3">
        <v>6068000000</v>
      </c>
      <c r="Q59" s="4">
        <v>5230000000</v>
      </c>
      <c r="R59" s="3">
        <v>6068000000</v>
      </c>
      <c r="S59" s="3">
        <v>5385000000</v>
      </c>
      <c r="T59" s="3">
        <v>5516000000</v>
      </c>
      <c r="U59" s="3">
        <v>5230000000</v>
      </c>
    </row>
    <row r="60" spans="1:21" ht="16" x14ac:dyDescent="0.2">
      <c r="A60" s="2" t="s">
        <v>71</v>
      </c>
      <c r="B60" s="3">
        <v>1691027000</v>
      </c>
      <c r="C60" s="3">
        <v>1041495000</v>
      </c>
      <c r="D60" s="3">
        <v>1831006000</v>
      </c>
      <c r="E60" s="3">
        <v>1532000000</v>
      </c>
      <c r="F60" s="3">
        <v>1220000000</v>
      </c>
      <c r="G60" s="3">
        <v>1633000000</v>
      </c>
      <c r="H60" s="3">
        <v>1670000000</v>
      </c>
      <c r="I60" s="3">
        <v>1739000000</v>
      </c>
      <c r="J60" s="3">
        <v>2279000000</v>
      </c>
      <c r="K60" s="3">
        <v>2338000000</v>
      </c>
      <c r="L60" s="3">
        <v>2565000000</v>
      </c>
      <c r="M60" s="3">
        <v>2533000000</v>
      </c>
      <c r="N60" s="3">
        <v>2963000000</v>
      </c>
      <c r="O60" s="3">
        <v>4953000000</v>
      </c>
      <c r="P60" s="3">
        <v>6068000000</v>
      </c>
      <c r="Q60" s="4">
        <v>5230000000</v>
      </c>
      <c r="R60" s="3">
        <v>6068000000</v>
      </c>
      <c r="S60" s="3">
        <v>5385000000</v>
      </c>
      <c r="T60" s="3">
        <v>5516000000</v>
      </c>
      <c r="U60" s="3">
        <v>5230000000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v>125605000</v>
      </c>
      <c r="C63" s="3">
        <v>184760000</v>
      </c>
      <c r="D63" s="3">
        <v>857000</v>
      </c>
      <c r="E63" s="3" t="s">
        <v>26</v>
      </c>
      <c r="F63" s="3" t="s">
        <v>26</v>
      </c>
      <c r="G63" s="3" t="s">
        <v>26</v>
      </c>
      <c r="H63" s="3" t="s">
        <v>26</v>
      </c>
      <c r="I63" s="3" t="s">
        <v>26</v>
      </c>
      <c r="J63" s="3" t="s">
        <v>26</v>
      </c>
      <c r="K63" s="3" t="s">
        <v>26</v>
      </c>
      <c r="L63" s="3" t="s">
        <v>26</v>
      </c>
      <c r="M63" s="3" t="s">
        <v>26</v>
      </c>
      <c r="N63" s="3" t="s">
        <v>26</v>
      </c>
      <c r="O63" s="3" t="s">
        <v>26</v>
      </c>
      <c r="P63" s="3" t="s">
        <v>26</v>
      </c>
      <c r="Q63" s="4" t="s">
        <v>26</v>
      </c>
      <c r="R63" s="3" t="s">
        <v>26</v>
      </c>
      <c r="S63" s="3" t="s">
        <v>26</v>
      </c>
      <c r="T63" s="3" t="s">
        <v>26</v>
      </c>
      <c r="U63" s="3" t="s">
        <v>26</v>
      </c>
    </row>
    <row r="64" spans="1:21" ht="16" x14ac:dyDescent="0.2">
      <c r="A64" s="2" t="s">
        <v>75</v>
      </c>
      <c r="B64" s="3">
        <v>1987017000</v>
      </c>
      <c r="C64" s="3">
        <v>1627457000</v>
      </c>
      <c r="D64" s="3">
        <v>1547378000</v>
      </c>
      <c r="E64" s="3">
        <v>1701000000</v>
      </c>
      <c r="F64" s="3">
        <v>1272000000</v>
      </c>
      <c r="G64" s="3">
        <v>1413000000</v>
      </c>
      <c r="H64" s="3">
        <v>1567000000</v>
      </c>
      <c r="I64" s="3">
        <v>1833000000</v>
      </c>
      <c r="J64" s="3">
        <v>2050000000</v>
      </c>
      <c r="K64" s="3">
        <v>2930000000</v>
      </c>
      <c r="L64" s="3">
        <v>3722000000</v>
      </c>
      <c r="M64" s="3">
        <v>3474000000</v>
      </c>
      <c r="N64" s="3">
        <v>3904000000</v>
      </c>
      <c r="O64" s="3">
        <v>4309000000</v>
      </c>
      <c r="P64" s="3">
        <v>5932000000</v>
      </c>
      <c r="Q64" s="4">
        <v>5809000000</v>
      </c>
      <c r="R64" s="3">
        <v>5932000000</v>
      </c>
      <c r="S64" s="3">
        <v>6054000000</v>
      </c>
      <c r="T64" s="3">
        <v>5940000000</v>
      </c>
      <c r="U64" s="3">
        <v>5809000000</v>
      </c>
    </row>
    <row r="65" spans="1:21" ht="16" x14ac:dyDescent="0.2">
      <c r="A65" s="2" t="s">
        <v>76</v>
      </c>
      <c r="B65" s="3">
        <v>381457000</v>
      </c>
      <c r="C65" s="3">
        <v>615512000</v>
      </c>
      <c r="D65" s="3">
        <v>584284000</v>
      </c>
      <c r="E65" s="3">
        <v>407000000</v>
      </c>
      <c r="F65" s="3">
        <v>643000000</v>
      </c>
      <c r="G65" s="3">
        <v>599000000</v>
      </c>
      <c r="H65" s="3">
        <v>721000000</v>
      </c>
      <c r="I65" s="3">
        <v>820000000</v>
      </c>
      <c r="J65" s="3">
        <v>926000000</v>
      </c>
      <c r="K65" s="3">
        <v>1198000000</v>
      </c>
      <c r="L65" s="3">
        <v>2009000000</v>
      </c>
      <c r="M65" s="3">
        <v>2047000000</v>
      </c>
      <c r="N65" s="3">
        <v>2140000000</v>
      </c>
      <c r="O65" s="3">
        <v>2387000000</v>
      </c>
      <c r="P65" s="3">
        <v>3216000000</v>
      </c>
      <c r="Q65" s="4">
        <v>3367000000</v>
      </c>
      <c r="R65" s="3">
        <v>3216000000</v>
      </c>
      <c r="S65" s="3">
        <v>3327000000</v>
      </c>
      <c r="T65" s="3">
        <v>3400000000</v>
      </c>
      <c r="U65" s="3">
        <v>3367000000</v>
      </c>
    </row>
    <row r="66" spans="1:21" ht="16" x14ac:dyDescent="0.2">
      <c r="A66" s="2" t="s">
        <v>77</v>
      </c>
      <c r="B66" s="3">
        <v>665123000</v>
      </c>
      <c r="C66" s="3">
        <v>667484000</v>
      </c>
      <c r="D66" s="3">
        <v>499931000</v>
      </c>
      <c r="E66" s="3">
        <v>336000000</v>
      </c>
      <c r="F66" s="3">
        <v>234000000</v>
      </c>
      <c r="G66" s="3">
        <v>283000000</v>
      </c>
      <c r="H66" s="3">
        <v>316000000</v>
      </c>
      <c r="I66" s="3">
        <v>294000000</v>
      </c>
      <c r="J66" s="3">
        <v>393000000</v>
      </c>
      <c r="K66" s="3">
        <v>468000000</v>
      </c>
      <c r="L66" s="3">
        <v>505000000</v>
      </c>
      <c r="M66" s="3">
        <v>575000000</v>
      </c>
      <c r="N66" s="3">
        <v>624000000</v>
      </c>
      <c r="O66" s="3">
        <v>873000000</v>
      </c>
      <c r="P66" s="3">
        <v>1029000000</v>
      </c>
      <c r="Q66" s="4">
        <v>989000000</v>
      </c>
      <c r="R66" s="3">
        <v>1029000000</v>
      </c>
      <c r="S66" s="3">
        <v>1094000000</v>
      </c>
      <c r="T66" s="3">
        <v>1064000000</v>
      </c>
      <c r="U66" s="3">
        <v>989000000</v>
      </c>
    </row>
    <row r="67" spans="1:21" ht="16" x14ac:dyDescent="0.2">
      <c r="A67" s="2" t="s">
        <v>78</v>
      </c>
      <c r="B67" s="3">
        <v>413612000</v>
      </c>
      <c r="C67" s="3">
        <v>344461000</v>
      </c>
      <c r="D67" s="3">
        <v>463163000</v>
      </c>
      <c r="E67" s="3">
        <v>630000000</v>
      </c>
      <c r="F67" s="3">
        <v>395000000</v>
      </c>
      <c r="G67" s="3">
        <v>531000000</v>
      </c>
      <c r="H67" s="3">
        <v>530000000</v>
      </c>
      <c r="I67" s="3">
        <v>719000000</v>
      </c>
      <c r="J67" s="3">
        <v>731000000</v>
      </c>
      <c r="K67" s="3">
        <v>1264000000</v>
      </c>
      <c r="L67" s="3">
        <v>1208000000</v>
      </c>
      <c r="M67" s="3">
        <v>852000000</v>
      </c>
      <c r="N67" s="3">
        <v>1140000000</v>
      </c>
      <c r="O67" s="3">
        <v>1049000000</v>
      </c>
      <c r="P67" s="3">
        <v>1687000000</v>
      </c>
      <c r="Q67" s="4">
        <v>1453000000</v>
      </c>
      <c r="R67" s="3">
        <v>1687000000</v>
      </c>
      <c r="S67" s="3">
        <v>1633000000</v>
      </c>
      <c r="T67" s="3">
        <v>1476000000</v>
      </c>
      <c r="U67" s="3">
        <v>1453000000</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v>526825000</v>
      </c>
      <c r="C69" s="3" t="s">
        <v>26</v>
      </c>
      <c r="D69" s="3" t="s">
        <v>26</v>
      </c>
      <c r="E69" s="3">
        <v>328000000</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759840000</v>
      </c>
      <c r="C70" s="3">
        <v>620505000</v>
      </c>
      <c r="D70" s="3">
        <v>801492000</v>
      </c>
      <c r="E70" s="3">
        <v>879000000</v>
      </c>
      <c r="F70" s="3">
        <v>673000000</v>
      </c>
      <c r="G70" s="3">
        <v>705000000</v>
      </c>
      <c r="H70" s="3">
        <v>568000000</v>
      </c>
      <c r="I70" s="3">
        <v>724000000</v>
      </c>
      <c r="J70" s="3">
        <v>275000000</v>
      </c>
      <c r="K70" s="3">
        <v>374000000</v>
      </c>
      <c r="L70" s="3">
        <v>430000000</v>
      </c>
      <c r="M70" s="3">
        <v>581000000</v>
      </c>
      <c r="N70" s="3">
        <v>764000000</v>
      </c>
      <c r="O70" s="3">
        <v>1386000000</v>
      </c>
      <c r="P70" s="3">
        <v>1344000000</v>
      </c>
      <c r="Q70" s="4">
        <v>1305000000</v>
      </c>
      <c r="R70" s="3">
        <v>1344000000</v>
      </c>
      <c r="S70" s="3">
        <v>1229000000</v>
      </c>
      <c r="T70" s="3">
        <v>1219000000</v>
      </c>
      <c r="U70" s="3">
        <v>1305000000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4242161000</v>
      </c>
      <c r="C76" s="3">
        <v>3885296000</v>
      </c>
      <c r="D76" s="3">
        <v>4178030000</v>
      </c>
      <c r="E76" s="3">
        <v>3506000000</v>
      </c>
      <c r="F76" s="3">
        <v>7000000000</v>
      </c>
      <c r="G76" s="3">
        <v>6401000000</v>
      </c>
      <c r="H76" s="3">
        <v>6207000000</v>
      </c>
      <c r="I76" s="3">
        <v>6047000000</v>
      </c>
      <c r="J76" s="3">
        <v>6235000000</v>
      </c>
      <c r="K76" s="3">
        <v>6501000000</v>
      </c>
      <c r="L76" s="3">
        <v>7026000000</v>
      </c>
      <c r="M76" s="3">
        <v>8818000000</v>
      </c>
      <c r="N76" s="3">
        <v>8984000000</v>
      </c>
      <c r="O76" s="3">
        <v>9718000000</v>
      </c>
      <c r="P76" s="3">
        <v>10801000000</v>
      </c>
      <c r="Q76" s="4">
        <v>11531000000</v>
      </c>
      <c r="R76" s="3">
        <v>10801000000</v>
      </c>
      <c r="S76" s="3">
        <v>11244000000</v>
      </c>
      <c r="T76" s="3">
        <v>11319000000</v>
      </c>
      <c r="U76" s="3">
        <v>11531000000</v>
      </c>
    </row>
    <row r="77" spans="1:21" ht="16" x14ac:dyDescent="0.2">
      <c r="A77" s="2" t="s">
        <v>88</v>
      </c>
      <c r="B77" s="3">
        <v>1094200000</v>
      </c>
      <c r="C77" s="3">
        <v>1090433000</v>
      </c>
      <c r="D77" s="3">
        <v>963004000</v>
      </c>
      <c r="E77" s="3">
        <v>866000000</v>
      </c>
      <c r="F77" s="3">
        <v>-1097000000</v>
      </c>
      <c r="G77" s="3">
        <v>-1117000000</v>
      </c>
      <c r="H77" s="3">
        <v>-1126000000</v>
      </c>
      <c r="I77" s="3">
        <v>-1162000000</v>
      </c>
      <c r="J77" s="3">
        <v>-1169000000</v>
      </c>
      <c r="K77" s="3">
        <v>-1179000000</v>
      </c>
      <c r="L77" s="3">
        <v>-998000000</v>
      </c>
      <c r="M77" s="3">
        <v>-1013000000</v>
      </c>
      <c r="N77" s="3">
        <v>1856000000</v>
      </c>
      <c r="O77" s="3">
        <v>2228000000</v>
      </c>
      <c r="P77" s="3">
        <v>2696000000</v>
      </c>
      <c r="Q77" s="4">
        <v>3083000000</v>
      </c>
      <c r="R77" s="3">
        <v>2696000000</v>
      </c>
      <c r="S77" s="3">
        <v>2978000000</v>
      </c>
      <c r="T77" s="3">
        <v>3057000000</v>
      </c>
      <c r="U77" s="3">
        <v>3083000000</v>
      </c>
    </row>
    <row r="78" spans="1:21" ht="16" x14ac:dyDescent="0.2">
      <c r="A78" s="2" t="s">
        <v>89</v>
      </c>
      <c r="B78" s="3">
        <v>2831952000</v>
      </c>
      <c r="C78" s="3">
        <v>2906957000</v>
      </c>
      <c r="D78" s="3">
        <v>2868788000</v>
      </c>
      <c r="E78" s="3">
        <v>2738000000</v>
      </c>
      <c r="F78" s="3">
        <v>910000000</v>
      </c>
      <c r="G78" s="3">
        <v>850000000</v>
      </c>
      <c r="H78" s="3">
        <v>861000000</v>
      </c>
      <c r="I78" s="3">
        <v>892000000</v>
      </c>
      <c r="J78" s="3">
        <v>937000000</v>
      </c>
      <c r="K78" s="3">
        <v>1066000000</v>
      </c>
      <c r="L78" s="3">
        <v>1407000000</v>
      </c>
      <c r="M78" s="3">
        <v>1529000000</v>
      </c>
      <c r="N78" s="3">
        <v>4632000000</v>
      </c>
      <c r="O78" s="3">
        <v>5274000000</v>
      </c>
      <c r="P78" s="3">
        <v>6018000000</v>
      </c>
      <c r="Q78" s="4">
        <v>6701000000</v>
      </c>
      <c r="R78" s="3">
        <v>6018000000</v>
      </c>
      <c r="S78" s="3">
        <v>6399000000</v>
      </c>
      <c r="T78" s="3">
        <v>6560000000</v>
      </c>
      <c r="U78" s="3">
        <v>6701000000</v>
      </c>
    </row>
    <row r="79" spans="1:21" ht="16" x14ac:dyDescent="0.2">
      <c r="A79" s="2" t="s">
        <v>90</v>
      </c>
      <c r="B79" s="3">
        <v>1737752000</v>
      </c>
      <c r="C79" s="3">
        <v>1816524000</v>
      </c>
      <c r="D79" s="3">
        <v>1905784000</v>
      </c>
      <c r="E79" s="3">
        <v>1872000000</v>
      </c>
      <c r="F79" s="3">
        <v>2007000000</v>
      </c>
      <c r="G79" s="3">
        <v>1967000000</v>
      </c>
      <c r="H79" s="3">
        <v>1987000000</v>
      </c>
      <c r="I79" s="3">
        <v>2054000000</v>
      </c>
      <c r="J79" s="3">
        <v>2106000000</v>
      </c>
      <c r="K79" s="3">
        <v>2245000000</v>
      </c>
      <c r="L79" s="3">
        <v>2405000000</v>
      </c>
      <c r="M79" s="3">
        <v>2542000000</v>
      </c>
      <c r="N79" s="3">
        <v>2776000000</v>
      </c>
      <c r="O79" s="3">
        <v>3046000000</v>
      </c>
      <c r="P79" s="3">
        <v>3322000000</v>
      </c>
      <c r="Q79" s="4">
        <v>3618000000</v>
      </c>
      <c r="R79" s="3">
        <v>3322000000</v>
      </c>
      <c r="S79" s="3">
        <v>3421000000</v>
      </c>
      <c r="T79" s="3">
        <v>3503000000</v>
      </c>
      <c r="U79" s="3">
        <v>3618000000</v>
      </c>
    </row>
    <row r="80" spans="1:21" ht="16" x14ac:dyDescent="0.2">
      <c r="A80" s="2" t="s">
        <v>91</v>
      </c>
      <c r="B80" s="3">
        <v>1446589000</v>
      </c>
      <c r="C80" s="3">
        <v>1052165000</v>
      </c>
      <c r="D80" s="3">
        <v>1307283000</v>
      </c>
      <c r="E80" s="3">
        <v>931000000</v>
      </c>
      <c r="F80" s="3">
        <v>1055000000</v>
      </c>
      <c r="G80" s="3">
        <v>1005000000</v>
      </c>
      <c r="H80" s="3">
        <v>935000000</v>
      </c>
      <c r="I80" s="3">
        <v>946000000</v>
      </c>
      <c r="J80" s="3">
        <v>929000000</v>
      </c>
      <c r="K80" s="3">
        <v>1143000000</v>
      </c>
      <c r="L80" s="3">
        <v>1568000000</v>
      </c>
      <c r="M80" s="3">
        <v>1703000000</v>
      </c>
      <c r="N80" s="3">
        <v>1538000000</v>
      </c>
      <c r="O80" s="3">
        <v>2055000000</v>
      </c>
      <c r="P80" s="3">
        <v>1980000000</v>
      </c>
      <c r="Q80" s="4">
        <v>2177000000</v>
      </c>
      <c r="R80" s="3">
        <v>1980000000</v>
      </c>
      <c r="S80" s="3">
        <v>2088000000</v>
      </c>
      <c r="T80" s="3">
        <v>2024000000</v>
      </c>
      <c r="U80" s="3">
        <v>2177000000</v>
      </c>
    </row>
    <row r="81" spans="1:21" ht="16" x14ac:dyDescent="0.2">
      <c r="A81" s="2" t="s">
        <v>92</v>
      </c>
      <c r="B81" s="3">
        <v>1446589000</v>
      </c>
      <c r="C81" s="3">
        <v>1052165000</v>
      </c>
      <c r="D81" s="3">
        <v>1307283000</v>
      </c>
      <c r="E81" s="3">
        <v>931000000</v>
      </c>
      <c r="F81" s="3">
        <v>1055000000</v>
      </c>
      <c r="G81" s="3">
        <v>1005000000</v>
      </c>
      <c r="H81" s="3">
        <v>935000000</v>
      </c>
      <c r="I81" s="3">
        <v>946000000</v>
      </c>
      <c r="J81" s="3">
        <v>929000000</v>
      </c>
      <c r="K81" s="3">
        <v>1143000000</v>
      </c>
      <c r="L81" s="3">
        <v>1568000000</v>
      </c>
      <c r="M81" s="3">
        <v>1703000000</v>
      </c>
      <c r="N81" s="3">
        <v>1538000000</v>
      </c>
      <c r="O81" s="3">
        <v>2055000000</v>
      </c>
      <c r="P81" s="3">
        <v>1980000000</v>
      </c>
      <c r="Q81" s="4">
        <v>2177000000</v>
      </c>
      <c r="R81" s="3">
        <v>1980000000</v>
      </c>
      <c r="S81" s="3">
        <v>2088000000</v>
      </c>
      <c r="T81" s="3">
        <v>2024000000</v>
      </c>
      <c r="U81" s="3">
        <v>2177000000</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1701372000</v>
      </c>
      <c r="C83" s="3">
        <v>1742698000</v>
      </c>
      <c r="D83" s="3">
        <v>1907743000</v>
      </c>
      <c r="E83" s="3">
        <v>1709000000</v>
      </c>
      <c r="F83" s="3">
        <v>7042000000</v>
      </c>
      <c r="G83" s="3">
        <v>6513000000</v>
      </c>
      <c r="H83" s="3">
        <v>6398000000</v>
      </c>
      <c r="I83" s="3">
        <v>6263000000</v>
      </c>
      <c r="J83" s="3">
        <v>6475000000</v>
      </c>
      <c r="K83" s="3">
        <v>6537000000</v>
      </c>
      <c r="L83" s="3">
        <v>6456000000</v>
      </c>
      <c r="M83" s="3">
        <v>8128000000</v>
      </c>
      <c r="N83" s="3">
        <v>5590000000</v>
      </c>
      <c r="O83" s="3">
        <v>5435000000</v>
      </c>
      <c r="P83" s="3">
        <v>6125000000</v>
      </c>
      <c r="Q83" s="4">
        <v>6271000000</v>
      </c>
      <c r="R83" s="3">
        <v>6125000000</v>
      </c>
      <c r="S83" s="3">
        <v>6178000000</v>
      </c>
      <c r="T83" s="3">
        <v>6238000000</v>
      </c>
      <c r="U83" s="3">
        <v>6271000000</v>
      </c>
    </row>
    <row r="84" spans="1:21" ht="16" x14ac:dyDescent="0.2">
      <c r="A84" s="2" t="s">
        <v>95</v>
      </c>
      <c r="B84" s="3">
        <v>1563102000</v>
      </c>
      <c r="C84" s="3">
        <v>1477348000</v>
      </c>
      <c r="D84" s="3">
        <v>1623247000</v>
      </c>
      <c r="E84" s="3">
        <v>1546000000</v>
      </c>
      <c r="F84" s="3">
        <v>4873000000</v>
      </c>
      <c r="G84" s="3">
        <v>4397000000</v>
      </c>
      <c r="H84" s="3">
        <v>4255000000</v>
      </c>
      <c r="I84" s="3">
        <v>4064000000</v>
      </c>
      <c r="J84" s="3">
        <v>3891000000</v>
      </c>
      <c r="K84" s="3">
        <v>3780000000</v>
      </c>
      <c r="L84" s="3">
        <v>3581000000</v>
      </c>
      <c r="M84" s="3">
        <v>3555000000</v>
      </c>
      <c r="N84" s="3">
        <v>3619000000</v>
      </c>
      <c r="O84" s="3">
        <v>3583000000</v>
      </c>
      <c r="P84" s="3">
        <v>4039000000</v>
      </c>
      <c r="Q84" s="4">
        <v>4037000000</v>
      </c>
      <c r="R84" s="3">
        <v>4039000000</v>
      </c>
      <c r="S84" s="3">
        <v>4050000000</v>
      </c>
      <c r="T84" s="3">
        <v>4039000000</v>
      </c>
      <c r="U84" s="3">
        <v>4037000000</v>
      </c>
    </row>
    <row r="85" spans="1:21" ht="16" x14ac:dyDescent="0.2">
      <c r="A85" s="2" t="s">
        <v>96</v>
      </c>
      <c r="B85" s="3">
        <v>1174673000</v>
      </c>
      <c r="C85" s="3">
        <v>1170932000</v>
      </c>
      <c r="D85" s="3">
        <v>1336426000</v>
      </c>
      <c r="E85" s="3">
        <v>1335000000</v>
      </c>
      <c r="F85" s="3">
        <v>3518000000</v>
      </c>
      <c r="G85" s="3">
        <v>3294000000</v>
      </c>
      <c r="H85" s="3">
        <v>3304000000</v>
      </c>
      <c r="I85" s="3">
        <v>3302000000</v>
      </c>
      <c r="J85" s="3">
        <v>3316000000</v>
      </c>
      <c r="K85" s="3">
        <v>3368000000</v>
      </c>
      <c r="L85" s="3">
        <v>3368000000</v>
      </c>
      <c r="M85" s="3">
        <v>3399000000</v>
      </c>
      <c r="N85" s="3">
        <v>3466000000</v>
      </c>
      <c r="O85" s="3">
        <v>3479000000</v>
      </c>
      <c r="P85" s="3">
        <v>3700000000</v>
      </c>
      <c r="Q85" s="4">
        <v>3732000000</v>
      </c>
      <c r="R85" s="3">
        <v>3700000000</v>
      </c>
      <c r="S85" s="3">
        <v>3718000000</v>
      </c>
      <c r="T85" s="3">
        <v>3711000000</v>
      </c>
      <c r="U85" s="3">
        <v>3732000000</v>
      </c>
    </row>
    <row r="86" spans="1:21" ht="16" x14ac:dyDescent="0.2">
      <c r="A86" s="2" t="s">
        <v>97</v>
      </c>
      <c r="B86" s="3">
        <v>388429000</v>
      </c>
      <c r="C86" s="3">
        <v>306416000</v>
      </c>
      <c r="D86" s="3">
        <v>286821000</v>
      </c>
      <c r="E86" s="3">
        <v>211000000</v>
      </c>
      <c r="F86" s="3">
        <v>1355000000</v>
      </c>
      <c r="G86" s="3">
        <v>1103000000</v>
      </c>
      <c r="H86" s="3">
        <v>951000000</v>
      </c>
      <c r="I86" s="3">
        <v>762000000</v>
      </c>
      <c r="J86" s="3">
        <v>575000000</v>
      </c>
      <c r="K86" s="3">
        <v>412000000</v>
      </c>
      <c r="L86" s="3">
        <v>213000000</v>
      </c>
      <c r="M86" s="3">
        <v>156000000</v>
      </c>
      <c r="N86" s="3">
        <v>153000000</v>
      </c>
      <c r="O86" s="3">
        <v>104000000</v>
      </c>
      <c r="P86" s="3">
        <v>339000000</v>
      </c>
      <c r="Q86" s="4">
        <v>305000000</v>
      </c>
      <c r="R86" s="3">
        <v>339000000</v>
      </c>
      <c r="S86" s="3">
        <v>332000000</v>
      </c>
      <c r="T86" s="3">
        <v>328000000</v>
      </c>
      <c r="U86" s="3">
        <v>305000000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138270000</v>
      </c>
      <c r="C89" s="3">
        <v>265350000</v>
      </c>
      <c r="D89" s="3">
        <v>284496000</v>
      </c>
      <c r="E89" s="3">
        <v>163000000</v>
      </c>
      <c r="F89" s="3">
        <v>2169000000</v>
      </c>
      <c r="G89" s="3">
        <v>2116000000</v>
      </c>
      <c r="H89" s="3">
        <v>2143000000</v>
      </c>
      <c r="I89" s="3">
        <v>2199000000</v>
      </c>
      <c r="J89" s="3">
        <v>2584000000</v>
      </c>
      <c r="K89" s="3">
        <v>2757000000</v>
      </c>
      <c r="L89" s="3">
        <v>2875000000</v>
      </c>
      <c r="M89" s="3">
        <v>4573000000</v>
      </c>
      <c r="N89" s="3">
        <v>1971000000</v>
      </c>
      <c r="O89" s="3">
        <v>1852000000</v>
      </c>
      <c r="P89" s="3">
        <v>2086000000</v>
      </c>
      <c r="Q89" s="4">
        <v>2234000000</v>
      </c>
      <c r="R89" s="3">
        <v>2086000000</v>
      </c>
      <c r="S89" s="3">
        <v>2128000000</v>
      </c>
      <c r="T89" s="3">
        <v>2199000000</v>
      </c>
      <c r="U89" s="3">
        <v>2234000000</v>
      </c>
    </row>
    <row r="90" spans="1:21" ht="16" x14ac:dyDescent="0.2">
      <c r="A90" s="2" t="s">
        <v>101</v>
      </c>
      <c r="B90" s="3">
        <v>10906318000</v>
      </c>
      <c r="C90" s="3">
        <v>9574243000</v>
      </c>
      <c r="D90" s="3">
        <v>10943345000</v>
      </c>
      <c r="E90" s="3">
        <v>13861000000</v>
      </c>
      <c r="F90" s="3">
        <v>12102000000</v>
      </c>
      <c r="G90" s="3">
        <v>12043000000</v>
      </c>
      <c r="H90" s="3">
        <v>13174000000</v>
      </c>
      <c r="I90" s="3">
        <v>15308000000</v>
      </c>
      <c r="J90" s="3">
        <v>14588000000</v>
      </c>
      <c r="K90" s="3">
        <v>19419000000</v>
      </c>
      <c r="L90" s="3">
        <v>17773000000</v>
      </c>
      <c r="M90" s="3">
        <v>19024000000</v>
      </c>
      <c r="N90" s="3">
        <v>22353000000</v>
      </c>
      <c r="O90" s="3">
        <v>25825000000</v>
      </c>
      <c r="P90" s="3">
        <v>26726000000</v>
      </c>
      <c r="Q90" s="4">
        <v>30410000000</v>
      </c>
      <c r="R90" s="3">
        <v>26726000000</v>
      </c>
      <c r="S90" s="3">
        <v>27959000000</v>
      </c>
      <c r="T90" s="3">
        <v>29092000000</v>
      </c>
      <c r="U90" s="3">
        <v>30410000000</v>
      </c>
    </row>
    <row r="91" spans="1:21" ht="16" x14ac:dyDescent="0.2">
      <c r="A91" s="2" t="s">
        <v>102</v>
      </c>
      <c r="B91" s="3">
        <v>2771090000</v>
      </c>
      <c r="C91" s="3">
        <v>1073937000</v>
      </c>
      <c r="D91" s="3">
        <v>2039387000</v>
      </c>
      <c r="E91" s="3">
        <v>1678000000</v>
      </c>
      <c r="F91" s="3">
        <v>1510000000</v>
      </c>
      <c r="G91" s="3">
        <v>1649000000</v>
      </c>
      <c r="H91" s="3">
        <v>1883000000</v>
      </c>
      <c r="I91" s="3">
        <v>1833000000</v>
      </c>
      <c r="J91" s="3">
        <v>2056000000</v>
      </c>
      <c r="K91" s="3">
        <v>2450000000</v>
      </c>
      <c r="L91" s="3">
        <v>2721000000</v>
      </c>
      <c r="M91" s="3">
        <v>2511000000</v>
      </c>
      <c r="N91" s="3">
        <v>3138000000</v>
      </c>
      <c r="O91" s="3">
        <v>4268000000</v>
      </c>
      <c r="P91" s="3">
        <v>4237000000</v>
      </c>
      <c r="Q91" s="4">
        <v>4528000000</v>
      </c>
      <c r="R91" s="3">
        <v>4237000000</v>
      </c>
      <c r="S91" s="3">
        <v>3969000000</v>
      </c>
      <c r="T91" s="3">
        <v>4299000000</v>
      </c>
      <c r="U91" s="3">
        <v>4528000000</v>
      </c>
    </row>
    <row r="92" spans="1:21" ht="16" x14ac:dyDescent="0.2">
      <c r="A92" s="2" t="s">
        <v>103</v>
      </c>
      <c r="B92" s="3">
        <v>2771090000</v>
      </c>
      <c r="C92" s="3">
        <v>1058015000</v>
      </c>
      <c r="D92" s="3">
        <v>1765966000</v>
      </c>
      <c r="E92" s="3">
        <v>1520000000</v>
      </c>
      <c r="F92" s="3">
        <v>1436000000</v>
      </c>
      <c r="G92" s="3">
        <v>1649000000</v>
      </c>
      <c r="H92" s="3">
        <v>1883000000</v>
      </c>
      <c r="I92" s="3">
        <v>1833000000</v>
      </c>
      <c r="J92" s="3">
        <v>2056000000</v>
      </c>
      <c r="K92" s="3">
        <v>2450000000</v>
      </c>
      <c r="L92" s="3">
        <v>2721000000</v>
      </c>
      <c r="M92" s="3">
        <v>958000000</v>
      </c>
      <c r="N92" s="3">
        <v>1124000000</v>
      </c>
      <c r="O92" s="3">
        <v>1472000000</v>
      </c>
      <c r="P92" s="3">
        <v>1755000000</v>
      </c>
      <c r="Q92" s="4">
        <v>1433000000</v>
      </c>
      <c r="R92" s="3">
        <v>1755000000</v>
      </c>
      <c r="S92" s="3">
        <v>1611000000</v>
      </c>
      <c r="T92" s="3">
        <v>1468000000</v>
      </c>
      <c r="U92" s="3">
        <v>1433000000</v>
      </c>
    </row>
    <row r="93" spans="1:21" ht="16" x14ac:dyDescent="0.2">
      <c r="A93" s="2" t="s">
        <v>104</v>
      </c>
      <c r="B93" s="3">
        <v>295014000</v>
      </c>
      <c r="C93" s="3">
        <v>15922000</v>
      </c>
      <c r="D93" s="3">
        <v>273421000</v>
      </c>
      <c r="E93" s="3">
        <v>158000000</v>
      </c>
      <c r="F93" s="3">
        <v>74000000</v>
      </c>
      <c r="G93" s="3">
        <v>114000000</v>
      </c>
      <c r="H93" s="3">
        <v>193000000</v>
      </c>
      <c r="I93" s="3">
        <v>118000000</v>
      </c>
      <c r="J93" s="3">
        <v>151000000</v>
      </c>
      <c r="K93" s="3">
        <v>182000000</v>
      </c>
      <c r="L93" s="3">
        <v>248000000</v>
      </c>
      <c r="M93" s="3">
        <v>215000000</v>
      </c>
      <c r="N93" s="3">
        <v>255000000</v>
      </c>
      <c r="O93" s="3">
        <v>758000000</v>
      </c>
      <c r="P93" s="3">
        <v>349000000</v>
      </c>
      <c r="Q93" s="4">
        <v>967000000</v>
      </c>
      <c r="R93" s="3">
        <v>349000000</v>
      </c>
      <c r="S93" s="3">
        <v>545000000</v>
      </c>
      <c r="T93" s="3">
        <v>866000000</v>
      </c>
      <c r="U93" s="3">
        <v>967000000</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-295014000</v>
      </c>
      <c r="C95" s="3" t="s">
        <v>26</v>
      </c>
      <c r="D95" s="3" t="s">
        <v>26</v>
      </c>
      <c r="E95" s="3" t="s">
        <v>26</v>
      </c>
      <c r="F95" s="3" t="s">
        <v>26</v>
      </c>
      <c r="G95" s="3">
        <v>-114000000</v>
      </c>
      <c r="H95" s="3">
        <v>-193000000</v>
      </c>
      <c r="I95" s="3">
        <v>-118000000</v>
      </c>
      <c r="J95" s="3">
        <v>-151000000</v>
      </c>
      <c r="K95" s="3">
        <v>-182000000</v>
      </c>
      <c r="L95" s="3">
        <v>-248000000</v>
      </c>
      <c r="M95" s="3">
        <v>1338000000</v>
      </c>
      <c r="N95" s="3">
        <v>1759000000</v>
      </c>
      <c r="O95" s="3">
        <v>2038000000</v>
      </c>
      <c r="P95" s="3">
        <v>2133000000</v>
      </c>
      <c r="Q95" s="4">
        <v>2128000000</v>
      </c>
      <c r="R95" s="3">
        <v>2133000000</v>
      </c>
      <c r="S95" s="3">
        <v>1813000000</v>
      </c>
      <c r="T95" s="3">
        <v>1965000000</v>
      </c>
      <c r="U95" s="3">
        <v>2128000000</v>
      </c>
    </row>
    <row r="96" spans="1:21" ht="16" x14ac:dyDescent="0.2">
      <c r="A96" s="2" t="s">
        <v>107</v>
      </c>
      <c r="B96" s="3">
        <v>1068000</v>
      </c>
      <c r="C96" s="3">
        <v>1240000</v>
      </c>
      <c r="D96" s="3">
        <v>1258000</v>
      </c>
      <c r="E96" s="3" t="s">
        <v>26</v>
      </c>
      <c r="F96" s="3" t="s">
        <v>26</v>
      </c>
      <c r="G96" s="3" t="s">
        <v>26</v>
      </c>
      <c r="H96" s="3" t="s">
        <v>26</v>
      </c>
      <c r="I96" s="3">
        <v>1200000000</v>
      </c>
      <c r="J96" s="3">
        <v>200000000</v>
      </c>
      <c r="K96" s="3" t="s">
        <v>26</v>
      </c>
      <c r="L96" s="3" t="s">
        <v>26</v>
      </c>
      <c r="M96" s="3">
        <v>600000000</v>
      </c>
      <c r="N96" s="3">
        <v>64000000</v>
      </c>
      <c r="O96" s="3">
        <v>73000000</v>
      </c>
      <c r="P96" s="3">
        <v>85000000</v>
      </c>
      <c r="Q96" s="4">
        <v>199000000</v>
      </c>
      <c r="R96" s="3">
        <v>85000000</v>
      </c>
      <c r="S96" s="3">
        <v>199000000</v>
      </c>
      <c r="T96" s="3">
        <v>199000000</v>
      </c>
      <c r="U96" s="3">
        <v>199000000</v>
      </c>
    </row>
    <row r="97" spans="1:21" ht="16" x14ac:dyDescent="0.2">
      <c r="A97" s="2" t="s">
        <v>108</v>
      </c>
      <c r="B97" s="3">
        <v>1068000</v>
      </c>
      <c r="C97" s="3">
        <v>1240000</v>
      </c>
      <c r="D97" s="3">
        <v>1258000</v>
      </c>
      <c r="E97" s="3" t="s">
        <v>26</v>
      </c>
      <c r="F97" s="3" t="s">
        <v>26</v>
      </c>
      <c r="G97" s="3" t="s">
        <v>26</v>
      </c>
      <c r="H97" s="3" t="s">
        <v>26</v>
      </c>
      <c r="I97" s="3">
        <v>1200000000</v>
      </c>
      <c r="J97" s="3">
        <v>200000000</v>
      </c>
      <c r="K97" s="3" t="s">
        <v>26</v>
      </c>
      <c r="L97" s="3" t="s">
        <v>26</v>
      </c>
      <c r="M97" s="3">
        <v>600000000</v>
      </c>
      <c r="N97" s="3" t="s">
        <v>26</v>
      </c>
      <c r="O97" s="3" t="s">
        <v>26</v>
      </c>
      <c r="P97" s="3" t="s">
        <v>26</v>
      </c>
      <c r="Q97" s="4">
        <v>199000000</v>
      </c>
      <c r="R97" s="3" t="s">
        <v>26</v>
      </c>
      <c r="S97" s="3">
        <v>199000000</v>
      </c>
      <c r="T97" s="3">
        <v>199000000</v>
      </c>
      <c r="U97" s="3">
        <v>199000000</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t="s">
        <v>26</v>
      </c>
      <c r="N98" s="3">
        <v>64000000</v>
      </c>
      <c r="O98" s="3">
        <v>73000000</v>
      </c>
      <c r="P98" s="3">
        <v>85000000</v>
      </c>
      <c r="Q98" s="4">
        <v>99000000</v>
      </c>
      <c r="R98" s="3">
        <v>85000000</v>
      </c>
      <c r="S98" s="3">
        <v>89000000</v>
      </c>
      <c r="T98" s="3">
        <v>105000000</v>
      </c>
      <c r="U98" s="3">
        <v>99000000</v>
      </c>
    </row>
    <row r="99" spans="1:21" ht="16" x14ac:dyDescent="0.2">
      <c r="A99" s="2" t="s">
        <v>110</v>
      </c>
      <c r="B99" s="3">
        <v>173394000</v>
      </c>
      <c r="C99" s="3">
        <v>864280000</v>
      </c>
      <c r="D99" s="3">
        <v>847231000</v>
      </c>
      <c r="E99" s="3">
        <v>1116000000</v>
      </c>
      <c r="F99" s="3">
        <v>755000000</v>
      </c>
      <c r="G99" s="3">
        <v>794000000</v>
      </c>
      <c r="H99" s="3">
        <v>940000000</v>
      </c>
      <c r="I99" s="3">
        <v>765000000</v>
      </c>
      <c r="J99" s="3">
        <v>1376000000</v>
      </c>
      <c r="K99" s="3">
        <v>1665000000</v>
      </c>
      <c r="L99" s="3">
        <v>1347000000</v>
      </c>
      <c r="M99" s="3">
        <v>1336000000</v>
      </c>
      <c r="N99" s="3">
        <v>1257000000</v>
      </c>
      <c r="O99" s="3">
        <v>2003000000</v>
      </c>
      <c r="P99" s="3">
        <v>3057000000</v>
      </c>
      <c r="Q99" s="4">
        <v>3497000000</v>
      </c>
      <c r="R99" s="3">
        <v>3057000000</v>
      </c>
      <c r="S99" s="3">
        <v>3082000000</v>
      </c>
      <c r="T99" s="3">
        <v>3373000000</v>
      </c>
      <c r="U99" s="3">
        <v>3497000000</v>
      </c>
    </row>
    <row r="100" spans="1:21" ht="16" x14ac:dyDescent="0.2">
      <c r="A100" s="2" t="s">
        <v>111</v>
      </c>
      <c r="B100" s="3">
        <v>1225735000</v>
      </c>
      <c r="C100" s="3">
        <v>864280000</v>
      </c>
      <c r="D100" s="3">
        <v>847231000</v>
      </c>
      <c r="E100" s="3">
        <v>1116000000</v>
      </c>
      <c r="F100" s="3">
        <v>755000000</v>
      </c>
      <c r="G100" s="3">
        <v>794000000</v>
      </c>
      <c r="H100" s="3">
        <v>940000000</v>
      </c>
      <c r="I100" s="3">
        <v>765000000</v>
      </c>
      <c r="J100" s="3">
        <v>1376000000</v>
      </c>
      <c r="K100" s="3">
        <v>1665000000</v>
      </c>
      <c r="L100" s="3">
        <v>1347000000</v>
      </c>
      <c r="M100" s="3">
        <v>1336000000</v>
      </c>
      <c r="N100" s="3">
        <v>1321000000</v>
      </c>
      <c r="O100" s="3">
        <v>2076000000</v>
      </c>
      <c r="P100" s="3">
        <v>3142000000</v>
      </c>
      <c r="Q100" s="4">
        <v>3497000000</v>
      </c>
      <c r="R100" s="3">
        <v>3142000000</v>
      </c>
      <c r="S100" s="3">
        <v>3082000000</v>
      </c>
      <c r="T100" s="3">
        <v>3373000000</v>
      </c>
      <c r="U100" s="3">
        <v>3497000000</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v>864280000</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v>-1052341000</v>
      </c>
      <c r="C103" s="3">
        <v>-864280000</v>
      </c>
      <c r="D103" s="3" t="s">
        <v>26</v>
      </c>
      <c r="E103" s="3" t="s">
        <v>26</v>
      </c>
      <c r="F103" s="3" t="s">
        <v>26</v>
      </c>
      <c r="G103" s="3" t="s">
        <v>26</v>
      </c>
      <c r="H103" s="3" t="s">
        <v>26</v>
      </c>
      <c r="I103" s="3" t="s">
        <v>26</v>
      </c>
      <c r="J103" s="3" t="s">
        <v>26</v>
      </c>
      <c r="K103" s="3" t="s">
        <v>26</v>
      </c>
      <c r="L103" s="3" t="s">
        <v>26</v>
      </c>
      <c r="M103" s="3" t="s">
        <v>26</v>
      </c>
      <c r="N103" s="3">
        <v>-64000000</v>
      </c>
      <c r="O103" s="3">
        <v>-73000000</v>
      </c>
      <c r="P103" s="3">
        <v>-85000000</v>
      </c>
      <c r="Q103" s="4" t="s">
        <v>26</v>
      </c>
      <c r="R103" s="3">
        <v>-85000000</v>
      </c>
      <c r="S103" s="3" t="s">
        <v>26</v>
      </c>
      <c r="T103" s="3" t="s">
        <v>26</v>
      </c>
      <c r="U103" s="3" t="s">
        <v>26</v>
      </c>
    </row>
    <row r="104" spans="1:21" ht="16" x14ac:dyDescent="0.2">
      <c r="A104" s="2" t="s">
        <v>115</v>
      </c>
      <c r="B104" s="3">
        <v>2945552000</v>
      </c>
      <c r="C104" s="3">
        <v>1939457000</v>
      </c>
      <c r="D104" s="3">
        <v>2887876000</v>
      </c>
      <c r="E104" s="3">
        <v>2794000000</v>
      </c>
      <c r="F104" s="3">
        <v>2265000000</v>
      </c>
      <c r="G104" s="3">
        <v>2443000000</v>
      </c>
      <c r="H104" s="3">
        <v>2823000000</v>
      </c>
      <c r="I104" s="3">
        <v>3798000000</v>
      </c>
      <c r="J104" s="3">
        <v>3632000000</v>
      </c>
      <c r="K104" s="3">
        <v>4115000000</v>
      </c>
      <c r="L104" s="3">
        <v>4068000000</v>
      </c>
      <c r="M104" s="3">
        <v>4447000000</v>
      </c>
      <c r="N104" s="3">
        <v>4459000000</v>
      </c>
      <c r="O104" s="3">
        <v>6344000000</v>
      </c>
      <c r="P104" s="3">
        <v>7379000000</v>
      </c>
      <c r="Q104" s="4">
        <v>8224000000</v>
      </c>
      <c r="R104" s="3">
        <v>7379000000</v>
      </c>
      <c r="S104" s="3">
        <v>7250000000</v>
      </c>
      <c r="T104" s="3">
        <v>7871000000</v>
      </c>
      <c r="U104" s="3">
        <v>8224000000</v>
      </c>
    </row>
    <row r="105" spans="1:21" ht="16" x14ac:dyDescent="0.2">
      <c r="A105" s="2" t="s">
        <v>116</v>
      </c>
      <c r="B105" s="3">
        <v>201576000</v>
      </c>
      <c r="C105" s="3">
        <v>200654000</v>
      </c>
      <c r="D105" s="3">
        <v>204271000</v>
      </c>
      <c r="E105" s="3">
        <v>1947000000</v>
      </c>
      <c r="F105" s="3">
        <v>1946000000</v>
      </c>
      <c r="G105" s="3">
        <v>1946000000</v>
      </c>
      <c r="H105" s="3">
        <v>1947000000</v>
      </c>
      <c r="I105" s="3">
        <v>3342000000</v>
      </c>
      <c r="J105" s="3">
        <v>3143000000</v>
      </c>
      <c r="K105" s="3">
        <v>5304000000</v>
      </c>
      <c r="L105" s="3">
        <v>5309000000</v>
      </c>
      <c r="M105" s="3">
        <v>4713000000</v>
      </c>
      <c r="N105" s="3">
        <v>5448000000</v>
      </c>
      <c r="O105" s="3">
        <v>5452000000</v>
      </c>
      <c r="P105" s="3">
        <v>5457000000</v>
      </c>
      <c r="Q105" s="4">
        <v>5460000000</v>
      </c>
      <c r="R105" s="3">
        <v>5457000000</v>
      </c>
      <c r="S105" s="3">
        <v>5458000000</v>
      </c>
      <c r="T105" s="3">
        <v>5459000000</v>
      </c>
      <c r="U105" s="3">
        <v>5460000000</v>
      </c>
    </row>
    <row r="106" spans="1:21" ht="16" x14ac:dyDescent="0.2">
      <c r="A106" s="2" t="s">
        <v>117</v>
      </c>
      <c r="B106" s="3">
        <v>201576000</v>
      </c>
      <c r="C106" s="3">
        <v>200654000</v>
      </c>
      <c r="D106" s="3">
        <v>204271000</v>
      </c>
      <c r="E106" s="3">
        <v>1947000000</v>
      </c>
      <c r="F106" s="3">
        <v>1946000000</v>
      </c>
      <c r="G106" s="3">
        <v>1946000000</v>
      </c>
      <c r="H106" s="3">
        <v>1947000000</v>
      </c>
      <c r="I106" s="3">
        <v>3342000000</v>
      </c>
      <c r="J106" s="3">
        <v>3143000000</v>
      </c>
      <c r="K106" s="3">
        <v>5304000000</v>
      </c>
      <c r="L106" s="3">
        <v>5309000000</v>
      </c>
      <c r="M106" s="3">
        <v>4713000000</v>
      </c>
      <c r="N106" s="3">
        <v>5448000000</v>
      </c>
      <c r="O106" s="3">
        <v>5452000000</v>
      </c>
      <c r="P106" s="3">
        <v>5457000000</v>
      </c>
      <c r="Q106" s="4">
        <v>5460000000</v>
      </c>
      <c r="R106" s="3">
        <v>5457000000</v>
      </c>
      <c r="S106" s="3">
        <v>5458000000</v>
      </c>
      <c r="T106" s="3">
        <v>5459000000</v>
      </c>
      <c r="U106" s="3">
        <v>5460000000</v>
      </c>
    </row>
    <row r="107" spans="1:21" ht="16" x14ac:dyDescent="0.2">
      <c r="A107" s="2" t="s">
        <v>118</v>
      </c>
      <c r="B107" s="3" t="s">
        <v>26</v>
      </c>
      <c r="C107" s="3" t="s">
        <v>26</v>
      </c>
      <c r="D107" s="3" t="s">
        <v>26</v>
      </c>
      <c r="E107" s="3" t="s">
        <v>26</v>
      </c>
      <c r="F107" s="3" t="s">
        <v>26</v>
      </c>
      <c r="G107" s="3" t="s">
        <v>26</v>
      </c>
      <c r="H107" s="3" t="s">
        <v>26</v>
      </c>
      <c r="I107" s="3" t="s">
        <v>26</v>
      </c>
      <c r="J107" s="3" t="s">
        <v>26</v>
      </c>
      <c r="K107" s="3" t="s">
        <v>26</v>
      </c>
      <c r="L107" s="3" t="s">
        <v>26</v>
      </c>
      <c r="M107" s="3" t="s">
        <v>26</v>
      </c>
      <c r="N107" s="3">
        <v>195000000</v>
      </c>
      <c r="O107" s="3">
        <v>228000000</v>
      </c>
      <c r="P107" s="3">
        <v>287000000</v>
      </c>
      <c r="Q107" s="4">
        <v>341000000</v>
      </c>
      <c r="R107" s="3">
        <v>287000000</v>
      </c>
      <c r="S107" s="3">
        <v>372000000</v>
      </c>
      <c r="T107" s="3">
        <v>359000000</v>
      </c>
      <c r="U107" s="3">
        <v>341000000</v>
      </c>
    </row>
    <row r="108" spans="1:21" ht="16" x14ac:dyDescent="0.2">
      <c r="A108" s="2" t="s">
        <v>119</v>
      </c>
      <c r="B108" s="3">
        <v>310232000</v>
      </c>
      <c r="C108" s="3">
        <v>339524000</v>
      </c>
      <c r="D108" s="3">
        <v>315085000</v>
      </c>
      <c r="E108" s="3">
        <v>320000000</v>
      </c>
      <c r="F108" s="3">
        <v>656000000</v>
      </c>
      <c r="G108" s="3">
        <v>566000000</v>
      </c>
      <c r="H108" s="3">
        <v>502000000</v>
      </c>
      <c r="I108" s="3">
        <v>555000000</v>
      </c>
      <c r="J108" s="3">
        <v>596000000</v>
      </c>
      <c r="K108" s="3">
        <v>651000000</v>
      </c>
      <c r="L108" s="3">
        <v>1557000000</v>
      </c>
      <c r="M108" s="3">
        <v>1650000000</v>
      </c>
      <c r="N108" s="3">
        <v>1868000000</v>
      </c>
      <c r="O108" s="3">
        <v>1782000000</v>
      </c>
      <c r="P108" s="3">
        <v>1696000000</v>
      </c>
      <c r="Q108" s="4">
        <v>1633000000</v>
      </c>
      <c r="R108" s="3">
        <v>1696000000</v>
      </c>
      <c r="S108" s="3">
        <v>1831000000</v>
      </c>
      <c r="T108" s="3">
        <v>1633000000</v>
      </c>
      <c r="U108" s="3">
        <v>1633000000</v>
      </c>
    </row>
    <row r="109" spans="1:21" ht="16" x14ac:dyDescent="0.2">
      <c r="A109" s="2" t="s">
        <v>120</v>
      </c>
      <c r="B109" s="3" t="s">
        <v>26</v>
      </c>
      <c r="C109" s="3" t="s">
        <v>26</v>
      </c>
      <c r="D109" s="3" t="s">
        <v>26</v>
      </c>
      <c r="E109" s="3">
        <v>104000000</v>
      </c>
      <c r="F109" s="3">
        <v>341000000</v>
      </c>
      <c r="G109" s="3">
        <v>71000000</v>
      </c>
      <c r="H109" s="3">
        <v>32000000</v>
      </c>
      <c r="I109" s="3">
        <v>56000000</v>
      </c>
      <c r="J109" s="3">
        <v>1000000</v>
      </c>
      <c r="K109" s="3" t="s">
        <v>26</v>
      </c>
      <c r="L109" s="3" t="s">
        <v>26</v>
      </c>
      <c r="M109" s="3" t="s">
        <v>26</v>
      </c>
      <c r="N109" s="3" t="s">
        <v>26</v>
      </c>
      <c r="O109" s="3" t="s">
        <v>26</v>
      </c>
      <c r="P109" s="3" t="s">
        <v>26</v>
      </c>
      <c r="Q109" s="4" t="s">
        <v>26</v>
      </c>
      <c r="R109" s="3" t="s">
        <v>26</v>
      </c>
      <c r="S109" s="3" t="s">
        <v>26</v>
      </c>
      <c r="T109" s="3" t="s">
        <v>26</v>
      </c>
      <c r="U109" s="3" t="s">
        <v>26</v>
      </c>
    </row>
    <row r="110" spans="1:21" ht="16" x14ac:dyDescent="0.2">
      <c r="A110" s="2" t="s">
        <v>121</v>
      </c>
      <c r="B110" s="3" t="s">
        <v>26</v>
      </c>
      <c r="C110" s="3">
        <v>339524000</v>
      </c>
      <c r="D110" s="3">
        <v>315085000</v>
      </c>
      <c r="E110" s="3">
        <v>320000000</v>
      </c>
      <c r="F110" s="3">
        <v>216000000</v>
      </c>
      <c r="G110" s="3">
        <v>193000000</v>
      </c>
      <c r="H110" s="3">
        <v>208000000</v>
      </c>
      <c r="I110" s="3">
        <v>187000000</v>
      </c>
      <c r="J110" s="3">
        <v>182000000</v>
      </c>
      <c r="K110" s="3">
        <v>160000000</v>
      </c>
      <c r="L110" s="3">
        <v>177000000</v>
      </c>
      <c r="M110" s="3">
        <v>212000000</v>
      </c>
      <c r="N110" s="3">
        <v>241000000</v>
      </c>
      <c r="O110" s="3">
        <v>193000000</v>
      </c>
      <c r="P110" s="3">
        <v>107000000</v>
      </c>
      <c r="Q110" s="4">
        <v>116000000</v>
      </c>
      <c r="R110" s="3">
        <v>107000000</v>
      </c>
      <c r="S110" s="3">
        <v>117000000</v>
      </c>
      <c r="T110" s="3">
        <v>117000000</v>
      </c>
      <c r="U110" s="3">
        <v>116000000</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v>310232000</v>
      </c>
      <c r="C114" s="3" t="s">
        <v>26</v>
      </c>
      <c r="D114" s="3" t="s">
        <v>26</v>
      </c>
      <c r="E114" s="3">
        <v>-104000000</v>
      </c>
      <c r="F114" s="3">
        <v>99000000</v>
      </c>
      <c r="G114" s="3">
        <v>302000000</v>
      </c>
      <c r="H114" s="3">
        <v>262000000</v>
      </c>
      <c r="I114" s="3">
        <v>312000000</v>
      </c>
      <c r="J114" s="3">
        <v>413000000</v>
      </c>
      <c r="K114" s="3">
        <v>491000000</v>
      </c>
      <c r="L114" s="3">
        <v>1380000000</v>
      </c>
      <c r="M114" s="3">
        <v>1438000000</v>
      </c>
      <c r="N114" s="3">
        <v>1627000000</v>
      </c>
      <c r="O114" s="3">
        <v>1589000000</v>
      </c>
      <c r="P114" s="3">
        <v>1589000000</v>
      </c>
      <c r="Q114" s="4">
        <v>1517000000</v>
      </c>
      <c r="R114" s="3">
        <v>1589000000</v>
      </c>
      <c r="S114" s="3">
        <v>1714000000</v>
      </c>
      <c r="T114" s="3">
        <v>1516000000</v>
      </c>
      <c r="U114" s="3">
        <v>1517000000</v>
      </c>
    </row>
    <row r="115" spans="1:21" ht="16" x14ac:dyDescent="0.2">
      <c r="A115" s="2" t="s">
        <v>123</v>
      </c>
      <c r="B115" s="3">
        <v>511808000</v>
      </c>
      <c r="C115" s="3">
        <v>540178000</v>
      </c>
      <c r="D115" s="3">
        <v>519356000</v>
      </c>
      <c r="E115" s="3">
        <v>2267000000</v>
      </c>
      <c r="F115" s="3">
        <v>2602000000</v>
      </c>
      <c r="G115" s="3">
        <v>2512000000</v>
      </c>
      <c r="H115" s="3">
        <v>2449000000</v>
      </c>
      <c r="I115" s="3">
        <v>3897000000</v>
      </c>
      <c r="J115" s="3">
        <v>3739000000</v>
      </c>
      <c r="K115" s="3">
        <v>5955000000</v>
      </c>
      <c r="L115" s="3">
        <v>6866000000</v>
      </c>
      <c r="M115" s="3">
        <v>6363000000</v>
      </c>
      <c r="N115" s="3">
        <v>7316000000</v>
      </c>
      <c r="O115" s="3">
        <v>7234000000</v>
      </c>
      <c r="P115" s="3">
        <v>7153000000</v>
      </c>
      <c r="Q115" s="4">
        <v>7093000000</v>
      </c>
      <c r="R115" s="3">
        <v>7153000000</v>
      </c>
      <c r="S115" s="3">
        <v>7289000000</v>
      </c>
      <c r="T115" s="3">
        <v>7092000000</v>
      </c>
      <c r="U115" s="3">
        <v>7093000000</v>
      </c>
    </row>
    <row r="116" spans="1:21" ht="16" x14ac:dyDescent="0.2">
      <c r="A116" s="2" t="s">
        <v>124</v>
      </c>
      <c r="B116" s="3">
        <v>3457360000</v>
      </c>
      <c r="C116" s="3">
        <v>2479635000</v>
      </c>
      <c r="D116" s="3">
        <v>3407232000</v>
      </c>
      <c r="E116" s="3">
        <v>5061000000</v>
      </c>
      <c r="F116" s="3">
        <v>4867000000</v>
      </c>
      <c r="G116" s="3">
        <v>4955000000</v>
      </c>
      <c r="H116" s="3">
        <v>5272000000</v>
      </c>
      <c r="I116" s="3">
        <v>7695000000</v>
      </c>
      <c r="J116" s="3">
        <v>7371000000</v>
      </c>
      <c r="K116" s="3">
        <v>10070000000</v>
      </c>
      <c r="L116" s="3">
        <v>10934000000</v>
      </c>
      <c r="M116" s="3">
        <v>10810000000</v>
      </c>
      <c r="N116" s="3">
        <v>11775000000</v>
      </c>
      <c r="O116" s="3">
        <v>13578000000</v>
      </c>
      <c r="P116" s="3">
        <v>14532000000</v>
      </c>
      <c r="Q116" s="4">
        <v>15317000000</v>
      </c>
      <c r="R116" s="3">
        <v>14532000000</v>
      </c>
      <c r="S116" s="3">
        <v>14539000000</v>
      </c>
      <c r="T116" s="3">
        <v>14963000000</v>
      </c>
      <c r="U116" s="3">
        <v>15317000000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5109202000</v>
      </c>
      <c r="C118" s="3">
        <v>5208846000</v>
      </c>
      <c r="D118" s="3">
        <v>5419878000</v>
      </c>
      <c r="E118" s="3">
        <v>5629000000</v>
      </c>
      <c r="F118" s="3">
        <v>5875000000</v>
      </c>
      <c r="G118" s="3">
        <v>6163000000</v>
      </c>
      <c r="H118" s="3">
        <v>6396000000</v>
      </c>
      <c r="I118" s="3">
        <v>6586000000</v>
      </c>
      <c r="J118" s="3">
        <v>6820000000</v>
      </c>
      <c r="K118" s="3">
        <v>7067000000</v>
      </c>
      <c r="L118" s="3">
        <v>7284000000</v>
      </c>
      <c r="M118" s="3">
        <v>7604000000</v>
      </c>
      <c r="N118" s="3">
        <v>7913000000</v>
      </c>
      <c r="O118" s="3">
        <v>8256000000</v>
      </c>
      <c r="P118" s="3">
        <v>8601000000</v>
      </c>
      <c r="Q118" s="4">
        <v>8922000000</v>
      </c>
      <c r="R118" s="3">
        <v>8601000000</v>
      </c>
      <c r="S118" s="3">
        <v>8613000000</v>
      </c>
      <c r="T118" s="3">
        <v>8819000000</v>
      </c>
      <c r="U118" s="3">
        <v>8922000000</v>
      </c>
    </row>
    <row r="119" spans="1:21" ht="16" x14ac:dyDescent="0.2">
      <c r="A119" s="2" t="s">
        <v>127</v>
      </c>
      <c r="B119" s="3">
        <v>13308000</v>
      </c>
      <c r="C119" s="3">
        <v>13409000</v>
      </c>
      <c r="D119" s="3">
        <v>13280000</v>
      </c>
      <c r="E119" s="3">
        <v>13000000</v>
      </c>
      <c r="F119" s="3">
        <v>12000000</v>
      </c>
      <c r="G119" s="3">
        <v>12000000</v>
      </c>
      <c r="H119" s="3">
        <v>12000000</v>
      </c>
      <c r="I119" s="3">
        <v>11000000</v>
      </c>
      <c r="J119" s="3">
        <v>11000000</v>
      </c>
      <c r="K119" s="3">
        <v>11000000</v>
      </c>
      <c r="L119" s="3">
        <v>10000000</v>
      </c>
      <c r="M119" s="3">
        <v>9000000</v>
      </c>
      <c r="N119" s="3">
        <v>9000000</v>
      </c>
      <c r="O119" s="3">
        <v>9000000</v>
      </c>
      <c r="P119" s="3">
        <v>8000000</v>
      </c>
      <c r="Q119" s="4">
        <v>8000000</v>
      </c>
      <c r="R119" s="3">
        <v>8000000</v>
      </c>
      <c r="S119" s="3">
        <v>8000000</v>
      </c>
      <c r="T119" s="3">
        <v>8000000</v>
      </c>
      <c r="U119" s="3">
        <v>8000000</v>
      </c>
    </row>
    <row r="120" spans="1:21" ht="16" x14ac:dyDescent="0.2">
      <c r="A120" s="2" t="s">
        <v>128</v>
      </c>
      <c r="B120" s="3">
        <v>5095894000</v>
      </c>
      <c r="C120" s="3">
        <v>5195437000</v>
      </c>
      <c r="D120" s="3">
        <v>5406598000</v>
      </c>
      <c r="E120" s="3">
        <v>5616000000</v>
      </c>
      <c r="F120" s="3">
        <v>5863000000</v>
      </c>
      <c r="G120" s="3">
        <v>6151000000</v>
      </c>
      <c r="H120" s="3">
        <v>6384000000</v>
      </c>
      <c r="I120" s="3">
        <v>6575000000</v>
      </c>
      <c r="J120" s="3">
        <v>6809000000</v>
      </c>
      <c r="K120" s="3">
        <v>7056000000</v>
      </c>
      <c r="L120" s="3">
        <v>7274000000</v>
      </c>
      <c r="M120" s="3">
        <v>7595000000</v>
      </c>
      <c r="N120" s="3">
        <v>7904000000</v>
      </c>
      <c r="O120" s="3">
        <v>8247000000</v>
      </c>
      <c r="P120" s="3">
        <v>8593000000</v>
      </c>
      <c r="Q120" s="4">
        <v>8914000000</v>
      </c>
      <c r="R120" s="3">
        <v>8593000000</v>
      </c>
      <c r="S120" s="3">
        <v>8605000000</v>
      </c>
      <c r="T120" s="3">
        <v>8811000000</v>
      </c>
      <c r="U120" s="3">
        <v>8914000000</v>
      </c>
    </row>
    <row r="121" spans="1:21" ht="16" x14ac:dyDescent="0.2">
      <c r="A121" s="2" t="s">
        <v>129</v>
      </c>
      <c r="B121" s="3">
        <v>9134962000</v>
      </c>
      <c r="C121" s="3">
        <v>9046562000</v>
      </c>
      <c r="D121" s="3">
        <v>9396274000</v>
      </c>
      <c r="E121" s="3">
        <v>9864000000</v>
      </c>
      <c r="F121" s="3">
        <v>11279000000</v>
      </c>
      <c r="G121" s="3">
        <v>11524000000</v>
      </c>
      <c r="H121" s="3">
        <v>11524000000</v>
      </c>
      <c r="I121" s="3">
        <v>12848000000</v>
      </c>
      <c r="J121" s="3">
        <v>14740000000</v>
      </c>
      <c r="K121" s="3">
        <v>15912000000</v>
      </c>
      <c r="L121" s="3">
        <v>21194000000</v>
      </c>
      <c r="M121" s="3">
        <v>23596000000</v>
      </c>
      <c r="N121" s="3">
        <v>24245000000</v>
      </c>
      <c r="O121" s="3">
        <v>27995000000</v>
      </c>
      <c r="P121" s="3">
        <v>34097000000</v>
      </c>
      <c r="Q121" s="4">
        <v>-35594000000</v>
      </c>
      <c r="R121" s="3">
        <v>34097000000</v>
      </c>
      <c r="S121" s="3">
        <v>34347000000</v>
      </c>
      <c r="T121" s="3">
        <v>35151000000</v>
      </c>
      <c r="U121" s="3">
        <v>-35594000000</v>
      </c>
    </row>
    <row r="122" spans="1:21" ht="16" x14ac:dyDescent="0.2">
      <c r="A122" s="2" t="s">
        <v>130</v>
      </c>
      <c r="B122" s="3">
        <v>11501288000</v>
      </c>
      <c r="C122" s="3">
        <v>10934004000</v>
      </c>
      <c r="D122" s="3">
        <v>11510843000</v>
      </c>
      <c r="E122" s="3">
        <v>13029000000</v>
      </c>
      <c r="F122" s="3">
        <v>12700000000</v>
      </c>
      <c r="G122" s="3">
        <v>12487000000</v>
      </c>
      <c r="H122" s="3">
        <v>13072000000</v>
      </c>
      <c r="I122" s="3">
        <v>13967000000</v>
      </c>
      <c r="J122" s="3">
        <v>15252000000</v>
      </c>
      <c r="K122" s="3">
        <v>18258000000</v>
      </c>
      <c r="L122" s="3">
        <v>20874000000</v>
      </c>
      <c r="M122" s="3">
        <v>24386000000</v>
      </c>
      <c r="N122" s="3">
        <v>27209000000</v>
      </c>
      <c r="O122" s="3">
        <v>32246000000</v>
      </c>
      <c r="P122" s="3">
        <v>37892000000</v>
      </c>
      <c r="Q122" s="4">
        <v>41988000000</v>
      </c>
      <c r="R122" s="3">
        <v>37892000000</v>
      </c>
      <c r="S122" s="3">
        <v>39389000000</v>
      </c>
      <c r="T122" s="3">
        <v>40696000000</v>
      </c>
      <c r="U122" s="3">
        <v>41988000000</v>
      </c>
    </row>
    <row r="123" spans="1:21" ht="16" x14ac:dyDescent="0.2">
      <c r="A123" s="2" t="s">
        <v>131</v>
      </c>
      <c r="B123" s="3">
        <v>-26570000</v>
      </c>
      <c r="C123" s="3">
        <v>-1680000</v>
      </c>
      <c r="D123" s="3">
        <v>1666000</v>
      </c>
      <c r="E123" s="3">
        <v>6000000</v>
      </c>
      <c r="F123" s="3">
        <v>-61000000</v>
      </c>
      <c r="G123" s="3">
        <v>-38000000</v>
      </c>
      <c r="H123" s="3">
        <v>-76000000</v>
      </c>
      <c r="I123" s="3">
        <v>-92000000</v>
      </c>
      <c r="J123" s="3">
        <v>-115000000</v>
      </c>
      <c r="K123" s="3">
        <v>-64000000</v>
      </c>
      <c r="L123" s="3">
        <v>-125000000</v>
      </c>
      <c r="M123" s="3">
        <v>-180000000</v>
      </c>
      <c r="N123" s="3">
        <v>-299000000</v>
      </c>
      <c r="O123" s="3">
        <v>-260000000</v>
      </c>
      <c r="P123" s="3">
        <v>-202000000</v>
      </c>
      <c r="Q123" s="4">
        <v>-223000000</v>
      </c>
      <c r="R123" s="3">
        <v>-202000000</v>
      </c>
      <c r="S123" s="3">
        <v>-235000000</v>
      </c>
      <c r="T123" s="3">
        <v>-235000000</v>
      </c>
      <c r="U123" s="3">
        <v>-223000000</v>
      </c>
    </row>
    <row r="124" spans="1:21" ht="16" x14ac:dyDescent="0.2">
      <c r="A124" s="2" t="s">
        <v>132</v>
      </c>
      <c r="B124" s="3">
        <v>7448958000</v>
      </c>
      <c r="C124" s="3">
        <v>7094608000</v>
      </c>
      <c r="D124" s="3">
        <v>7536113000</v>
      </c>
      <c r="E124" s="3">
        <v>8800000000</v>
      </c>
      <c r="F124" s="3">
        <v>7235000000</v>
      </c>
      <c r="G124" s="3">
        <v>7088000000</v>
      </c>
      <c r="H124" s="3">
        <v>7902000000</v>
      </c>
      <c r="I124" s="3">
        <v>7613000000</v>
      </c>
      <c r="J124" s="3">
        <v>7217000000</v>
      </c>
      <c r="K124" s="3">
        <v>9349000000</v>
      </c>
      <c r="L124" s="3">
        <v>6839000000</v>
      </c>
      <c r="M124" s="3">
        <v>8214000000</v>
      </c>
      <c r="N124" s="3">
        <v>10578000000</v>
      </c>
      <c r="O124" s="3">
        <v>12247000000</v>
      </c>
      <c r="P124" s="3">
        <v>12194000000</v>
      </c>
      <c r="Q124" s="4">
        <v>15093000000</v>
      </c>
      <c r="R124" s="3">
        <v>12194000000</v>
      </c>
      <c r="S124" s="3">
        <v>13420000000</v>
      </c>
      <c r="T124" s="3">
        <v>14129000000</v>
      </c>
      <c r="U124" s="3">
        <v>15093000000</v>
      </c>
    </row>
    <row r="125" spans="1:21" ht="16" x14ac:dyDescent="0.2">
      <c r="A125" s="2" t="s">
        <v>133</v>
      </c>
      <c r="B125" s="3" t="s">
        <v>26</v>
      </c>
      <c r="C125" s="3" t="s">
        <v>26</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4" t="s">
        <v>26</v>
      </c>
      <c r="R125" s="3" t="s">
        <v>26</v>
      </c>
      <c r="S125" s="3" t="s">
        <v>26</v>
      </c>
      <c r="T125" s="3" t="s">
        <v>26</v>
      </c>
      <c r="U125" s="3" t="s">
        <v>26</v>
      </c>
    </row>
    <row r="126" spans="1:21" ht="16" x14ac:dyDescent="0.2">
      <c r="A126" s="2" t="s">
        <v>134</v>
      </c>
      <c r="B126" s="3">
        <v>7448958000</v>
      </c>
      <c r="C126" s="3">
        <v>7094608000</v>
      </c>
      <c r="D126" s="3">
        <v>7536113000</v>
      </c>
      <c r="E126" s="3">
        <v>8800000000</v>
      </c>
      <c r="F126" s="3">
        <v>7235000000</v>
      </c>
      <c r="G126" s="3">
        <v>7088000000</v>
      </c>
      <c r="H126" s="3">
        <v>7902000000</v>
      </c>
      <c r="I126" s="3">
        <v>7613000000</v>
      </c>
      <c r="J126" s="3">
        <v>7217000000</v>
      </c>
      <c r="K126" s="3">
        <v>9349000000</v>
      </c>
      <c r="L126" s="3">
        <v>6839000000</v>
      </c>
      <c r="M126" s="3">
        <v>8214000000</v>
      </c>
      <c r="N126" s="3">
        <v>10578000000</v>
      </c>
      <c r="O126" s="3">
        <v>12247000000</v>
      </c>
      <c r="P126" s="3">
        <v>12194000000</v>
      </c>
      <c r="Q126" s="4">
        <v>15093000000</v>
      </c>
      <c r="R126" s="3">
        <v>12194000000</v>
      </c>
      <c r="S126" s="3">
        <v>13420000000</v>
      </c>
      <c r="T126" s="3">
        <v>14129000000</v>
      </c>
      <c r="U126" s="3">
        <v>15093000000</v>
      </c>
    </row>
    <row r="127" spans="1:21" ht="16" x14ac:dyDescent="0.2">
      <c r="A127" s="2" t="s">
        <v>135</v>
      </c>
      <c r="B127" s="3">
        <v>10906318000</v>
      </c>
      <c r="C127" s="3">
        <v>9574243000</v>
      </c>
      <c r="D127" s="3">
        <v>10943345000</v>
      </c>
      <c r="E127" s="3">
        <v>13861000000</v>
      </c>
      <c r="F127" s="3">
        <v>12102000000</v>
      </c>
      <c r="G127" s="3">
        <v>12043000000</v>
      </c>
      <c r="H127" s="3">
        <v>13174000000</v>
      </c>
      <c r="I127" s="3">
        <v>15308000000</v>
      </c>
      <c r="J127" s="3">
        <v>14588000000</v>
      </c>
      <c r="K127" s="3">
        <v>19419000000</v>
      </c>
      <c r="L127" s="3">
        <v>17773000000</v>
      </c>
      <c r="M127" s="3">
        <v>19024000000</v>
      </c>
      <c r="N127" s="3">
        <v>22353000000</v>
      </c>
      <c r="O127" s="3">
        <v>25825000000</v>
      </c>
      <c r="P127" s="3">
        <v>26726000000</v>
      </c>
      <c r="Q127" s="4">
        <v>30410000000</v>
      </c>
      <c r="R127" s="3">
        <v>26726000000</v>
      </c>
      <c r="S127" s="3">
        <v>27959000000</v>
      </c>
      <c r="T127" s="3">
        <v>29092000000</v>
      </c>
      <c r="U127" s="3">
        <v>30410000000</v>
      </c>
    </row>
    <row r="128" spans="1:21" ht="16" x14ac:dyDescent="0.2">
      <c r="A128" s="31" t="s">
        <v>136</v>
      </c>
      <c r="B128" s="27">
        <v>1330761000</v>
      </c>
      <c r="C128" s="27">
        <v>1340917000</v>
      </c>
      <c r="D128" s="27">
        <v>1327998000</v>
      </c>
      <c r="E128" s="27">
        <v>1306000000</v>
      </c>
      <c r="F128" s="27">
        <v>1197000000</v>
      </c>
      <c r="G128" s="27">
        <v>1204000000</v>
      </c>
      <c r="H128" s="27">
        <v>1221000000</v>
      </c>
      <c r="I128" s="27">
        <v>1160000000</v>
      </c>
      <c r="J128" s="27">
        <v>1078000000</v>
      </c>
      <c r="K128" s="27">
        <v>1060000000</v>
      </c>
      <c r="L128" s="27">
        <v>967000000</v>
      </c>
      <c r="M128" s="27">
        <v>916000000</v>
      </c>
      <c r="N128" s="27">
        <v>914000000</v>
      </c>
      <c r="O128" s="27">
        <v>892000000</v>
      </c>
      <c r="P128" s="27">
        <v>844000000</v>
      </c>
      <c r="Q128" s="28">
        <v>836534000</v>
      </c>
      <c r="R128" s="27">
        <v>844000000</v>
      </c>
      <c r="S128" s="27">
        <v>845118000</v>
      </c>
      <c r="T128" s="27">
        <v>839747000</v>
      </c>
      <c r="U128" s="27">
        <v>836534000</v>
      </c>
    </row>
    <row r="129" spans="1:21" ht="16" x14ac:dyDescent="0.2">
      <c r="A129" s="15" t="s">
        <v>199</v>
      </c>
      <c r="B129" s="10"/>
      <c r="C129" s="20">
        <f>(C128/B128)-1</f>
        <v>7.6317235025673558E-3</v>
      </c>
      <c r="D129" s="20">
        <f>(D128/C128)-1</f>
        <v>-9.6344516476410957E-3</v>
      </c>
      <c r="E129" s="20">
        <f>(E128/D128)-1</f>
        <v>-1.6564783983108455E-2</v>
      </c>
      <c r="F129" s="20">
        <f t="shared" ref="F129:U129" si="9">(F128/E128)-1</f>
        <v>-8.346094946401228E-2</v>
      </c>
      <c r="G129" s="20">
        <f t="shared" si="9"/>
        <v>5.8479532163742132E-3</v>
      </c>
      <c r="H129" s="20">
        <f t="shared" si="9"/>
        <v>1.4119601328903553E-2</v>
      </c>
      <c r="I129" s="20">
        <f t="shared" si="9"/>
        <v>-4.9959049959049984E-2</v>
      </c>
      <c r="J129" s="20">
        <f t="shared" si="9"/>
        <v>-7.0689655172413768E-2</v>
      </c>
      <c r="K129" s="20">
        <f t="shared" si="9"/>
        <v>-1.6697588126159513E-2</v>
      </c>
      <c r="L129" s="20">
        <f t="shared" si="9"/>
        <v>-8.773584905660381E-2</v>
      </c>
      <c r="M129" s="20">
        <f t="shared" si="9"/>
        <v>-5.2740434332988584E-2</v>
      </c>
      <c r="N129" s="20">
        <f t="shared" si="9"/>
        <v>-2.1834061135370675E-3</v>
      </c>
      <c r="O129" s="20">
        <f t="shared" si="9"/>
        <v>-2.4070021881838044E-2</v>
      </c>
      <c r="P129" s="20">
        <f t="shared" si="9"/>
        <v>-5.3811659192825156E-2</v>
      </c>
      <c r="Q129" s="20">
        <f t="shared" si="9"/>
        <v>-8.8459715639810366E-3</v>
      </c>
      <c r="R129" s="20">
        <f t="shared" si="9"/>
        <v>8.9249211627979719E-3</v>
      </c>
      <c r="S129" s="20">
        <f t="shared" si="9"/>
        <v>1.3246445497629988E-3</v>
      </c>
      <c r="T129" s="20">
        <f t="shared" si="9"/>
        <v>-6.3553255285060395E-3</v>
      </c>
      <c r="U129" s="20">
        <f t="shared" si="9"/>
        <v>-3.8261524006635295E-3</v>
      </c>
    </row>
    <row r="130" spans="1:21" ht="16" x14ac:dyDescent="0.2">
      <c r="A130" s="2" t="s">
        <v>137</v>
      </c>
      <c r="B130" s="3" t="s">
        <v>26</v>
      </c>
      <c r="C130" s="3" t="s">
        <v>26</v>
      </c>
      <c r="D130" s="3" t="s">
        <v>26</v>
      </c>
      <c r="E130" s="3" t="s">
        <v>26</v>
      </c>
      <c r="F130" s="3" t="s">
        <v>26</v>
      </c>
      <c r="G130" s="3" t="s">
        <v>26</v>
      </c>
      <c r="H130" s="3" t="s">
        <v>26</v>
      </c>
      <c r="I130" s="3" t="s">
        <v>26</v>
      </c>
      <c r="J130" s="3" t="s">
        <v>26</v>
      </c>
      <c r="K130" s="3" t="s">
        <v>26</v>
      </c>
      <c r="L130" s="3" t="s">
        <v>26</v>
      </c>
      <c r="M130" s="3" t="s">
        <v>26</v>
      </c>
      <c r="N130" s="3">
        <v>259000000</v>
      </c>
      <c r="O130" s="3">
        <v>301000000</v>
      </c>
      <c r="P130" s="3">
        <v>372000000</v>
      </c>
      <c r="Q130" s="4">
        <v>440000000</v>
      </c>
      <c r="R130" s="3">
        <v>372000000</v>
      </c>
      <c r="S130" s="3">
        <v>461000000</v>
      </c>
      <c r="T130" s="3">
        <v>464000000</v>
      </c>
      <c r="U130" s="3">
        <v>440000000</v>
      </c>
    </row>
    <row r="131" spans="1:21" ht="16" x14ac:dyDescent="0.2">
      <c r="A131" s="2" t="s">
        <v>138</v>
      </c>
      <c r="B131" s="3">
        <v>-1208980000</v>
      </c>
      <c r="C131" s="3">
        <v>-1374487000</v>
      </c>
      <c r="D131" s="3">
        <v>-1652135000</v>
      </c>
      <c r="E131" s="3">
        <v>-4013000000</v>
      </c>
      <c r="F131" s="3">
        <v>554000000</v>
      </c>
      <c r="G131" s="3">
        <v>235000000</v>
      </c>
      <c r="H131" s="3">
        <v>-1055000000</v>
      </c>
      <c r="I131" s="3">
        <v>-255000000</v>
      </c>
      <c r="J131" s="3">
        <v>-63000000</v>
      </c>
      <c r="K131" s="3">
        <v>294000000</v>
      </c>
      <c r="L131" s="3">
        <v>1869000000</v>
      </c>
      <c r="M131" s="3">
        <v>2184000000</v>
      </c>
      <c r="N131" s="3">
        <v>97000000</v>
      </c>
      <c r="O131" s="3">
        <v>457000000</v>
      </c>
      <c r="P131" s="3">
        <v>3462000000</v>
      </c>
      <c r="Q131" s="4">
        <v>-366000000</v>
      </c>
      <c r="R131" s="3">
        <v>3462000000</v>
      </c>
      <c r="S131" s="3">
        <v>2110000000</v>
      </c>
      <c r="T131" s="3">
        <v>1070000000</v>
      </c>
      <c r="U131" s="3">
        <v>-366000000</v>
      </c>
    </row>
    <row r="132" spans="1:21" ht="16" x14ac:dyDescent="0.2">
      <c r="A132" s="2" t="s">
        <v>139</v>
      </c>
      <c r="B132" s="5">
        <v>-16.23</v>
      </c>
      <c r="C132" s="5">
        <v>-19.37</v>
      </c>
      <c r="D132" s="5">
        <v>-21.92</v>
      </c>
      <c r="E132" s="5">
        <v>-45.6</v>
      </c>
      <c r="F132" s="5">
        <v>7.66</v>
      </c>
      <c r="G132" s="5">
        <v>3.32</v>
      </c>
      <c r="H132" s="5">
        <v>-13.35</v>
      </c>
      <c r="I132" s="5">
        <v>-3.35</v>
      </c>
      <c r="J132" s="5">
        <v>-0.87</v>
      </c>
      <c r="K132" s="5">
        <v>3.14</v>
      </c>
      <c r="L132" s="5">
        <v>27.33</v>
      </c>
      <c r="M132" s="5">
        <v>26.59</v>
      </c>
      <c r="N132" s="5">
        <v>0.92</v>
      </c>
      <c r="O132" s="5">
        <v>3.73</v>
      </c>
      <c r="P132" s="5">
        <v>28.39</v>
      </c>
      <c r="Q132" s="6">
        <v>-2.42</v>
      </c>
      <c r="R132" s="5">
        <v>28.39</v>
      </c>
      <c r="S132" s="5">
        <v>15.72</v>
      </c>
      <c r="T132" s="5">
        <v>7.57</v>
      </c>
      <c r="U132" s="5">
        <v>-2.42</v>
      </c>
    </row>
    <row r="133" spans="1:21" ht="16" x14ac:dyDescent="0.2">
      <c r="A133" s="2" t="s">
        <v>140</v>
      </c>
      <c r="B133" s="3">
        <v>63</v>
      </c>
      <c r="C133" s="5">
        <v>69.38</v>
      </c>
      <c r="D133" s="5">
        <v>63.44</v>
      </c>
      <c r="E133" s="5">
        <v>58.9</v>
      </c>
      <c r="F133" s="5">
        <v>32.67</v>
      </c>
      <c r="G133" s="5">
        <v>35.19</v>
      </c>
      <c r="H133" s="5">
        <v>40.89</v>
      </c>
      <c r="I133" s="5">
        <v>31.56</v>
      </c>
      <c r="J133" s="5">
        <v>31.09</v>
      </c>
      <c r="K133" s="5">
        <v>35.61</v>
      </c>
      <c r="L133" s="5">
        <v>22.96</v>
      </c>
      <c r="M133" s="5">
        <v>30.12</v>
      </c>
      <c r="N133" s="5">
        <v>37.15</v>
      </c>
      <c r="O133" s="5">
        <v>38.950000000000003</v>
      </c>
      <c r="P133" s="5">
        <v>35.950000000000003</v>
      </c>
      <c r="Q133" s="6">
        <v>41.92</v>
      </c>
      <c r="R133" s="5">
        <v>35.950000000000003</v>
      </c>
      <c r="S133" s="5">
        <v>39.19</v>
      </c>
      <c r="T133" s="5">
        <v>40.270000000000003</v>
      </c>
      <c r="U133" s="5">
        <v>41.92</v>
      </c>
    </row>
    <row r="134" spans="1:21" ht="16" x14ac:dyDescent="0.2">
      <c r="A134" s="2" t="s">
        <v>141</v>
      </c>
      <c r="B134" s="5">
        <v>2.2599999999999998</v>
      </c>
      <c r="C134" s="5">
        <v>2.93</v>
      </c>
      <c r="D134" s="5">
        <v>2.34</v>
      </c>
      <c r="E134" s="5">
        <v>3.71</v>
      </c>
      <c r="F134" s="5">
        <v>2.25</v>
      </c>
      <c r="G134" s="5">
        <v>2.31</v>
      </c>
      <c r="H134" s="5">
        <v>2.4700000000000002</v>
      </c>
      <c r="I134" s="5">
        <v>2.44</v>
      </c>
      <c r="J134" s="5">
        <v>2.2999999999999998</v>
      </c>
      <c r="K134" s="5">
        <v>3.14</v>
      </c>
      <c r="L134" s="5">
        <v>2.64</v>
      </c>
      <c r="M134" s="5">
        <v>2.2999999999999998</v>
      </c>
      <c r="N134" s="3">
        <v>3</v>
      </c>
      <c r="O134" s="5">
        <v>2.54</v>
      </c>
      <c r="P134" s="5">
        <v>2.16</v>
      </c>
      <c r="Q134" s="6">
        <v>2.2999999999999998</v>
      </c>
      <c r="R134" s="5">
        <v>2.16</v>
      </c>
      <c r="S134" s="5">
        <v>2.31</v>
      </c>
      <c r="T134" s="5">
        <v>2.2599999999999998</v>
      </c>
      <c r="U134" s="5">
        <v>2.2999999999999998</v>
      </c>
    </row>
    <row r="135" spans="1:21" ht="16" x14ac:dyDescent="0.2">
      <c r="A135" s="2" t="s">
        <v>142</v>
      </c>
      <c r="B135" s="5">
        <v>102.62</v>
      </c>
      <c r="C135" s="5">
        <v>66.78</v>
      </c>
      <c r="D135" s="5">
        <v>64.650000000000006</v>
      </c>
      <c r="E135" s="5">
        <v>59.61</v>
      </c>
      <c r="F135" s="5">
        <v>49.58</v>
      </c>
      <c r="G135" s="5">
        <v>56.95</v>
      </c>
      <c r="H135" s="5">
        <v>50.71</v>
      </c>
      <c r="I135" s="5">
        <v>59.6</v>
      </c>
      <c r="J135" s="5">
        <v>71.3</v>
      </c>
      <c r="K135" s="5">
        <v>78.94</v>
      </c>
      <c r="L135" s="5">
        <v>88.25</v>
      </c>
      <c r="M135" s="5">
        <v>139.22</v>
      </c>
      <c r="N135" s="5">
        <v>161.66999999999999</v>
      </c>
      <c r="O135" s="5">
        <v>148.28</v>
      </c>
      <c r="P135" s="5">
        <v>175.31</v>
      </c>
      <c r="Q135" s="6">
        <v>176.01</v>
      </c>
      <c r="R135" s="5">
        <v>175.31</v>
      </c>
      <c r="S135" s="5">
        <v>168.84</v>
      </c>
      <c r="T135" s="5">
        <v>174.78</v>
      </c>
      <c r="U135" s="5">
        <v>176.01</v>
      </c>
    </row>
    <row r="136" spans="1:21" ht="16" x14ac:dyDescent="0.2">
      <c r="A136" s="2" t="s">
        <v>143</v>
      </c>
      <c r="B136" s="3">
        <v>15410</v>
      </c>
      <c r="C136" s="3">
        <v>13032</v>
      </c>
      <c r="D136" s="3">
        <v>14325</v>
      </c>
      <c r="E136" s="3">
        <v>13900</v>
      </c>
      <c r="F136" s="3">
        <v>15000</v>
      </c>
      <c r="G136" s="3">
        <v>14500</v>
      </c>
      <c r="H136" s="3">
        <v>14950</v>
      </c>
      <c r="I136" s="3">
        <v>15500</v>
      </c>
      <c r="J136" s="3">
        <v>16700</v>
      </c>
      <c r="K136" s="3">
        <v>18400</v>
      </c>
      <c r="L136" s="3">
        <v>21000</v>
      </c>
      <c r="M136" s="3">
        <v>22000</v>
      </c>
      <c r="N136" s="3">
        <v>24000</v>
      </c>
      <c r="O136" s="3">
        <v>27000</v>
      </c>
      <c r="P136" s="3">
        <v>33000</v>
      </c>
      <c r="Q136" s="4">
        <v>33000</v>
      </c>
      <c r="R136" s="3">
        <v>33000</v>
      </c>
      <c r="S136" s="3">
        <v>33000</v>
      </c>
      <c r="T136" s="3">
        <v>33000</v>
      </c>
      <c r="U136" s="3">
        <v>33000</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960746000</v>
      </c>
      <c r="C139" s="3">
        <v>-305327000</v>
      </c>
      <c r="D139" s="3">
        <v>937866000</v>
      </c>
      <c r="E139" s="3">
        <v>1926000000</v>
      </c>
      <c r="F139" s="3">
        <v>109000000</v>
      </c>
      <c r="G139" s="3">
        <v>256000000</v>
      </c>
      <c r="H139" s="3">
        <v>1106000000</v>
      </c>
      <c r="I139" s="3">
        <v>1377000000</v>
      </c>
      <c r="J139" s="3">
        <v>1721000000</v>
      </c>
      <c r="K139" s="3">
        <v>3434000000</v>
      </c>
      <c r="L139" s="3">
        <v>3313000000</v>
      </c>
      <c r="M139" s="3">
        <v>2706000000</v>
      </c>
      <c r="N139" s="3">
        <v>3619000000</v>
      </c>
      <c r="O139" s="3">
        <v>5888000000</v>
      </c>
      <c r="P139" s="3">
        <v>6525000000</v>
      </c>
      <c r="Q139" s="4">
        <v>6443000000</v>
      </c>
      <c r="R139" s="3">
        <v>1591000000</v>
      </c>
      <c r="S139" s="3">
        <v>1717000000</v>
      </c>
      <c r="T139" s="3">
        <v>1575000000</v>
      </c>
      <c r="U139" s="3">
        <v>1560000000</v>
      </c>
    </row>
    <row r="140" spans="1:21" ht="16" x14ac:dyDescent="0.2">
      <c r="A140" s="2" t="s">
        <v>145</v>
      </c>
      <c r="B140" s="3">
        <v>320051000</v>
      </c>
      <c r="C140" s="3">
        <v>291203000</v>
      </c>
      <c r="D140" s="3">
        <v>304515000</v>
      </c>
      <c r="E140" s="3">
        <v>246000000</v>
      </c>
      <c r="F140" s="3">
        <v>422000000</v>
      </c>
      <c r="G140" s="3">
        <v>410000000</v>
      </c>
      <c r="H140" s="3">
        <v>375000000</v>
      </c>
      <c r="I140" s="3">
        <v>371000000</v>
      </c>
      <c r="J140" s="3">
        <v>389000000</v>
      </c>
      <c r="K140" s="3">
        <v>407000000</v>
      </c>
      <c r="L140" s="3">
        <v>457000000</v>
      </c>
      <c r="M140" s="3">
        <v>363000000</v>
      </c>
      <c r="N140" s="3">
        <v>376000000</v>
      </c>
      <c r="O140" s="3">
        <v>394000000</v>
      </c>
      <c r="P140" s="3">
        <v>444000000</v>
      </c>
      <c r="Q140" s="4">
        <v>508000000</v>
      </c>
      <c r="R140" s="3">
        <v>123000000</v>
      </c>
      <c r="S140" s="3">
        <v>120000000</v>
      </c>
      <c r="T140" s="3">
        <v>129000000</v>
      </c>
      <c r="U140" s="3">
        <v>136000000</v>
      </c>
    </row>
    <row r="141" spans="1:21" ht="16" x14ac:dyDescent="0.2">
      <c r="A141" s="2" t="s">
        <v>146</v>
      </c>
      <c r="B141" s="3">
        <v>199886000</v>
      </c>
      <c r="C141" s="3">
        <v>538061000</v>
      </c>
      <c r="D141" s="3">
        <v>251828000</v>
      </c>
      <c r="E141" s="3">
        <v>250000000</v>
      </c>
      <c r="F141" s="3">
        <v>993000000</v>
      </c>
      <c r="G141" s="3">
        <v>412000000</v>
      </c>
      <c r="H141" s="3">
        <v>239000000</v>
      </c>
      <c r="I141" s="3">
        <v>50000000</v>
      </c>
      <c r="J141" s="3">
        <v>237000000</v>
      </c>
      <c r="K141" s="3">
        <v>145000000</v>
      </c>
      <c r="L141" s="3">
        <v>356000000</v>
      </c>
      <c r="M141" s="3">
        <v>293000000</v>
      </c>
      <c r="N141" s="3">
        <v>447000000</v>
      </c>
      <c r="O141" s="3">
        <v>504000000</v>
      </c>
      <c r="P141" s="3">
        <v>222000000</v>
      </c>
      <c r="Q141" s="4">
        <v>497000000</v>
      </c>
      <c r="R141" s="3">
        <v>107000000</v>
      </c>
      <c r="S141" s="3">
        <v>134000000</v>
      </c>
      <c r="T141" s="3">
        <v>165000000</v>
      </c>
      <c r="U141" s="3">
        <v>91000000</v>
      </c>
    </row>
    <row r="142" spans="1:21" ht="16" x14ac:dyDescent="0.2">
      <c r="A142" s="31" t="s">
        <v>147</v>
      </c>
      <c r="B142" s="27">
        <v>178940000</v>
      </c>
      <c r="C142" s="27">
        <v>147160000</v>
      </c>
      <c r="D142" s="27">
        <v>126070000</v>
      </c>
      <c r="E142" s="27">
        <v>146000000</v>
      </c>
      <c r="F142" s="27">
        <v>182000000</v>
      </c>
      <c r="G142" s="27">
        <v>162000000</v>
      </c>
      <c r="H142" s="27">
        <v>177000000</v>
      </c>
      <c r="I142" s="27">
        <v>187000000</v>
      </c>
      <c r="J142" s="27">
        <v>201000000</v>
      </c>
      <c r="K142" s="27">
        <v>220000000</v>
      </c>
      <c r="L142" s="27">
        <v>258000000</v>
      </c>
      <c r="M142" s="27">
        <v>263000000</v>
      </c>
      <c r="N142" s="27">
        <v>307000000</v>
      </c>
      <c r="O142" s="27">
        <v>346000000</v>
      </c>
      <c r="P142" s="27">
        <v>413000000</v>
      </c>
      <c r="Q142" s="28">
        <v>474000000</v>
      </c>
      <c r="R142" s="27">
        <v>99000000</v>
      </c>
      <c r="S142" s="27">
        <v>148000000</v>
      </c>
      <c r="T142" s="27">
        <v>113000000</v>
      </c>
      <c r="U142" s="27">
        <v>114000000</v>
      </c>
    </row>
    <row r="143" spans="1:21" ht="16" x14ac:dyDescent="0.2">
      <c r="A143" s="12" t="s">
        <v>200</v>
      </c>
      <c r="B143" s="20">
        <f t="shared" ref="B143:U143" si="10">B142/B2</f>
        <v>2.201189779118343E-2</v>
      </c>
      <c r="C143" s="20">
        <f t="shared" si="10"/>
        <v>2.9352121137536307E-2</v>
      </c>
      <c r="D143" s="20">
        <f t="shared" si="10"/>
        <v>1.3202889995011869E-2</v>
      </c>
      <c r="E143" s="20">
        <f t="shared" si="10"/>
        <v>1.3882285822953314E-2</v>
      </c>
      <c r="F143" s="20">
        <f t="shared" si="10"/>
        <v>2.0873953435026953E-2</v>
      </c>
      <c r="G143" s="20">
        <f t="shared" si="10"/>
        <v>2.1574111066719935E-2</v>
      </c>
      <c r="H143" s="20">
        <f t="shared" si="10"/>
        <v>1.9510582010582009E-2</v>
      </c>
      <c r="I143" s="20">
        <f t="shared" si="10"/>
        <v>1.9360182213479658E-2</v>
      </c>
      <c r="J143" s="20">
        <f t="shared" si="10"/>
        <v>1.8568129330254042E-2</v>
      </c>
      <c r="K143" s="20">
        <f t="shared" si="10"/>
        <v>1.51337965192268E-2</v>
      </c>
      <c r="L143" s="20">
        <f t="shared" si="10"/>
        <v>1.4953921057207442E-2</v>
      </c>
      <c r="M143" s="20">
        <f t="shared" si="10"/>
        <v>1.8003833515881709E-2</v>
      </c>
      <c r="N143" s="20">
        <f t="shared" si="10"/>
        <v>1.784676200441809E-2</v>
      </c>
      <c r="O143" s="20">
        <f t="shared" si="10"/>
        <v>1.5002384772145862E-2</v>
      </c>
      <c r="P143" s="20">
        <f t="shared" si="10"/>
        <v>1.6017064184603452E-2</v>
      </c>
      <c r="Q143" s="20">
        <f t="shared" si="10"/>
        <v>1.7857815619937462E-2</v>
      </c>
      <c r="R143" s="20">
        <f t="shared" si="10"/>
        <v>1.4668839828122684E-2</v>
      </c>
      <c r="S143" s="20">
        <f t="shared" si="10"/>
        <v>2.196171538803977E-2</v>
      </c>
      <c r="T143" s="20">
        <f t="shared" si="10"/>
        <v>1.7043740573152336E-2</v>
      </c>
      <c r="U143" s="20">
        <f t="shared" si="10"/>
        <v>1.77431906614786E-2</v>
      </c>
    </row>
    <row r="144" spans="1:21" ht="16" x14ac:dyDescent="0.2">
      <c r="A144" s="2" t="s">
        <v>148</v>
      </c>
      <c r="B144" s="3">
        <v>-58259000</v>
      </c>
      <c r="C144" s="3">
        <v>18863000</v>
      </c>
      <c r="D144" s="3">
        <v>-186057000</v>
      </c>
      <c r="E144" s="3">
        <v>122000000</v>
      </c>
      <c r="F144" s="3">
        <v>161000000</v>
      </c>
      <c r="G144" s="3">
        <v>-91000000</v>
      </c>
      <c r="H144" s="3">
        <v>36000000</v>
      </c>
      <c r="I144" s="3">
        <v>-134000000</v>
      </c>
      <c r="J144" s="3">
        <v>21000000</v>
      </c>
      <c r="K144" s="3">
        <v>-11000000</v>
      </c>
      <c r="L144" s="3">
        <v>94000000</v>
      </c>
      <c r="M144" s="3">
        <v>49000000</v>
      </c>
      <c r="N144" s="3">
        <v>80000000</v>
      </c>
      <c r="O144" s="3">
        <v>80000000</v>
      </c>
      <c r="P144" s="3">
        <v>-223000000</v>
      </c>
      <c r="Q144" s="4">
        <v>-188000000</v>
      </c>
      <c r="R144" s="3">
        <v>-14000000</v>
      </c>
      <c r="S144" s="3">
        <v>-21000000</v>
      </c>
      <c r="T144" s="3">
        <v>-115000000</v>
      </c>
      <c r="U144" s="3">
        <v>-38000000</v>
      </c>
    </row>
    <row r="145" spans="1:21" ht="16" x14ac:dyDescent="0.2">
      <c r="A145" s="2" t="s">
        <v>149</v>
      </c>
      <c r="B145" s="3" t="s">
        <v>26</v>
      </c>
      <c r="C145" s="3">
        <v>240268000</v>
      </c>
      <c r="D145" s="3">
        <v>12665000</v>
      </c>
      <c r="E145" s="3">
        <v>-30000000</v>
      </c>
      <c r="F145" s="3">
        <v>438000000</v>
      </c>
      <c r="G145" s="3">
        <v>278000000</v>
      </c>
      <c r="H145" s="3" t="s">
        <v>26</v>
      </c>
      <c r="I145" s="3" t="s">
        <v>26</v>
      </c>
      <c r="J145" s="3" t="s">
        <v>26</v>
      </c>
      <c r="K145" s="3" t="s">
        <v>26</v>
      </c>
      <c r="L145" s="3" t="s">
        <v>26</v>
      </c>
      <c r="M145" s="3" t="s">
        <v>26</v>
      </c>
      <c r="N145" s="3" t="s">
        <v>26</v>
      </c>
      <c r="O145" s="3" t="s">
        <v>26</v>
      </c>
      <c r="P145" s="3" t="s">
        <v>26</v>
      </c>
      <c r="Q145" s="4" t="s">
        <v>26</v>
      </c>
      <c r="R145" s="3" t="s">
        <v>26</v>
      </c>
      <c r="S145" s="3" t="s">
        <v>26</v>
      </c>
      <c r="T145" s="3" t="s">
        <v>26</v>
      </c>
      <c r="U145" s="3" t="s">
        <v>26</v>
      </c>
    </row>
    <row r="146" spans="1:21" ht="16" x14ac:dyDescent="0.2">
      <c r="A146" s="2" t="s">
        <v>150</v>
      </c>
      <c r="B146" s="3">
        <v>79205000</v>
      </c>
      <c r="C146" s="3">
        <v>131770000</v>
      </c>
      <c r="D146" s="3">
        <v>299150000</v>
      </c>
      <c r="E146" s="3">
        <v>12000000</v>
      </c>
      <c r="F146" s="3">
        <v>212000000</v>
      </c>
      <c r="G146" s="3">
        <v>63000000</v>
      </c>
      <c r="H146" s="3">
        <v>26000000</v>
      </c>
      <c r="I146" s="3">
        <v>-3000000</v>
      </c>
      <c r="J146" s="3">
        <v>15000000</v>
      </c>
      <c r="K146" s="3">
        <v>-64000000</v>
      </c>
      <c r="L146" s="3">
        <v>4000000</v>
      </c>
      <c r="M146" s="3">
        <v>-19000000</v>
      </c>
      <c r="N146" s="3">
        <v>60000000</v>
      </c>
      <c r="O146" s="3">
        <v>78000000</v>
      </c>
      <c r="P146" s="3">
        <v>32000000</v>
      </c>
      <c r="Q146" s="4">
        <v>211000000</v>
      </c>
      <c r="R146" s="3">
        <v>22000000</v>
      </c>
      <c r="S146" s="3">
        <v>7000000</v>
      </c>
      <c r="T146" s="3">
        <v>167000000</v>
      </c>
      <c r="U146" s="3">
        <v>15000000</v>
      </c>
    </row>
    <row r="147" spans="1:21" ht="16" x14ac:dyDescent="0.2">
      <c r="A147" s="2" t="s">
        <v>151</v>
      </c>
      <c r="B147" s="3">
        <v>229785000</v>
      </c>
      <c r="C147" s="3">
        <v>-190559000</v>
      </c>
      <c r="D147" s="3">
        <v>228644000</v>
      </c>
      <c r="E147" s="3">
        <v>4000000</v>
      </c>
      <c r="F147" s="3">
        <v>327000000</v>
      </c>
      <c r="G147" s="3">
        <v>-455000000</v>
      </c>
      <c r="H147" s="3">
        <v>80000000</v>
      </c>
      <c r="I147" s="3">
        <v>-635000000</v>
      </c>
      <c r="J147" s="3">
        <v>119000000</v>
      </c>
      <c r="K147" s="3">
        <v>-377000000</v>
      </c>
      <c r="L147" s="3">
        <v>-339000000</v>
      </c>
      <c r="M147" s="3">
        <v>-115000000</v>
      </c>
      <c r="N147" s="3">
        <v>-638000000</v>
      </c>
      <c r="O147" s="3">
        <v>-1344000000</v>
      </c>
      <c r="P147" s="3">
        <v>-1792000000</v>
      </c>
      <c r="Q147" s="4">
        <v>554000000</v>
      </c>
      <c r="R147" s="3">
        <v>-964000000</v>
      </c>
      <c r="S147" s="3">
        <v>299000000</v>
      </c>
      <c r="T147" s="3">
        <v>423000000</v>
      </c>
      <c r="U147" s="3">
        <v>796000000</v>
      </c>
    </row>
    <row r="148" spans="1:21" ht="16" x14ac:dyDescent="0.2">
      <c r="A148" s="2" t="s">
        <v>152</v>
      </c>
      <c r="B148" s="3">
        <v>424290000</v>
      </c>
      <c r="C148" s="3">
        <v>586993000</v>
      </c>
      <c r="D148" s="3">
        <v>-578752000</v>
      </c>
      <c r="E148" s="3">
        <v>292000000</v>
      </c>
      <c r="F148" s="3">
        <v>493000000</v>
      </c>
      <c r="G148" s="3">
        <v>-404000000</v>
      </c>
      <c r="H148" s="3">
        <v>-21000000</v>
      </c>
      <c r="I148" s="3">
        <v>-61000000</v>
      </c>
      <c r="J148" s="3">
        <v>-542000000</v>
      </c>
      <c r="K148" s="3">
        <v>-37000000</v>
      </c>
      <c r="L148" s="3">
        <v>-226000000</v>
      </c>
      <c r="M148" s="3">
        <v>-207000000</v>
      </c>
      <c r="N148" s="3">
        <v>-427000000</v>
      </c>
      <c r="O148" s="3">
        <v>-1989000000</v>
      </c>
      <c r="P148" s="3">
        <v>-1109000000</v>
      </c>
      <c r="Q148" s="4">
        <v>-274000000</v>
      </c>
      <c r="R148" s="3">
        <v>-1112000000</v>
      </c>
      <c r="S148" s="3">
        <v>683000000</v>
      </c>
      <c r="T148" s="3">
        <v>-131000000</v>
      </c>
      <c r="U148" s="3">
        <v>286000000</v>
      </c>
    </row>
    <row r="149" spans="1:21" ht="16" x14ac:dyDescent="0.2">
      <c r="A149" s="2" t="s">
        <v>153</v>
      </c>
      <c r="B149" s="3">
        <v>-638256000</v>
      </c>
      <c r="C149" s="3">
        <v>359560000</v>
      </c>
      <c r="D149" s="3">
        <v>144626000</v>
      </c>
      <c r="E149" s="3">
        <v>-163000000</v>
      </c>
      <c r="F149" s="3">
        <v>679000000</v>
      </c>
      <c r="G149" s="3">
        <v>-141000000</v>
      </c>
      <c r="H149" s="3">
        <v>-154000000</v>
      </c>
      <c r="I149" s="3">
        <v>-266000000</v>
      </c>
      <c r="J149" s="3">
        <v>-216000000</v>
      </c>
      <c r="K149" s="3">
        <v>-879000000</v>
      </c>
      <c r="L149" s="3">
        <v>-792000000</v>
      </c>
      <c r="M149" s="3">
        <v>248000000</v>
      </c>
      <c r="N149" s="3">
        <v>-421000000</v>
      </c>
      <c r="O149" s="3">
        <v>-405000000</v>
      </c>
      <c r="P149" s="3">
        <v>-1590000000</v>
      </c>
      <c r="Q149" s="4">
        <v>-303000000</v>
      </c>
      <c r="R149" s="3">
        <v>-426000000</v>
      </c>
      <c r="S149" s="3">
        <v>-122000000</v>
      </c>
      <c r="T149" s="3">
        <v>114000000</v>
      </c>
      <c r="U149" s="3">
        <v>131000000</v>
      </c>
    </row>
    <row r="150" spans="1:21" ht="16" x14ac:dyDescent="0.2">
      <c r="A150" s="2" t="s">
        <v>154</v>
      </c>
      <c r="B150" s="3" t="s">
        <v>26</v>
      </c>
      <c r="C150" s="3" t="s">
        <v>26</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4" t="s">
        <v>26</v>
      </c>
      <c r="R150" s="3" t="s">
        <v>26</v>
      </c>
      <c r="S150" s="3" t="s">
        <v>26</v>
      </c>
      <c r="T150" s="3" t="s">
        <v>26</v>
      </c>
      <c r="U150" s="3" t="s">
        <v>26</v>
      </c>
    </row>
    <row r="151" spans="1:21" ht="16" x14ac:dyDescent="0.2">
      <c r="A151" s="2" t="s">
        <v>155</v>
      </c>
      <c r="B151" s="3">
        <v>362604000</v>
      </c>
      <c r="C151" s="3">
        <v>-947576000</v>
      </c>
      <c r="D151" s="3">
        <v>730958000</v>
      </c>
      <c r="E151" s="3">
        <v>-310000000</v>
      </c>
      <c r="F151" s="3">
        <v>-469000000</v>
      </c>
      <c r="G151" s="3">
        <v>78000000</v>
      </c>
      <c r="H151" s="3">
        <v>221000000</v>
      </c>
      <c r="I151" s="3">
        <v>-157000000</v>
      </c>
      <c r="J151" s="3">
        <v>280000000</v>
      </c>
      <c r="K151" s="3">
        <v>366000000</v>
      </c>
      <c r="L151" s="3">
        <v>1065000000</v>
      </c>
      <c r="M151" s="3">
        <v>-247000000</v>
      </c>
      <c r="N151" s="3">
        <v>317000000</v>
      </c>
      <c r="O151" s="3">
        <v>861000000</v>
      </c>
      <c r="P151" s="3">
        <v>-151000000</v>
      </c>
      <c r="Q151" s="4">
        <v>355000000</v>
      </c>
      <c r="R151" s="3">
        <v>251000000</v>
      </c>
      <c r="S151" s="3">
        <v>-352000000</v>
      </c>
      <c r="T151" s="3">
        <v>135000000</v>
      </c>
      <c r="U151" s="3">
        <v>321000000</v>
      </c>
    </row>
    <row r="152" spans="1:21" ht="16" x14ac:dyDescent="0.2">
      <c r="A152" s="2" t="s">
        <v>156</v>
      </c>
      <c r="B152" s="3">
        <v>81147000</v>
      </c>
      <c r="C152" s="3">
        <v>-189536000</v>
      </c>
      <c r="D152" s="3">
        <v>-68188000</v>
      </c>
      <c r="E152" s="3">
        <v>185000000</v>
      </c>
      <c r="F152" s="3">
        <v>-376000000</v>
      </c>
      <c r="G152" s="3">
        <v>12000000</v>
      </c>
      <c r="H152" s="3">
        <v>34000000</v>
      </c>
      <c r="I152" s="3">
        <v>-151000000</v>
      </c>
      <c r="J152" s="3">
        <v>597000000</v>
      </c>
      <c r="K152" s="3">
        <v>173000000</v>
      </c>
      <c r="L152" s="3">
        <v>-386000000</v>
      </c>
      <c r="M152" s="3">
        <v>91000000</v>
      </c>
      <c r="N152" s="3">
        <v>-107000000</v>
      </c>
      <c r="O152" s="3">
        <v>189000000</v>
      </c>
      <c r="P152" s="3">
        <v>1058000000</v>
      </c>
      <c r="Q152" s="4">
        <v>776000000</v>
      </c>
      <c r="R152" s="3">
        <v>323000000</v>
      </c>
      <c r="S152" s="3">
        <v>90000000</v>
      </c>
      <c r="T152" s="3">
        <v>305000000</v>
      </c>
      <c r="U152" s="3">
        <v>58000000</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1710468000</v>
      </c>
      <c r="C154" s="3">
        <v>333378000</v>
      </c>
      <c r="D154" s="3">
        <v>1722853000</v>
      </c>
      <c r="E154" s="3">
        <v>2426000000</v>
      </c>
      <c r="F154" s="3">
        <v>1851000000</v>
      </c>
      <c r="G154" s="3">
        <v>623000000</v>
      </c>
      <c r="H154" s="3">
        <v>1800000000</v>
      </c>
      <c r="I154" s="3">
        <v>1163000000</v>
      </c>
      <c r="J154" s="3">
        <v>2466000000</v>
      </c>
      <c r="K154" s="3">
        <v>3609000000</v>
      </c>
      <c r="L154" s="3">
        <v>3787000000</v>
      </c>
      <c r="M154" s="3">
        <v>3247000000</v>
      </c>
      <c r="N154" s="3">
        <v>3804000000</v>
      </c>
      <c r="O154" s="3">
        <v>5442000000</v>
      </c>
      <c r="P154" s="3">
        <v>5399000000</v>
      </c>
      <c r="Q154" s="4">
        <v>8002000000</v>
      </c>
      <c r="R154" s="3">
        <v>857000000</v>
      </c>
      <c r="S154" s="3">
        <v>2270000000</v>
      </c>
      <c r="T154" s="3">
        <v>2292000000</v>
      </c>
      <c r="U154" s="3">
        <v>2583000000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v>42210000</v>
      </c>
      <c r="C156" s="3" t="s">
        <v>26</v>
      </c>
      <c r="D156" s="3" t="s">
        <v>26</v>
      </c>
      <c r="E156" s="3">
        <v>130000000</v>
      </c>
      <c r="F156" s="3" t="s">
        <v>26</v>
      </c>
      <c r="G156" s="3">
        <v>7000000</v>
      </c>
      <c r="H156" s="3">
        <v>25000000</v>
      </c>
      <c r="I156" s="3" t="s">
        <v>26</v>
      </c>
      <c r="J156" s="3" t="s">
        <v>26</v>
      </c>
      <c r="K156" s="3" t="s">
        <v>26</v>
      </c>
      <c r="L156" s="3" t="s">
        <v>26</v>
      </c>
      <c r="M156" s="3" t="s">
        <v>26</v>
      </c>
      <c r="N156" s="3" t="s">
        <v>26</v>
      </c>
      <c r="O156" s="3" t="s">
        <v>26</v>
      </c>
      <c r="P156" s="3" t="s">
        <v>26</v>
      </c>
      <c r="Q156" s="4" t="s">
        <v>26</v>
      </c>
      <c r="R156" s="3" t="s">
        <v>26</v>
      </c>
      <c r="S156" s="3" t="s">
        <v>26</v>
      </c>
      <c r="T156" s="3" t="s">
        <v>26</v>
      </c>
      <c r="U156" s="3" t="s">
        <v>26</v>
      </c>
    </row>
    <row r="157" spans="1:21" ht="16" x14ac:dyDescent="0.2">
      <c r="A157" s="2" t="s">
        <v>161</v>
      </c>
      <c r="B157" s="3">
        <v>42210000</v>
      </c>
      <c r="C157" s="3" t="s">
        <v>26</v>
      </c>
      <c r="D157" s="3" t="s">
        <v>26</v>
      </c>
      <c r="E157" s="3">
        <v>130000000</v>
      </c>
      <c r="F157" s="3" t="s">
        <v>26</v>
      </c>
      <c r="G157" s="3">
        <v>7000000</v>
      </c>
      <c r="H157" s="3">
        <v>25000000</v>
      </c>
      <c r="I157" s="3" t="s">
        <v>26</v>
      </c>
      <c r="J157" s="3" t="s">
        <v>26</v>
      </c>
      <c r="K157" s="3" t="s">
        <v>26</v>
      </c>
      <c r="L157" s="3" t="s">
        <v>26</v>
      </c>
      <c r="M157" s="3" t="s">
        <v>26</v>
      </c>
      <c r="N157" s="3" t="s">
        <v>26</v>
      </c>
      <c r="O157" s="3" t="s">
        <v>26</v>
      </c>
      <c r="P157" s="3" t="s">
        <v>26</v>
      </c>
      <c r="Q157" s="4" t="s">
        <v>26</v>
      </c>
      <c r="R157" s="3" t="s">
        <v>26</v>
      </c>
      <c r="S157" s="3" t="s">
        <v>26</v>
      </c>
      <c r="T157" s="3" t="s">
        <v>26</v>
      </c>
      <c r="U157" s="3" t="s">
        <v>26</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-287906000</v>
      </c>
      <c r="C159" s="3">
        <v>-248427000</v>
      </c>
      <c r="D159" s="3">
        <v>-169000000</v>
      </c>
      <c r="E159" s="3">
        <v>-209000000</v>
      </c>
      <c r="F159" s="3">
        <v>-162000000</v>
      </c>
      <c r="G159" s="3">
        <v>-197000000</v>
      </c>
      <c r="H159" s="3">
        <v>-241000000</v>
      </c>
      <c r="I159" s="3">
        <v>-215000000</v>
      </c>
      <c r="J159" s="3">
        <v>-253000000</v>
      </c>
      <c r="K159" s="3">
        <v>-345000000</v>
      </c>
      <c r="L159" s="3">
        <v>-622000000</v>
      </c>
      <c r="M159" s="3">
        <v>-441000000</v>
      </c>
      <c r="N159" s="3">
        <v>-422000000</v>
      </c>
      <c r="O159" s="3">
        <v>-668000000</v>
      </c>
      <c r="P159" s="3">
        <v>-787000000</v>
      </c>
      <c r="Q159" s="4">
        <v>-1020000000</v>
      </c>
      <c r="R159" s="3">
        <v>-223000000</v>
      </c>
      <c r="S159" s="3">
        <v>-287000000</v>
      </c>
      <c r="T159" s="3">
        <v>-255000000</v>
      </c>
      <c r="U159" s="3">
        <v>-255000000</v>
      </c>
    </row>
    <row r="160" spans="1:21" ht="16" x14ac:dyDescent="0.2">
      <c r="A160" s="2" t="s">
        <v>164</v>
      </c>
      <c r="B160" s="3">
        <v>-287906000</v>
      </c>
      <c r="C160" s="3">
        <v>-248427000</v>
      </c>
      <c r="D160" s="3">
        <v>-169000000</v>
      </c>
      <c r="E160" s="3">
        <v>-209000000</v>
      </c>
      <c r="F160" s="3">
        <v>-162000000</v>
      </c>
      <c r="G160" s="3">
        <v>-197000000</v>
      </c>
      <c r="H160" s="3">
        <v>-241000000</v>
      </c>
      <c r="I160" s="3">
        <v>-215000000</v>
      </c>
      <c r="J160" s="3">
        <v>-253000000</v>
      </c>
      <c r="K160" s="3">
        <v>-345000000</v>
      </c>
      <c r="L160" s="3">
        <v>-622000000</v>
      </c>
      <c r="M160" s="3">
        <v>-441000000</v>
      </c>
      <c r="N160" s="3">
        <v>-422000000</v>
      </c>
      <c r="O160" s="3">
        <v>-668000000</v>
      </c>
      <c r="P160" s="3">
        <v>-787000000</v>
      </c>
      <c r="Q160" s="4">
        <v>-1020000000</v>
      </c>
      <c r="R160" s="3">
        <v>-223000000</v>
      </c>
      <c r="S160" s="3">
        <v>-287000000</v>
      </c>
      <c r="T160" s="3">
        <v>-255000000</v>
      </c>
      <c r="U160" s="3">
        <v>-255000000</v>
      </c>
    </row>
    <row r="161" spans="1:21" ht="16" x14ac:dyDescent="0.2">
      <c r="A161" s="2" t="s">
        <v>165</v>
      </c>
      <c r="B161" s="3" t="s">
        <v>26</v>
      </c>
      <c r="C161" s="3" t="s">
        <v>26</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4" t="s">
        <v>26</v>
      </c>
      <c r="R161" s="3" t="s">
        <v>26</v>
      </c>
      <c r="S161" s="3" t="s">
        <v>26</v>
      </c>
      <c r="T161" s="3" t="s">
        <v>26</v>
      </c>
      <c r="U161" s="3" t="s">
        <v>26</v>
      </c>
    </row>
    <row r="162" spans="1:21" ht="16" x14ac:dyDescent="0.2">
      <c r="A162" s="2" t="s">
        <v>166</v>
      </c>
      <c r="B162" s="3">
        <v>405034000</v>
      </c>
      <c r="C162" s="3">
        <v>361116000</v>
      </c>
      <c r="D162" s="3">
        <v>-369932000</v>
      </c>
      <c r="E162" s="3">
        <v>789000000</v>
      </c>
      <c r="F162" s="3">
        <v>-308000000</v>
      </c>
      <c r="G162" s="3">
        <v>406000000</v>
      </c>
      <c r="H162" s="3">
        <v>67000000</v>
      </c>
      <c r="I162" s="3">
        <v>-62000000</v>
      </c>
      <c r="J162" s="3">
        <v>-156000000</v>
      </c>
      <c r="K162" s="3">
        <v>-2113000000</v>
      </c>
      <c r="L162" s="3">
        <v>1199000000</v>
      </c>
      <c r="M162" s="3">
        <v>26000000</v>
      </c>
      <c r="N162" s="3">
        <v>399000000</v>
      </c>
      <c r="O162" s="3">
        <v>-536000000</v>
      </c>
      <c r="P162" s="3">
        <v>-129000000</v>
      </c>
      <c r="Q162" s="4">
        <v>-191000000</v>
      </c>
      <c r="R162" s="3">
        <v>33000000</v>
      </c>
      <c r="S162" s="3">
        <v>8000000</v>
      </c>
      <c r="T162" s="3">
        <v>-69000000</v>
      </c>
      <c r="U162" s="3">
        <v>-163000000</v>
      </c>
    </row>
    <row r="163" spans="1:21" ht="16" x14ac:dyDescent="0.2">
      <c r="A163" s="2" t="s">
        <v>167</v>
      </c>
      <c r="B163" s="3">
        <v>5939509000</v>
      </c>
      <c r="C163" s="3">
        <v>1317365000</v>
      </c>
      <c r="D163" s="3">
        <v>1407804000</v>
      </c>
      <c r="E163" s="3">
        <v>1926000000</v>
      </c>
      <c r="F163" s="3">
        <v>1019000000</v>
      </c>
      <c r="G163" s="3">
        <v>1013000000</v>
      </c>
      <c r="H163" s="3">
        <v>878000000</v>
      </c>
      <c r="I163" s="3">
        <v>1100000000</v>
      </c>
      <c r="J163" s="3">
        <v>1234000000</v>
      </c>
      <c r="K163" s="3">
        <v>2743000000</v>
      </c>
      <c r="L163" s="3">
        <v>3276000000</v>
      </c>
      <c r="M163" s="3">
        <v>1940000000</v>
      </c>
      <c r="N163" s="3">
        <v>1754000000</v>
      </c>
      <c r="O163" s="3">
        <v>1471000000</v>
      </c>
      <c r="P163" s="3">
        <v>1363000000</v>
      </c>
      <c r="Q163" s="4">
        <v>1321000000</v>
      </c>
      <c r="R163" s="3">
        <v>350000000</v>
      </c>
      <c r="S163" s="3">
        <v>414000000</v>
      </c>
      <c r="T163" s="3">
        <v>255000000</v>
      </c>
      <c r="U163" s="3">
        <v>302000000</v>
      </c>
    </row>
    <row r="164" spans="1:21" ht="16" x14ac:dyDescent="0.2">
      <c r="A164" s="2" t="s">
        <v>168</v>
      </c>
      <c r="B164" s="3">
        <v>-5534475000</v>
      </c>
      <c r="C164" s="3">
        <v>-956249000</v>
      </c>
      <c r="D164" s="3">
        <v>-1777736000</v>
      </c>
      <c r="E164" s="3">
        <v>-1137000000</v>
      </c>
      <c r="F164" s="3">
        <v>-1327000000</v>
      </c>
      <c r="G164" s="3">
        <v>-607000000</v>
      </c>
      <c r="H164" s="3">
        <v>-811000000</v>
      </c>
      <c r="I164" s="3">
        <v>-1162000000</v>
      </c>
      <c r="J164" s="3">
        <v>-1390000000</v>
      </c>
      <c r="K164" s="3">
        <v>-4856000000</v>
      </c>
      <c r="L164" s="3">
        <v>-2077000000</v>
      </c>
      <c r="M164" s="3">
        <v>-1914000000</v>
      </c>
      <c r="N164" s="3">
        <v>-1355000000</v>
      </c>
      <c r="O164" s="3">
        <v>-2007000000</v>
      </c>
      <c r="P164" s="3">
        <v>-1492000000</v>
      </c>
      <c r="Q164" s="4">
        <v>-1512000000</v>
      </c>
      <c r="R164" s="3">
        <v>-317000000</v>
      </c>
      <c r="S164" s="3">
        <v>-406000000</v>
      </c>
      <c r="T164" s="3">
        <v>-324000000</v>
      </c>
      <c r="U164" s="3">
        <v>-465000000</v>
      </c>
    </row>
    <row r="165" spans="1:21" ht="16" x14ac:dyDescent="0.2">
      <c r="A165" s="2" t="s">
        <v>169</v>
      </c>
      <c r="B165" s="3">
        <v>-235324000</v>
      </c>
      <c r="C165" s="3" t="s">
        <v>26</v>
      </c>
      <c r="D165" s="3">
        <v>-322599000</v>
      </c>
      <c r="E165" s="3" t="s">
        <v>26</v>
      </c>
      <c r="F165" s="3">
        <v>-4190000000</v>
      </c>
      <c r="G165" s="3">
        <v>-1000000</v>
      </c>
      <c r="H165" s="3">
        <v>-12000000</v>
      </c>
      <c r="I165" s="3">
        <v>-4000000</v>
      </c>
      <c r="J165" s="3">
        <v>-16000000</v>
      </c>
      <c r="K165" s="3">
        <v>-68000000</v>
      </c>
      <c r="L165" s="3">
        <v>-6000000</v>
      </c>
      <c r="M165" s="3">
        <v>-28000000</v>
      </c>
      <c r="N165" s="3">
        <v>-107000000</v>
      </c>
      <c r="O165" s="3">
        <v>-12000000</v>
      </c>
      <c r="P165" s="3">
        <v>-441000000</v>
      </c>
      <c r="Q165" s="4">
        <v>-23000000</v>
      </c>
      <c r="R165" s="3" t="s">
        <v>26</v>
      </c>
      <c r="S165" s="3">
        <v>-20000000</v>
      </c>
      <c r="T165" s="3">
        <v>4000000</v>
      </c>
      <c r="U165" s="3">
        <v>-7000000</v>
      </c>
    </row>
    <row r="166" spans="1:21" ht="16" x14ac:dyDescent="0.2">
      <c r="A166" s="2" t="s">
        <v>170</v>
      </c>
      <c r="B166" s="3" t="s">
        <v>26</v>
      </c>
      <c r="C166" s="3" t="s">
        <v>26</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4">
        <v>2000000</v>
      </c>
      <c r="R166" s="3" t="s">
        <v>26</v>
      </c>
      <c r="S166" s="3" t="s">
        <v>26</v>
      </c>
      <c r="T166" s="3">
        <v>2000000</v>
      </c>
      <c r="U166" s="3" t="s">
        <v>26</v>
      </c>
    </row>
    <row r="167" spans="1:21" ht="16" x14ac:dyDescent="0.2">
      <c r="A167" s="2" t="s">
        <v>171</v>
      </c>
      <c r="B167" s="3">
        <v>-235324000</v>
      </c>
      <c r="C167" s="3" t="s">
        <v>26</v>
      </c>
      <c r="D167" s="3">
        <v>-322599000</v>
      </c>
      <c r="E167" s="3" t="s">
        <v>26</v>
      </c>
      <c r="F167" s="3">
        <v>-4190000000</v>
      </c>
      <c r="G167" s="3">
        <v>-1000000</v>
      </c>
      <c r="H167" s="3">
        <v>-12000000</v>
      </c>
      <c r="I167" s="3">
        <v>-4000000</v>
      </c>
      <c r="J167" s="3">
        <v>-16000000</v>
      </c>
      <c r="K167" s="3">
        <v>-68000000</v>
      </c>
      <c r="L167" s="3">
        <v>-6000000</v>
      </c>
      <c r="M167" s="3">
        <v>-28000000</v>
      </c>
      <c r="N167" s="3">
        <v>-107000000</v>
      </c>
      <c r="O167" s="3">
        <v>-12000000</v>
      </c>
      <c r="P167" s="3">
        <v>-441000000</v>
      </c>
      <c r="Q167" s="4">
        <v>-25000000</v>
      </c>
      <c r="R167" s="3" t="s">
        <v>26</v>
      </c>
      <c r="S167" s="3">
        <v>-20000000</v>
      </c>
      <c r="T167" s="3">
        <v>2000000</v>
      </c>
      <c r="U167" s="3">
        <v>-7000000</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t="s">
        <v>26</v>
      </c>
      <c r="C169" s="3" t="s">
        <v>26</v>
      </c>
      <c r="D169" s="3">
        <v>-81000</v>
      </c>
      <c r="E169" s="3" t="s">
        <v>26</v>
      </c>
      <c r="F169" s="3" t="s">
        <v>26</v>
      </c>
      <c r="G169" s="3" t="s">
        <v>26</v>
      </c>
      <c r="H169" s="3" t="s">
        <v>26</v>
      </c>
      <c r="I169" s="3" t="s">
        <v>26</v>
      </c>
      <c r="J169" s="3" t="s">
        <v>26</v>
      </c>
      <c r="K169" s="3" t="s">
        <v>26</v>
      </c>
      <c r="L169" s="3" t="s">
        <v>26</v>
      </c>
      <c r="M169" s="3" t="s">
        <v>26</v>
      </c>
      <c r="N169" s="3" t="s">
        <v>26</v>
      </c>
      <c r="O169" s="3" t="s">
        <v>26</v>
      </c>
      <c r="P169" s="3" t="s">
        <v>26</v>
      </c>
      <c r="Q169" s="4">
        <v>-2000000</v>
      </c>
      <c r="R169" s="3" t="s">
        <v>26</v>
      </c>
      <c r="S169" s="3" t="s">
        <v>26</v>
      </c>
      <c r="T169" s="3">
        <v>-2000000</v>
      </c>
      <c r="U169" s="3" t="s">
        <v>26</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-75986000</v>
      </c>
      <c r="C171" s="3">
        <v>112689000</v>
      </c>
      <c r="D171" s="3">
        <v>-861612000</v>
      </c>
      <c r="E171" s="3">
        <v>710000000</v>
      </c>
      <c r="F171" s="3">
        <v>-4660000000</v>
      </c>
      <c r="G171" s="3">
        <v>215000000</v>
      </c>
      <c r="H171" s="3">
        <v>-161000000</v>
      </c>
      <c r="I171" s="3">
        <v>-281000000</v>
      </c>
      <c r="J171" s="3">
        <v>-425000000</v>
      </c>
      <c r="K171" s="3">
        <v>-2526000000</v>
      </c>
      <c r="L171" s="3">
        <v>571000000</v>
      </c>
      <c r="M171" s="3">
        <v>-443000000</v>
      </c>
      <c r="N171" s="3">
        <v>-130000000</v>
      </c>
      <c r="O171" s="3">
        <v>-1216000000</v>
      </c>
      <c r="P171" s="3">
        <v>-1357000000</v>
      </c>
      <c r="Q171" s="4">
        <v>-1236000000</v>
      </c>
      <c r="R171" s="3">
        <v>-190000000</v>
      </c>
      <c r="S171" s="3">
        <v>-299000000</v>
      </c>
      <c r="T171" s="3">
        <v>-322000000</v>
      </c>
      <c r="U171" s="3">
        <v>-425000000</v>
      </c>
    </row>
    <row r="172" spans="1:21" ht="16" x14ac:dyDescent="0.2">
      <c r="A172" s="2" t="s">
        <v>175</v>
      </c>
      <c r="B172" s="3">
        <v>-325405000</v>
      </c>
      <c r="C172" s="3">
        <v>-320220000</v>
      </c>
      <c r="D172" s="3">
        <v>-348522000</v>
      </c>
      <c r="E172" s="3">
        <v>-397000000</v>
      </c>
      <c r="F172" s="3">
        <v>-434000000</v>
      </c>
      <c r="G172" s="3">
        <v>-456000000</v>
      </c>
      <c r="H172" s="3">
        <v>-485000000</v>
      </c>
      <c r="I172" s="3">
        <v>-487000000</v>
      </c>
      <c r="J172" s="3">
        <v>-444000000</v>
      </c>
      <c r="K172" s="3">
        <v>-430000000</v>
      </c>
      <c r="L172" s="3">
        <v>-605000000</v>
      </c>
      <c r="M172" s="3">
        <v>-771000000</v>
      </c>
      <c r="N172" s="3">
        <v>-787000000</v>
      </c>
      <c r="O172" s="3">
        <v>-838000000</v>
      </c>
      <c r="P172" s="3">
        <v>-873000000</v>
      </c>
      <c r="Q172" s="4">
        <v>-930000000</v>
      </c>
      <c r="R172" s="3">
        <v>-223000000</v>
      </c>
      <c r="S172" s="3">
        <v>-220000000</v>
      </c>
      <c r="T172" s="3">
        <v>-219000000</v>
      </c>
      <c r="U172" s="3">
        <v>-268000000</v>
      </c>
    </row>
    <row r="173" spans="1:21" ht="16" x14ac:dyDescent="0.2">
      <c r="A173" s="2" t="s">
        <v>176</v>
      </c>
      <c r="B173" s="3" t="s">
        <v>26</v>
      </c>
      <c r="C173" s="3">
        <v>-1500000</v>
      </c>
      <c r="D173" s="3">
        <v>-12882000</v>
      </c>
      <c r="E173" s="3">
        <v>1744000000</v>
      </c>
      <c r="F173" s="3">
        <v>-1000000</v>
      </c>
      <c r="G173" s="3" t="s">
        <v>26</v>
      </c>
      <c r="H173" s="3" t="s">
        <v>26</v>
      </c>
      <c r="I173" s="3">
        <v>2581000000</v>
      </c>
      <c r="J173" s="3">
        <v>-1207000000</v>
      </c>
      <c r="K173" s="3">
        <v>1971000000</v>
      </c>
      <c r="L173" s="3" t="s">
        <v>26</v>
      </c>
      <c r="M173" s="3" t="s">
        <v>26</v>
      </c>
      <c r="N173" s="3">
        <v>97000000</v>
      </c>
      <c r="O173" s="3" t="s">
        <v>26</v>
      </c>
      <c r="P173" s="3" t="s">
        <v>26</v>
      </c>
      <c r="Q173" s="4">
        <v>-115000000</v>
      </c>
      <c r="R173" s="3" t="s">
        <v>26</v>
      </c>
      <c r="S173" s="3">
        <v>188000000</v>
      </c>
      <c r="T173" s="3">
        <v>-301000000</v>
      </c>
      <c r="U173" s="3">
        <v>-2000000</v>
      </c>
    </row>
    <row r="174" spans="1:21" ht="16" x14ac:dyDescent="0.2">
      <c r="A174" s="2" t="s">
        <v>177</v>
      </c>
      <c r="B174" s="3" t="s">
        <v>26</v>
      </c>
      <c r="C174" s="3" t="s">
        <v>26</v>
      </c>
      <c r="D174" s="3" t="s">
        <v>26</v>
      </c>
      <c r="E174" s="3">
        <v>1744000000</v>
      </c>
      <c r="F174" s="3" t="s">
        <v>26</v>
      </c>
      <c r="G174" s="3" t="s">
        <v>26</v>
      </c>
      <c r="H174" s="3" t="s">
        <v>26</v>
      </c>
      <c r="I174" s="3">
        <v>2581000000</v>
      </c>
      <c r="J174" s="3" t="s">
        <v>26</v>
      </c>
      <c r="K174" s="3">
        <v>2176000000</v>
      </c>
      <c r="L174" s="3" t="s">
        <v>26</v>
      </c>
      <c r="M174" s="3" t="s">
        <v>26</v>
      </c>
      <c r="N174" s="3">
        <v>2979000000</v>
      </c>
      <c r="O174" s="3" t="s">
        <v>26</v>
      </c>
      <c r="P174" s="3" t="s">
        <v>26</v>
      </c>
      <c r="Q174" s="4">
        <v>894000000</v>
      </c>
      <c r="R174" s="3" t="s">
        <v>26</v>
      </c>
      <c r="S174" s="3">
        <v>298000000</v>
      </c>
      <c r="T174" s="3">
        <v>298000000</v>
      </c>
      <c r="U174" s="3">
        <v>298000000</v>
      </c>
    </row>
    <row r="175" spans="1:21" ht="16" x14ac:dyDescent="0.2">
      <c r="A175" s="2" t="s">
        <v>178</v>
      </c>
      <c r="B175" s="3" t="s">
        <v>26</v>
      </c>
      <c r="C175" s="3">
        <v>-1500000</v>
      </c>
      <c r="D175" s="3">
        <v>-12882000</v>
      </c>
      <c r="E175" s="3" t="s">
        <v>26</v>
      </c>
      <c r="F175" s="3">
        <v>-1000000</v>
      </c>
      <c r="G175" s="3" t="s">
        <v>26</v>
      </c>
      <c r="H175" s="3" t="s">
        <v>26</v>
      </c>
      <c r="I175" s="3" t="s">
        <v>26</v>
      </c>
      <c r="J175" s="3">
        <v>-1207000000</v>
      </c>
      <c r="K175" s="3">
        <v>-205000000</v>
      </c>
      <c r="L175" s="3" t="s">
        <v>26</v>
      </c>
      <c r="M175" s="3" t="s">
        <v>26</v>
      </c>
      <c r="N175" s="3">
        <v>-2882000000</v>
      </c>
      <c r="O175" s="3" t="s">
        <v>26</v>
      </c>
      <c r="P175" s="3" t="s">
        <v>26</v>
      </c>
      <c r="Q175" s="4">
        <v>-1009000000</v>
      </c>
      <c r="R175" s="3" t="s">
        <v>26</v>
      </c>
      <c r="S175" s="3">
        <v>-110000000</v>
      </c>
      <c r="T175" s="3">
        <v>-599000000</v>
      </c>
      <c r="U175" s="3">
        <v>-300000000</v>
      </c>
    </row>
    <row r="176" spans="1:21" ht="16" x14ac:dyDescent="0.2">
      <c r="A176" s="2" t="s">
        <v>179</v>
      </c>
      <c r="B176" s="3">
        <v>-1106006000</v>
      </c>
      <c r="C176" s="3">
        <v>38918000</v>
      </c>
      <c r="D176" s="3">
        <v>-221168000</v>
      </c>
      <c r="E176" s="3">
        <v>-373000000</v>
      </c>
      <c r="F176" s="3">
        <v>-1319000000</v>
      </c>
      <c r="G176" s="3">
        <v>-63000000</v>
      </c>
      <c r="H176" s="3">
        <v>137000000</v>
      </c>
      <c r="I176" s="3">
        <v>-1237000000</v>
      </c>
      <c r="J176" s="3">
        <v>-1804000000</v>
      </c>
      <c r="K176" s="3">
        <v>-1075000000</v>
      </c>
      <c r="L176" s="3">
        <v>-5159000000</v>
      </c>
      <c r="M176" s="3">
        <v>-2258000000</v>
      </c>
      <c r="N176" s="3">
        <v>-475000000</v>
      </c>
      <c r="O176" s="3">
        <v>-3575000000</v>
      </c>
      <c r="P176" s="3">
        <v>-5904000000</v>
      </c>
      <c r="Q176" s="4">
        <v>-2775000000</v>
      </c>
      <c r="R176" s="3">
        <v>-1397000000</v>
      </c>
      <c r="S176" s="3">
        <v>-250000000</v>
      </c>
      <c r="T176" s="3">
        <v>-689000000</v>
      </c>
      <c r="U176" s="3">
        <v>-439000000</v>
      </c>
    </row>
    <row r="177" spans="1:21" ht="16" x14ac:dyDescent="0.2">
      <c r="A177" s="2" t="s">
        <v>180</v>
      </c>
      <c r="B177" s="3">
        <v>393978000</v>
      </c>
      <c r="C177" s="3">
        <v>61824000</v>
      </c>
      <c r="D177" s="3">
        <v>128832000</v>
      </c>
      <c r="E177" s="3">
        <v>95000000</v>
      </c>
      <c r="F177" s="3">
        <v>97000000</v>
      </c>
      <c r="G177" s="3">
        <v>182000000</v>
      </c>
      <c r="H177" s="3">
        <v>137000000</v>
      </c>
      <c r="I177" s="3">
        <v>88000000</v>
      </c>
      <c r="J177" s="3">
        <v>88000000</v>
      </c>
      <c r="K177" s="3">
        <v>97000000</v>
      </c>
      <c r="L177" s="3">
        <v>124000000</v>
      </c>
      <c r="M177" s="3">
        <v>145000000</v>
      </c>
      <c r="N177" s="3">
        <v>174000000</v>
      </c>
      <c r="O177" s="3">
        <v>175000000</v>
      </c>
      <c r="P177" s="3">
        <v>199000000</v>
      </c>
      <c r="Q177" s="4">
        <v>214000000</v>
      </c>
      <c r="R177" s="3">
        <v>103000000</v>
      </c>
      <c r="S177" s="3" t="s">
        <v>26</v>
      </c>
      <c r="T177" s="3">
        <v>111000000</v>
      </c>
      <c r="U177" s="3" t="s">
        <v>26</v>
      </c>
    </row>
    <row r="178" spans="1:21" ht="16" x14ac:dyDescent="0.2">
      <c r="A178" s="2" t="s">
        <v>181</v>
      </c>
      <c r="B178" s="3">
        <v>-1499984000</v>
      </c>
      <c r="C178" s="3">
        <v>-22906000</v>
      </c>
      <c r="D178" s="3">
        <v>-350000000</v>
      </c>
      <c r="E178" s="3">
        <v>-468000000</v>
      </c>
      <c r="F178" s="3">
        <v>-1416000000</v>
      </c>
      <c r="G178" s="3">
        <v>-245000000</v>
      </c>
      <c r="H178" s="3" t="s">
        <v>26</v>
      </c>
      <c r="I178" s="3">
        <v>-1325000000</v>
      </c>
      <c r="J178" s="3">
        <v>-1892000000</v>
      </c>
      <c r="K178" s="3">
        <v>-1172000000</v>
      </c>
      <c r="L178" s="3">
        <v>-5283000000</v>
      </c>
      <c r="M178" s="3">
        <v>-2403000000</v>
      </c>
      <c r="N178" s="3">
        <v>-649000000</v>
      </c>
      <c r="O178" s="3">
        <v>-3750000000</v>
      </c>
      <c r="P178" s="3">
        <v>-6103000000</v>
      </c>
      <c r="Q178" s="4">
        <v>-2989000000</v>
      </c>
      <c r="R178" s="3">
        <v>-1500000000</v>
      </c>
      <c r="S178" s="3">
        <v>-250000000</v>
      </c>
      <c r="T178" s="3">
        <v>-800000000</v>
      </c>
      <c r="U178" s="3">
        <v>-439000000</v>
      </c>
    </row>
    <row r="179" spans="1:21" ht="16" x14ac:dyDescent="0.2">
      <c r="A179" s="2" t="s">
        <v>182</v>
      </c>
      <c r="B179" s="3">
        <v>5374000</v>
      </c>
      <c r="C179" s="3">
        <v>750000</v>
      </c>
      <c r="D179" s="3">
        <v>6441000</v>
      </c>
      <c r="E179" s="3">
        <v>-14000000</v>
      </c>
      <c r="F179" s="3" t="s">
        <v>26</v>
      </c>
      <c r="G179" s="3" t="s">
        <v>26</v>
      </c>
      <c r="H179" s="3" t="s">
        <v>26</v>
      </c>
      <c r="I179" s="3">
        <v>56000000</v>
      </c>
      <c r="J179" s="3">
        <v>23000000</v>
      </c>
      <c r="K179" s="3">
        <v>55000000</v>
      </c>
      <c r="L179" s="3">
        <v>-164000000</v>
      </c>
      <c r="M179" s="3">
        <v>-86000000</v>
      </c>
      <c r="N179" s="3">
        <v>-172000000</v>
      </c>
      <c r="O179" s="3">
        <v>-178000000</v>
      </c>
      <c r="P179" s="3">
        <v>-266000000</v>
      </c>
      <c r="Q179" s="4">
        <v>127000000</v>
      </c>
      <c r="R179" s="3">
        <v>-7000000</v>
      </c>
      <c r="S179" s="3">
        <v>-136000000</v>
      </c>
      <c r="T179" s="3">
        <v>281000000</v>
      </c>
      <c r="U179" s="3">
        <v>-11000000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-1426037000</v>
      </c>
      <c r="C181" s="3">
        <v>-282052000</v>
      </c>
      <c r="D181" s="3">
        <v>-576131000</v>
      </c>
      <c r="E181" s="3">
        <v>960000000</v>
      </c>
      <c r="F181" s="3">
        <v>-1754000000</v>
      </c>
      <c r="G181" s="3">
        <v>-519000000</v>
      </c>
      <c r="H181" s="3">
        <v>-348000000</v>
      </c>
      <c r="I181" s="3">
        <v>913000000</v>
      </c>
      <c r="J181" s="3">
        <v>-3432000000</v>
      </c>
      <c r="K181" s="3">
        <v>521000000</v>
      </c>
      <c r="L181" s="3">
        <v>-5928000000</v>
      </c>
      <c r="M181" s="3">
        <v>-3115000000</v>
      </c>
      <c r="N181" s="3">
        <v>-1337000000</v>
      </c>
      <c r="O181" s="3">
        <v>-4591000000</v>
      </c>
      <c r="P181" s="3">
        <v>-7043000000</v>
      </c>
      <c r="Q181" s="4">
        <v>-3693000000</v>
      </c>
      <c r="R181" s="3">
        <v>-1627000000</v>
      </c>
      <c r="S181" s="3">
        <v>-418000000</v>
      </c>
      <c r="T181" s="3">
        <v>-928000000</v>
      </c>
      <c r="U181" s="3">
        <v>-720000000</v>
      </c>
    </row>
    <row r="182" spans="1:21" ht="16" x14ac:dyDescent="0.2">
      <c r="A182" s="2" t="s">
        <v>184</v>
      </c>
      <c r="B182" s="3">
        <v>457000</v>
      </c>
      <c r="C182" s="3">
        <v>742000</v>
      </c>
      <c r="D182" s="3">
        <v>-3827000</v>
      </c>
      <c r="E182" s="3">
        <v>6000000</v>
      </c>
      <c r="F182" s="3">
        <v>-5000000</v>
      </c>
      <c r="G182" s="3" t="s">
        <v>26</v>
      </c>
      <c r="H182" s="3" t="s">
        <v>26</v>
      </c>
      <c r="I182" s="3" t="s">
        <v>26</v>
      </c>
      <c r="J182" s="3" t="s">
        <v>26</v>
      </c>
      <c r="K182" s="3" t="s">
        <v>26</v>
      </c>
      <c r="L182" s="3" t="s">
        <v>26</v>
      </c>
      <c r="M182" s="3" t="s">
        <v>26</v>
      </c>
      <c r="N182" s="3" t="s">
        <v>26</v>
      </c>
      <c r="O182" s="3" t="s">
        <v>26</v>
      </c>
      <c r="P182" s="3" t="s">
        <v>26</v>
      </c>
      <c r="Q182" s="4" t="s">
        <v>26</v>
      </c>
      <c r="R182" s="3" t="s">
        <v>26</v>
      </c>
      <c r="S182" s="3" t="s">
        <v>26</v>
      </c>
      <c r="T182" s="3" t="s">
        <v>26</v>
      </c>
      <c r="U182" s="3" t="s">
        <v>26</v>
      </c>
    </row>
    <row r="183" spans="1:21" ht="16" x14ac:dyDescent="0.2">
      <c r="A183" s="2" t="s">
        <v>185</v>
      </c>
      <c r="B183" s="3">
        <v>208445000</v>
      </c>
      <c r="C183" s="3">
        <v>164015000</v>
      </c>
      <c r="D183" s="3">
        <v>285110000</v>
      </c>
      <c r="E183" s="3">
        <v>4096000000</v>
      </c>
      <c r="F183" s="3">
        <v>-4563000000</v>
      </c>
      <c r="G183" s="3">
        <v>319000000</v>
      </c>
      <c r="H183" s="3">
        <v>1291000000</v>
      </c>
      <c r="I183" s="3">
        <v>1795000000</v>
      </c>
      <c r="J183" s="3">
        <v>-1391000000</v>
      </c>
      <c r="K183" s="3">
        <v>1604000000</v>
      </c>
      <c r="L183" s="3">
        <v>-1570000000</v>
      </c>
      <c r="M183" s="3">
        <v>-311000000</v>
      </c>
      <c r="N183" s="3">
        <v>2337000000</v>
      </c>
      <c r="O183" s="3">
        <v>-365000000</v>
      </c>
      <c r="P183" s="3">
        <v>-3001000000</v>
      </c>
      <c r="Q183" s="4">
        <v>3073000000</v>
      </c>
      <c r="R183" s="3">
        <v>-960000000</v>
      </c>
      <c r="S183" s="3">
        <v>1553000000</v>
      </c>
      <c r="T183" s="3">
        <v>1042000000</v>
      </c>
      <c r="U183" s="3">
        <v>1438000000</v>
      </c>
    </row>
    <row r="184" spans="1:21" ht="16" x14ac:dyDescent="0.2">
      <c r="A184" s="2" t="s">
        <v>56</v>
      </c>
      <c r="B184" s="3">
        <v>1693593000</v>
      </c>
      <c r="C184" s="3">
        <v>53375000</v>
      </c>
      <c r="D184" s="3">
        <v>1934148000</v>
      </c>
      <c r="E184" s="3">
        <v>2614000000</v>
      </c>
      <c r="F184" s="3">
        <v>1422000000</v>
      </c>
      <c r="G184" s="3">
        <v>1183000000</v>
      </c>
      <c r="H184" s="3">
        <v>1900000000</v>
      </c>
      <c r="I184" s="3">
        <v>1975000000</v>
      </c>
      <c r="J184" s="3">
        <v>2541000000</v>
      </c>
      <c r="K184" s="3">
        <v>4275000000</v>
      </c>
      <c r="L184" s="3">
        <v>5253000000</v>
      </c>
      <c r="M184" s="3">
        <v>3713000000</v>
      </c>
      <c r="N184" s="3">
        <v>4741000000</v>
      </c>
      <c r="O184" s="3">
        <v>7594000000</v>
      </c>
      <c r="P184" s="3">
        <v>8228000000</v>
      </c>
      <c r="Q184" s="4">
        <v>8185000000</v>
      </c>
      <c r="R184" s="3">
        <v>2117000000</v>
      </c>
      <c r="S184" s="3">
        <v>2090000000</v>
      </c>
      <c r="T184" s="3">
        <v>2040000000</v>
      </c>
      <c r="U184" s="3">
        <v>1938000000</v>
      </c>
    </row>
    <row r="185" spans="1:21" ht="16" x14ac:dyDescent="0.2">
      <c r="A185" s="2" t="s">
        <v>57</v>
      </c>
      <c r="B185" s="5">
        <v>20.83</v>
      </c>
      <c r="C185" s="5">
        <v>1.06</v>
      </c>
      <c r="D185" s="5">
        <v>20.260000000000002</v>
      </c>
      <c r="E185" s="5">
        <v>24.85</v>
      </c>
      <c r="F185" s="5">
        <v>16.309999999999999</v>
      </c>
      <c r="G185" s="5">
        <v>15.75</v>
      </c>
      <c r="H185" s="5">
        <v>20.94</v>
      </c>
      <c r="I185" s="5">
        <v>20.45</v>
      </c>
      <c r="J185" s="5">
        <v>23.47</v>
      </c>
      <c r="K185" s="5">
        <v>29.41</v>
      </c>
      <c r="L185" s="5">
        <v>30.45</v>
      </c>
      <c r="M185" s="5">
        <v>25.42</v>
      </c>
      <c r="N185" s="5">
        <v>27.56</v>
      </c>
      <c r="O185" s="5">
        <v>32.93</v>
      </c>
      <c r="P185" s="5">
        <v>31.91</v>
      </c>
      <c r="Q185" s="6">
        <v>30.84</v>
      </c>
      <c r="R185" s="5">
        <v>31.91</v>
      </c>
      <c r="S185" s="5">
        <v>31.4</v>
      </c>
      <c r="T185" s="5">
        <v>31.08</v>
      </c>
      <c r="U185" s="5">
        <v>30.84</v>
      </c>
    </row>
    <row r="186" spans="1:21" ht="16" x14ac:dyDescent="0.2">
      <c r="A186" s="2" t="s">
        <v>186</v>
      </c>
      <c r="B186" s="3">
        <v>235324000</v>
      </c>
      <c r="C186" s="3" t="s">
        <v>26</v>
      </c>
      <c r="D186" s="3">
        <v>322599000</v>
      </c>
      <c r="E186" s="3" t="s">
        <v>26</v>
      </c>
      <c r="F186" s="3">
        <v>4190000000</v>
      </c>
      <c r="G186" s="3">
        <v>1000000</v>
      </c>
      <c r="H186" s="3">
        <v>12000000</v>
      </c>
      <c r="I186" s="3">
        <v>4000000</v>
      </c>
      <c r="J186" s="3">
        <v>16000000</v>
      </c>
      <c r="K186" s="3">
        <v>68000000</v>
      </c>
      <c r="L186" s="3">
        <v>6000000</v>
      </c>
      <c r="M186" s="3">
        <v>28000000</v>
      </c>
      <c r="N186" s="3">
        <v>107000000</v>
      </c>
      <c r="O186" s="3">
        <v>12000000</v>
      </c>
      <c r="P186" s="3">
        <v>441000000</v>
      </c>
      <c r="Q186" s="4">
        <v>23000000</v>
      </c>
      <c r="R186" s="3" t="s">
        <v>26</v>
      </c>
      <c r="S186" s="3">
        <v>20000000</v>
      </c>
      <c r="T186" s="3">
        <v>-4000000</v>
      </c>
      <c r="U186" s="3">
        <v>7000000</v>
      </c>
    </row>
    <row r="187" spans="1:21" ht="16" x14ac:dyDescent="0.2">
      <c r="A187" s="2" t="s">
        <v>187</v>
      </c>
      <c r="B187" s="3">
        <v>1422562000</v>
      </c>
      <c r="C187" s="3">
        <v>84951000</v>
      </c>
      <c r="D187" s="3">
        <v>1553853000</v>
      </c>
      <c r="E187" s="3">
        <v>2217000000</v>
      </c>
      <c r="F187" s="3">
        <v>1689000000</v>
      </c>
      <c r="G187" s="3">
        <v>426000000</v>
      </c>
      <c r="H187" s="3">
        <v>1559000000</v>
      </c>
      <c r="I187" s="3">
        <v>948000000</v>
      </c>
      <c r="J187" s="3">
        <v>2213000000</v>
      </c>
      <c r="K187" s="3">
        <v>3264000000</v>
      </c>
      <c r="L187" s="3">
        <v>3165000000</v>
      </c>
      <c r="M187" s="3">
        <v>2806000000</v>
      </c>
      <c r="N187" s="3">
        <v>3382000000</v>
      </c>
      <c r="O187" s="3">
        <v>4774000000</v>
      </c>
      <c r="P187" s="3">
        <v>4612000000</v>
      </c>
      <c r="Q187" s="4">
        <v>6982000000</v>
      </c>
      <c r="R187" s="3">
        <v>634000000</v>
      </c>
      <c r="S187" s="3">
        <v>1983000000</v>
      </c>
      <c r="T187" s="3">
        <v>2037000000</v>
      </c>
      <c r="U187" s="3">
        <v>2328000000</v>
      </c>
    </row>
    <row r="188" spans="1:21" ht="16" x14ac:dyDescent="0.2">
      <c r="A188" s="31" t="s">
        <v>188</v>
      </c>
      <c r="B188" s="27">
        <v>1408576903</v>
      </c>
      <c r="C188" s="27" t="s">
        <v>26</v>
      </c>
      <c r="D188" s="27">
        <v>1568396027</v>
      </c>
      <c r="E188" s="27">
        <v>2264785534</v>
      </c>
      <c r="F188" s="27">
        <v>1721768987</v>
      </c>
      <c r="G188" s="27">
        <v>495485714</v>
      </c>
      <c r="H188" s="27">
        <v>1631562155</v>
      </c>
      <c r="I188" s="27">
        <v>1036755319</v>
      </c>
      <c r="J188" s="27">
        <v>2345516145</v>
      </c>
      <c r="K188" s="27">
        <v>3446238542</v>
      </c>
      <c r="L188" s="27">
        <v>3330155944</v>
      </c>
      <c r="M188" s="27">
        <v>3002182931</v>
      </c>
      <c r="N188" s="27">
        <v>3590487758</v>
      </c>
      <c r="O188" s="27">
        <v>4979223453</v>
      </c>
      <c r="P188" s="27">
        <v>4807775760</v>
      </c>
      <c r="Q188" s="28">
        <v>7248559455</v>
      </c>
      <c r="R188" s="27">
        <v>680530015</v>
      </c>
      <c r="S188" s="27">
        <v>2034658848</v>
      </c>
      <c r="T188" s="27">
        <v>2155767586</v>
      </c>
      <c r="U188" s="27">
        <v>2379827243</v>
      </c>
    </row>
    <row r="189" spans="1:21" ht="16" x14ac:dyDescent="0.2">
      <c r="A189" s="21" t="s">
        <v>201</v>
      </c>
      <c r="B189" s="22"/>
      <c r="C189" s="23" t="e">
        <f>(C188/B188)-1</f>
        <v>#VALUE!</v>
      </c>
      <c r="D189" s="23" t="e">
        <f>(D188/C188)-1</f>
        <v>#VALUE!</v>
      </c>
      <c r="E189" s="23">
        <f>(E188/D188)-1</f>
        <v>0.44401381730865608</v>
      </c>
      <c r="F189" s="23">
        <f t="shared" ref="F189:Q189" si="11">(F188/E188)-1</f>
        <v>-0.23976510748942292</v>
      </c>
      <c r="G189" s="23">
        <f t="shared" si="11"/>
        <v>-0.71222288370791753</v>
      </c>
      <c r="H189" s="23">
        <f t="shared" si="11"/>
        <v>2.292854080148111</v>
      </c>
      <c r="I189" s="23">
        <f t="shared" si="11"/>
        <v>-0.36456278063154757</v>
      </c>
      <c r="J189" s="23">
        <f t="shared" si="11"/>
        <v>1.2623622970773494</v>
      </c>
      <c r="K189" s="23">
        <f t="shared" si="11"/>
        <v>0.46928792169963929</v>
      </c>
      <c r="L189" s="23">
        <f t="shared" si="11"/>
        <v>-3.3683854609969144E-2</v>
      </c>
      <c r="M189" s="23">
        <f t="shared" si="11"/>
        <v>-9.8485782202156202E-2</v>
      </c>
      <c r="N189" s="23">
        <f t="shared" si="11"/>
        <v>0.19595902065969084</v>
      </c>
      <c r="O189" s="23">
        <f t="shared" si="11"/>
        <v>0.38678190502272147</v>
      </c>
      <c r="P189" s="23">
        <f t="shared" si="11"/>
        <v>-3.443261677615661E-2</v>
      </c>
      <c r="Q189" s="23">
        <f t="shared" si="11"/>
        <v>0.50767419631068655</v>
      </c>
      <c r="R189" s="23"/>
      <c r="S189" s="23">
        <f t="shared" ref="S189:U189" si="12">(S188/R188)-1</f>
        <v>1.989815001767409</v>
      </c>
      <c r="T189" s="23">
        <f t="shared" si="12"/>
        <v>5.9522871914889253E-2</v>
      </c>
      <c r="U189" s="23">
        <f t="shared" si="12"/>
        <v>0.10393497817440522</v>
      </c>
    </row>
    <row r="190" spans="1:21" ht="16" x14ac:dyDescent="0.2">
      <c r="A190" s="24" t="s">
        <v>202</v>
      </c>
      <c r="B190" s="25">
        <f t="shared" ref="B190:U190" si="13">B188/B2</f>
        <v>0.17327288934758969</v>
      </c>
      <c r="C190" s="25" t="e">
        <f t="shared" si="13"/>
        <v>#VALUE!</v>
      </c>
      <c r="D190" s="25">
        <f t="shared" si="13"/>
        <v>0.16425287707697839</v>
      </c>
      <c r="E190" s="25">
        <f t="shared" si="13"/>
        <v>0.21534520623752021</v>
      </c>
      <c r="F190" s="25">
        <f t="shared" si="13"/>
        <v>0.1974732179148985</v>
      </c>
      <c r="G190" s="25">
        <f t="shared" si="13"/>
        <v>6.5985579171660674E-2</v>
      </c>
      <c r="H190" s="25">
        <f t="shared" si="13"/>
        <v>0.17984591655643739</v>
      </c>
      <c r="I190" s="25">
        <f t="shared" si="13"/>
        <v>0.10733567853815094</v>
      </c>
      <c r="J190" s="25">
        <f t="shared" si="13"/>
        <v>0.21667585635103925</v>
      </c>
      <c r="K190" s="25">
        <f t="shared" si="13"/>
        <v>0.23706669477884021</v>
      </c>
      <c r="L190" s="25">
        <f t="shared" si="13"/>
        <v>0.19301894997971367</v>
      </c>
      <c r="M190" s="25">
        <f t="shared" si="13"/>
        <v>0.20551635617469879</v>
      </c>
      <c r="N190" s="25">
        <f t="shared" si="13"/>
        <v>0.20872501790489478</v>
      </c>
      <c r="O190" s="25">
        <f t="shared" si="13"/>
        <v>0.21589660724970733</v>
      </c>
      <c r="P190" s="25">
        <f t="shared" si="13"/>
        <v>0.18645630250145434</v>
      </c>
      <c r="Q190" s="25">
        <f t="shared" si="13"/>
        <v>0.27308742248427081</v>
      </c>
      <c r="R190" s="25">
        <f t="shared" si="13"/>
        <v>0.10083419988146392</v>
      </c>
      <c r="S190" s="25">
        <f t="shared" si="13"/>
        <v>0.30192296305089777</v>
      </c>
      <c r="T190" s="25">
        <f t="shared" si="13"/>
        <v>0.32515348205128203</v>
      </c>
      <c r="U190" s="25">
        <f t="shared" si="13"/>
        <v>0.3704011273151751</v>
      </c>
    </row>
    <row r="191" spans="1:21" ht="16" x14ac:dyDescent="0.2">
      <c r="A191" s="2" t="s">
        <v>189</v>
      </c>
      <c r="B191" s="3">
        <v>1464772000</v>
      </c>
      <c r="C191" s="3">
        <v>83451000</v>
      </c>
      <c r="D191" s="3">
        <v>1540971000</v>
      </c>
      <c r="E191" s="3">
        <v>4091000000</v>
      </c>
      <c r="F191" s="3">
        <v>1688000000</v>
      </c>
      <c r="G191" s="3">
        <v>433000000</v>
      </c>
      <c r="H191" s="3">
        <v>1584000000</v>
      </c>
      <c r="I191" s="3">
        <v>3529000000</v>
      </c>
      <c r="J191" s="3">
        <v>1006000000</v>
      </c>
      <c r="K191" s="3">
        <v>5235000000</v>
      </c>
      <c r="L191" s="3">
        <v>3165000000</v>
      </c>
      <c r="M191" s="3">
        <v>2806000000</v>
      </c>
      <c r="N191" s="3">
        <v>3479000000</v>
      </c>
      <c r="O191" s="3">
        <v>4774000000</v>
      </c>
      <c r="P191" s="3">
        <v>4612000000</v>
      </c>
      <c r="Q191" s="4">
        <v>6867000000</v>
      </c>
      <c r="R191" s="3">
        <v>634000000</v>
      </c>
      <c r="S191" s="3">
        <v>2171000000</v>
      </c>
      <c r="T191" s="3">
        <v>1736000000</v>
      </c>
      <c r="U191" s="3">
        <v>2326000000</v>
      </c>
    </row>
    <row r="192" spans="1:21" ht="16" x14ac:dyDescent="0.2">
      <c r="A192" s="2" t="s">
        <v>190</v>
      </c>
      <c r="B192" s="5">
        <v>1.05</v>
      </c>
      <c r="C192" s="5">
        <v>0.06</v>
      </c>
      <c r="D192" s="5">
        <v>1.1599999999999999</v>
      </c>
      <c r="E192" s="5">
        <v>1.68</v>
      </c>
      <c r="F192" s="5">
        <v>1.33</v>
      </c>
      <c r="G192" s="5">
        <v>0.35</v>
      </c>
      <c r="H192" s="5">
        <v>1.28</v>
      </c>
      <c r="I192" s="5">
        <v>0.78</v>
      </c>
      <c r="J192" s="3">
        <v>2</v>
      </c>
      <c r="K192" s="5">
        <v>3.04</v>
      </c>
      <c r="L192" s="5">
        <v>3.12</v>
      </c>
      <c r="M192" s="5">
        <v>2.99</v>
      </c>
      <c r="N192" s="5">
        <v>3.69</v>
      </c>
      <c r="O192" s="5">
        <v>5.25</v>
      </c>
      <c r="P192" s="5">
        <v>5.3</v>
      </c>
      <c r="Q192" s="6">
        <v>8.27</v>
      </c>
      <c r="R192" s="5">
        <v>0.74</v>
      </c>
      <c r="S192" s="5">
        <v>2.35</v>
      </c>
      <c r="T192" s="5">
        <v>2.42</v>
      </c>
      <c r="U192" s="5">
        <v>2.78</v>
      </c>
    </row>
    <row r="193" spans="1:21" ht="16" x14ac:dyDescent="0.2">
      <c r="A193" s="2" t="s">
        <v>191</v>
      </c>
      <c r="B193" s="5">
        <v>8.8800000000000008</v>
      </c>
      <c r="C193" s="5">
        <v>27.95</v>
      </c>
      <c r="D193" s="5">
        <v>8.81</v>
      </c>
      <c r="E193" s="5">
        <v>6.22</v>
      </c>
      <c r="F193" s="5">
        <v>6.72</v>
      </c>
      <c r="G193" s="5">
        <v>26.54</v>
      </c>
      <c r="H193" s="5">
        <v>13.32</v>
      </c>
      <c r="I193" s="5">
        <v>14.92</v>
      </c>
      <c r="J193" s="5">
        <v>11.94</v>
      </c>
      <c r="K193" s="5">
        <v>15.47</v>
      </c>
      <c r="L193" s="5">
        <v>7.65</v>
      </c>
      <c r="M193" s="5">
        <v>13.9</v>
      </c>
      <c r="N193" s="5">
        <v>12.94</v>
      </c>
      <c r="O193" s="5">
        <v>20.55</v>
      </c>
      <c r="P193" s="5">
        <v>12.52</v>
      </c>
      <c r="Q193" s="6">
        <v>14.27</v>
      </c>
      <c r="R193" s="5">
        <v>12.82</v>
      </c>
      <c r="S193" s="5">
        <v>16.829999999999998</v>
      </c>
      <c r="T193" s="5">
        <v>12.64</v>
      </c>
      <c r="U193" s="5">
        <v>14.64</v>
      </c>
    </row>
    <row r="194" spans="1:21" ht="16" x14ac:dyDescent="0.2">
      <c r="A194" s="2" t="s">
        <v>192</v>
      </c>
      <c r="B194" s="5">
        <v>1.78</v>
      </c>
      <c r="C194" s="5">
        <v>-1.0900000000000001</v>
      </c>
      <c r="D194" s="5">
        <v>1.84</v>
      </c>
      <c r="E194" s="5">
        <v>1.26</v>
      </c>
      <c r="F194" s="5">
        <v>16.98</v>
      </c>
      <c r="G194" s="5">
        <v>2.4300000000000002</v>
      </c>
      <c r="H194" s="5">
        <v>1.63</v>
      </c>
      <c r="I194" s="5">
        <v>0.84</v>
      </c>
      <c r="J194" s="5">
        <v>1.43</v>
      </c>
      <c r="K194" s="5">
        <v>1.05</v>
      </c>
      <c r="L194" s="5">
        <v>1.1399999999999999</v>
      </c>
      <c r="M194" s="5">
        <v>1.2</v>
      </c>
      <c r="N194" s="5">
        <v>1.05</v>
      </c>
      <c r="O194" s="5">
        <v>0.92</v>
      </c>
      <c r="P194" s="5">
        <v>0.83</v>
      </c>
      <c r="Q194" s="6">
        <v>1.24</v>
      </c>
      <c r="R194" s="5">
        <v>0.54</v>
      </c>
      <c r="S194" s="5">
        <v>1.32</v>
      </c>
      <c r="T194" s="5">
        <v>1.46</v>
      </c>
      <c r="U194" s="5">
        <v>1.66</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C31A1-C07D-9F47-A9A0-DC963A540921}">
  <dimension ref="A1:R110"/>
  <sheetViews>
    <sheetView tabSelected="1" workbookViewId="0">
      <selection activeCell="C14" sqref="C14"/>
    </sheetView>
  </sheetViews>
  <sheetFormatPr baseColWidth="10" defaultRowHeight="15" x14ac:dyDescent="0.2"/>
  <cols>
    <col min="1" max="18" width="18.83203125" customWidth="1"/>
  </cols>
  <sheetData>
    <row r="1" spans="1:18" s="112" customFormat="1" ht="22" customHeight="1" x14ac:dyDescent="0.2">
      <c r="A1" s="111" t="e" vm="1">
        <v>#VALUE!</v>
      </c>
      <c r="B1" s="111"/>
      <c r="C1" s="111"/>
      <c r="D1" s="111"/>
      <c r="E1" s="111"/>
      <c r="F1" s="111"/>
      <c r="G1" s="111"/>
      <c r="H1" s="111"/>
      <c r="I1" s="111"/>
      <c r="J1" s="111"/>
      <c r="K1" s="111"/>
      <c r="L1" s="111"/>
      <c r="M1" s="111"/>
      <c r="N1" s="111"/>
      <c r="O1" s="111"/>
      <c r="P1" s="111"/>
      <c r="Q1" s="111"/>
      <c r="R1" s="111"/>
    </row>
    <row r="2" spans="1:18" s="112" customFormat="1" ht="22" customHeight="1" thickBot="1" x14ac:dyDescent="0.25">
      <c r="A2" s="111"/>
      <c r="B2" s="111"/>
      <c r="C2" s="111"/>
      <c r="D2" s="111"/>
      <c r="E2" s="111"/>
      <c r="F2" s="111"/>
      <c r="G2" s="111"/>
      <c r="H2" s="111"/>
      <c r="I2" s="111"/>
      <c r="J2" s="111"/>
      <c r="K2" s="111"/>
      <c r="L2" s="111"/>
      <c r="M2" s="111"/>
      <c r="N2" s="111"/>
      <c r="O2" s="111"/>
      <c r="P2" s="111"/>
      <c r="Q2" s="111"/>
      <c r="R2" s="111"/>
    </row>
    <row r="3" spans="1:18" ht="22" customHeight="1" x14ac:dyDescent="0.2">
      <c r="A3" s="32" cm="1">
        <f t="array" ref="A3">_FV(A1,"Market cap",TRUE)</f>
        <v>125296000000</v>
      </c>
      <c r="B3" s="33" t="s">
        <v>203</v>
      </c>
      <c r="C3" s="34">
        <f>Financials!Q8*0.01</f>
        <v>0.46399999999999997</v>
      </c>
      <c r="D3" s="33" t="s">
        <v>204</v>
      </c>
      <c r="E3" s="34">
        <f>SUM(C11:E11)/3</f>
        <v>0.16237644509554952</v>
      </c>
      <c r="F3" s="35" t="s">
        <v>205</v>
      </c>
      <c r="G3" s="36">
        <f>AVERAGE(Financials!M129:Q129)</f>
        <v>-2.8330298617033976E-2</v>
      </c>
      <c r="H3" s="35" t="s">
        <v>206</v>
      </c>
      <c r="I3" s="37">
        <f>J15*(1+I7)/(I6-I7)</f>
        <v>123532754738.19406</v>
      </c>
      <c r="J3" s="38" t="s">
        <v>207</v>
      </c>
      <c r="K3" s="39">
        <f>Financials!Q172*-1/Model!A3</f>
        <v>7.422423700676797E-3</v>
      </c>
      <c r="L3" s="40" t="s">
        <v>208</v>
      </c>
      <c r="M3" s="41"/>
      <c r="N3" s="113" t="s">
        <v>209</v>
      </c>
      <c r="O3" s="114"/>
      <c r="P3" s="41"/>
      <c r="Q3" s="41"/>
      <c r="R3" s="41"/>
    </row>
    <row r="4" spans="1:18" ht="22" customHeight="1" x14ac:dyDescent="0.2">
      <c r="A4" s="42">
        <f>Financials!Q56-Financials!Q96-Financials!Q105</f>
        <v>876000000</v>
      </c>
      <c r="B4" s="43" t="s">
        <v>210</v>
      </c>
      <c r="C4" s="44">
        <f>Financials!Q17*0.01</f>
        <v>0.28920000000000001</v>
      </c>
      <c r="D4" s="43" t="s">
        <v>211</v>
      </c>
      <c r="E4" s="44">
        <f>SUM(C13:E13)/3</f>
        <v>0.26196096218598436</v>
      </c>
      <c r="F4" s="45" t="s">
        <v>212</v>
      </c>
      <c r="G4" s="46">
        <f>A5*(1+(5*G3))</f>
        <v>718037624.04863977</v>
      </c>
      <c r="H4" s="45" t="s">
        <v>213</v>
      </c>
      <c r="I4" s="47">
        <f>NPV(I6,F15,G15,H15,I15,(J15+I3))</f>
        <v>104729386982.85454</v>
      </c>
      <c r="J4" s="45" t="s">
        <v>214</v>
      </c>
      <c r="K4" s="48" cm="1">
        <f t="array" ref="K4">_FV(A1,"Change (%)",TRUE)</f>
        <v>1.2083999999999999E-2</v>
      </c>
      <c r="L4" s="49" t="s">
        <v>215</v>
      </c>
      <c r="M4" s="41"/>
      <c r="N4" s="115" t="s">
        <v>216</v>
      </c>
      <c r="O4" s="116"/>
      <c r="P4" s="41"/>
      <c r="Q4" s="41"/>
      <c r="R4" s="41"/>
    </row>
    <row r="5" spans="1:18" ht="22" customHeight="1" x14ac:dyDescent="0.2">
      <c r="A5" s="42" cm="1">
        <f t="array" ref="A5">_FV(A1,"Shares outstanding",TRUE)</f>
        <v>836533900</v>
      </c>
      <c r="B5" s="43" t="s">
        <v>217</v>
      </c>
      <c r="C5" s="44">
        <f>F14</f>
        <v>0.24346007604562739</v>
      </c>
      <c r="D5" s="50" t="s">
        <v>218</v>
      </c>
      <c r="E5" s="44">
        <f>SUM(C16:E16)/3</f>
        <v>0.26500408212917481</v>
      </c>
      <c r="F5" s="45" t="s">
        <v>219</v>
      </c>
      <c r="G5" s="46">
        <f>Financials!Q56</f>
        <v>6535000000</v>
      </c>
      <c r="H5" s="45" t="s">
        <v>220</v>
      </c>
      <c r="I5" s="47">
        <f>I4+G5-G6</f>
        <v>105605386982.85454</v>
      </c>
      <c r="J5" s="45" t="s">
        <v>221</v>
      </c>
      <c r="K5" s="51" cm="1">
        <f t="array" ref="K5">_FV(A1,"Price")</f>
        <v>151.59</v>
      </c>
      <c r="L5" s="52" t="s">
        <v>222</v>
      </c>
      <c r="M5" s="41"/>
      <c r="N5" s="53" t="s">
        <v>223</v>
      </c>
      <c r="O5" s="54">
        <f>Financials!Q20</f>
        <v>184000000</v>
      </c>
      <c r="P5" s="41"/>
      <c r="Q5" s="41"/>
      <c r="R5" s="41"/>
    </row>
    <row r="6" spans="1:18" ht="22" customHeight="1" x14ac:dyDescent="0.2">
      <c r="A6" s="55">
        <f>O20/F10</f>
        <v>4.7641064638783268</v>
      </c>
      <c r="B6" s="43" t="s">
        <v>224</v>
      </c>
      <c r="C6" s="44">
        <f>F17</f>
        <v>0.22357414448669202</v>
      </c>
      <c r="D6" s="50" t="s">
        <v>202</v>
      </c>
      <c r="E6" s="44">
        <f>Financials!Q33/Financials!Q126</f>
        <v>0.42688663618896178</v>
      </c>
      <c r="F6" s="43" t="s">
        <v>225</v>
      </c>
      <c r="G6" s="46">
        <f>Financials!Q96+Financials!Q105</f>
        <v>5659000000</v>
      </c>
      <c r="H6" s="45" t="s">
        <v>226</v>
      </c>
      <c r="I6" s="48">
        <f>N25</f>
        <v>9.4615139873029275E-2</v>
      </c>
      <c r="J6" s="45" t="s">
        <v>227</v>
      </c>
      <c r="K6" s="56">
        <f>I5/G4</f>
        <v>147.07500477119962</v>
      </c>
      <c r="L6" s="57" t="s">
        <v>228</v>
      </c>
      <c r="M6" s="41"/>
      <c r="N6" s="53" t="s">
        <v>229</v>
      </c>
      <c r="O6" s="54">
        <f>Financials!Q96</f>
        <v>199000000</v>
      </c>
      <c r="P6" s="41"/>
      <c r="Q6" s="41"/>
      <c r="R6" s="41"/>
    </row>
    <row r="7" spans="1:18" ht="22" customHeight="1" thickBot="1" x14ac:dyDescent="0.25">
      <c r="A7" s="58">
        <f>O20/F12</f>
        <v>19.568327346556302</v>
      </c>
      <c r="B7" s="59" t="s">
        <v>230</v>
      </c>
      <c r="C7" s="60">
        <f>F15/A3</f>
        <v>4.6928872430085561E-2</v>
      </c>
      <c r="D7" s="59" t="s">
        <v>231</v>
      </c>
      <c r="E7" s="61">
        <f>(Financials!Q16*(1-0.25))/(Financials!Q126+Financials!Q105+Financials!Q96)</f>
        <v>0.27745518504240557</v>
      </c>
      <c r="F7" s="59" t="s">
        <v>198</v>
      </c>
      <c r="G7" s="62">
        <f>(Financials!Q96+Financials!Q105)/Financials!Q126</f>
        <v>0.37494202610481681</v>
      </c>
      <c r="H7" s="63" t="s">
        <v>232</v>
      </c>
      <c r="I7" s="64">
        <v>2.5000000000000001E-2</v>
      </c>
      <c r="J7" s="65" t="s">
        <v>233</v>
      </c>
      <c r="K7" s="66">
        <f>K6/K5-1</f>
        <v>-2.9784255088069034E-2</v>
      </c>
      <c r="L7" s="67" t="s">
        <v>234</v>
      </c>
      <c r="M7" s="41"/>
      <c r="N7" s="53" t="s">
        <v>235</v>
      </c>
      <c r="O7" s="54">
        <f>Financials!Q105</f>
        <v>5460000000</v>
      </c>
      <c r="P7" s="41"/>
      <c r="Q7" s="41"/>
      <c r="R7" s="41"/>
    </row>
    <row r="8" spans="1:18" ht="22" customHeight="1" x14ac:dyDescent="0.2">
      <c r="A8" s="68"/>
      <c r="B8" s="41"/>
      <c r="C8" s="41"/>
      <c r="D8" s="41"/>
      <c r="E8" s="41"/>
      <c r="F8" s="41"/>
      <c r="G8" s="41"/>
      <c r="H8" s="41"/>
      <c r="I8" s="41"/>
      <c r="J8" s="69"/>
      <c r="K8" s="69"/>
      <c r="L8" s="69"/>
      <c r="M8" s="41"/>
      <c r="N8" s="70" t="s">
        <v>216</v>
      </c>
      <c r="O8" s="71">
        <f>O5/(O6+O7)</f>
        <v>3.2514578547446549E-2</v>
      </c>
      <c r="P8" s="41"/>
      <c r="Q8" s="41"/>
      <c r="R8" s="41"/>
    </row>
    <row r="9" spans="1:18" ht="22" customHeight="1" x14ac:dyDescent="0.2">
      <c r="A9" s="72"/>
      <c r="B9" s="73">
        <v>2020</v>
      </c>
      <c r="C9" s="73">
        <v>2021</v>
      </c>
      <c r="D9" s="73">
        <v>2022</v>
      </c>
      <c r="E9" s="74">
        <v>2023</v>
      </c>
      <c r="F9" s="75">
        <v>2024</v>
      </c>
      <c r="G9" s="76">
        <v>2025</v>
      </c>
      <c r="H9" s="76">
        <v>2026</v>
      </c>
      <c r="I9" s="76">
        <v>2027</v>
      </c>
      <c r="J9" s="77">
        <v>2028</v>
      </c>
      <c r="K9" s="69"/>
      <c r="L9" s="69"/>
      <c r="M9" s="69"/>
      <c r="N9" s="53" t="s">
        <v>236</v>
      </c>
      <c r="O9" s="54">
        <f>Financials!Q25</f>
        <v>1050000000</v>
      </c>
      <c r="P9" s="41"/>
      <c r="Q9" s="41"/>
      <c r="R9" s="41"/>
    </row>
    <row r="10" spans="1:18" ht="22" customHeight="1" x14ac:dyDescent="0.2">
      <c r="A10" s="78" t="s">
        <v>237</v>
      </c>
      <c r="B10" s="79">
        <v>17202000000</v>
      </c>
      <c r="C10" s="79">
        <v>23063000000</v>
      </c>
      <c r="D10" s="79">
        <v>25785000000</v>
      </c>
      <c r="E10" s="80">
        <v>26517000000</v>
      </c>
      <c r="F10" s="79">
        <v>26300000000</v>
      </c>
      <c r="G10" s="79">
        <v>28501000000</v>
      </c>
      <c r="H10" s="79">
        <v>30362000000</v>
      </c>
      <c r="I10" s="79">
        <v>33245000000</v>
      </c>
      <c r="J10" s="80">
        <v>35000000000</v>
      </c>
      <c r="K10" s="81" t="s">
        <v>238</v>
      </c>
      <c r="L10" s="69"/>
      <c r="N10" s="53" t="s">
        <v>239</v>
      </c>
      <c r="O10" s="54">
        <f>Financials!Q24</f>
        <v>7493000000</v>
      </c>
      <c r="P10" s="41"/>
      <c r="Q10" s="41"/>
      <c r="R10" s="41"/>
    </row>
    <row r="11" spans="1:18" ht="22" customHeight="1" x14ac:dyDescent="0.2">
      <c r="A11" s="82"/>
      <c r="B11" s="83"/>
      <c r="C11" s="83">
        <f t="shared" ref="C11:J11" si="0">(C10/B10)-1</f>
        <v>0.34071619579118706</v>
      </c>
      <c r="D11" s="83">
        <f t="shared" si="0"/>
        <v>0.11802454147335562</v>
      </c>
      <c r="E11" s="83">
        <f t="shared" si="0"/>
        <v>2.8388598022105915E-2</v>
      </c>
      <c r="F11" s="84">
        <f t="shared" si="0"/>
        <v>-8.183429498057837E-3</v>
      </c>
      <c r="G11" s="83">
        <f t="shared" si="0"/>
        <v>8.3688212927756744E-2</v>
      </c>
      <c r="H11" s="83">
        <f t="shared" si="0"/>
        <v>6.529595452791126E-2</v>
      </c>
      <c r="I11" s="83">
        <f t="shared" si="0"/>
        <v>9.4954219089651515E-2</v>
      </c>
      <c r="J11" s="85">
        <f t="shared" si="0"/>
        <v>5.2789893217025208E-2</v>
      </c>
      <c r="K11" s="85">
        <f>AVERAGE(F11:J11)</f>
        <v>5.7708970052857377E-2</v>
      </c>
      <c r="L11" s="69"/>
      <c r="M11" s="69"/>
      <c r="N11" s="53" t="s">
        <v>240</v>
      </c>
      <c r="O11" s="86">
        <f>O9/O10</f>
        <v>0.14013078873615376</v>
      </c>
      <c r="P11" s="41"/>
      <c r="Q11" s="41"/>
      <c r="R11" s="41"/>
    </row>
    <row r="12" spans="1:18" ht="22" customHeight="1" x14ac:dyDescent="0.2">
      <c r="A12" s="78" t="s">
        <v>144</v>
      </c>
      <c r="B12" s="79">
        <v>3619000000</v>
      </c>
      <c r="C12" s="79">
        <v>5888000000</v>
      </c>
      <c r="D12" s="79">
        <v>6525000000</v>
      </c>
      <c r="E12" s="79">
        <v>6856000000</v>
      </c>
      <c r="F12" s="87">
        <v>6403000000</v>
      </c>
      <c r="G12" s="79">
        <v>7300000000</v>
      </c>
      <c r="H12" s="79">
        <v>8280000000</v>
      </c>
      <c r="I12" s="79">
        <v>8760000000</v>
      </c>
      <c r="J12" s="80">
        <v>9200000000</v>
      </c>
      <c r="K12" s="88" t="s">
        <v>241</v>
      </c>
      <c r="L12" s="69"/>
      <c r="M12" s="69"/>
      <c r="N12" s="53" t="s">
        <v>242</v>
      </c>
      <c r="O12" s="86">
        <f>O8*(1-O11)</f>
        <v>2.7958285010169236E-2</v>
      </c>
      <c r="P12" s="41"/>
      <c r="Q12" s="41"/>
      <c r="R12" s="41"/>
    </row>
    <row r="13" spans="1:18" ht="22" customHeight="1" x14ac:dyDescent="0.2">
      <c r="A13" s="82"/>
      <c r="B13" s="83"/>
      <c r="C13" s="83">
        <f t="shared" ref="C13:J13" si="1">(C12/B12)-1</f>
        <v>0.62696877590494604</v>
      </c>
      <c r="D13" s="83">
        <f t="shared" si="1"/>
        <v>0.10818614130434789</v>
      </c>
      <c r="E13" s="83">
        <f t="shared" si="1"/>
        <v>5.0727969348659085E-2</v>
      </c>
      <c r="F13" s="84">
        <f t="shared" si="1"/>
        <v>-6.6073512252042055E-2</v>
      </c>
      <c r="G13" s="83">
        <f t="shared" si="1"/>
        <v>0.14009058253943474</v>
      </c>
      <c r="H13" s="83">
        <f t="shared" si="1"/>
        <v>0.13424657534246576</v>
      </c>
      <c r="I13" s="83">
        <f t="shared" si="1"/>
        <v>5.7971014492753659E-2</v>
      </c>
      <c r="J13" s="85">
        <f t="shared" si="1"/>
        <v>5.0228310502283158E-2</v>
      </c>
      <c r="K13" s="85">
        <f>AVERAGE(F13:J13)</f>
        <v>6.3292594124979049E-2</v>
      </c>
      <c r="L13" s="69"/>
      <c r="M13" s="69"/>
      <c r="N13" s="115" t="s">
        <v>243</v>
      </c>
      <c r="O13" s="116"/>
      <c r="P13" s="41"/>
      <c r="Q13" s="41"/>
      <c r="R13" s="41"/>
    </row>
    <row r="14" spans="1:18" ht="22" customHeight="1" x14ac:dyDescent="0.2">
      <c r="A14" s="89" t="s">
        <v>244</v>
      </c>
      <c r="B14" s="90">
        <f>B12/B10</f>
        <v>0.2103825136612022</v>
      </c>
      <c r="C14" s="90">
        <f t="shared" ref="C14:J14" si="2">C12/C10</f>
        <v>0.25530069808784633</v>
      </c>
      <c r="D14" s="90">
        <f t="shared" si="2"/>
        <v>0.25305410122164052</v>
      </c>
      <c r="E14" s="90">
        <f t="shared" si="2"/>
        <v>0.25855111815062037</v>
      </c>
      <c r="F14" s="91">
        <f t="shared" si="2"/>
        <v>0.24346007604562739</v>
      </c>
      <c r="G14" s="90">
        <f t="shared" si="2"/>
        <v>0.25613136381179608</v>
      </c>
      <c r="H14" s="90">
        <f t="shared" si="2"/>
        <v>0.27270930768724061</v>
      </c>
      <c r="I14" s="90">
        <f t="shared" si="2"/>
        <v>0.26349827041660401</v>
      </c>
      <c r="J14" s="92">
        <f t="shared" si="2"/>
        <v>0.26285714285714284</v>
      </c>
      <c r="K14" s="92"/>
      <c r="L14" s="69"/>
      <c r="M14" s="69"/>
      <c r="N14" s="53" t="s">
        <v>245</v>
      </c>
      <c r="O14" s="86">
        <f>'[1]US Treasury Bonds'!$C$8</f>
        <v>4.2709999999999998E-2</v>
      </c>
      <c r="P14" s="41"/>
      <c r="Q14" s="41"/>
      <c r="R14" s="41"/>
    </row>
    <row r="15" spans="1:18" ht="22" customHeight="1" x14ac:dyDescent="0.2">
      <c r="A15" s="78" t="s">
        <v>187</v>
      </c>
      <c r="B15" s="79">
        <v>3590487758</v>
      </c>
      <c r="C15" s="79">
        <v>4979223453</v>
      </c>
      <c r="D15" s="79">
        <v>4807775760</v>
      </c>
      <c r="E15" s="79">
        <v>6936000000</v>
      </c>
      <c r="F15" s="87">
        <v>5880000000</v>
      </c>
      <c r="G15" s="79">
        <v>5960000000</v>
      </c>
      <c r="H15" s="79">
        <v>6880000000</v>
      </c>
      <c r="I15" s="79">
        <v>7450000000</v>
      </c>
      <c r="J15" s="80">
        <v>8390000000</v>
      </c>
      <c r="K15" s="88" t="s">
        <v>246</v>
      </c>
      <c r="L15" s="69"/>
      <c r="M15" s="69"/>
      <c r="N15" s="53" t="s">
        <v>247</v>
      </c>
      <c r="O15" s="93">
        <f>1.33</f>
        <v>1.33</v>
      </c>
      <c r="P15" s="41"/>
      <c r="Q15" s="41"/>
      <c r="R15" s="41"/>
    </row>
    <row r="16" spans="1:18" ht="22" customHeight="1" x14ac:dyDescent="0.2">
      <c r="A16" s="94"/>
      <c r="B16" s="83"/>
      <c r="C16" s="83">
        <f t="shared" ref="C16:J16" si="3">(C15/B15)-1</f>
        <v>0.38678190502272147</v>
      </c>
      <c r="D16" s="83">
        <f t="shared" si="3"/>
        <v>-3.443261677615661E-2</v>
      </c>
      <c r="E16" s="83">
        <f t="shared" si="3"/>
        <v>0.44266295814095957</v>
      </c>
      <c r="F16" s="84">
        <f t="shared" si="3"/>
        <v>-0.15224913494809689</v>
      </c>
      <c r="G16" s="83">
        <f t="shared" si="3"/>
        <v>1.3605442176870763E-2</v>
      </c>
      <c r="H16" s="83">
        <f t="shared" si="3"/>
        <v>0.15436241610738266</v>
      </c>
      <c r="I16" s="83">
        <f t="shared" si="3"/>
        <v>8.2848837209302362E-2</v>
      </c>
      <c r="J16" s="85">
        <f t="shared" si="3"/>
        <v>0.12617449664429525</v>
      </c>
      <c r="K16" s="85">
        <f>AVERAGE(F16:J16)</f>
        <v>4.4948411437950829E-2</v>
      </c>
      <c r="L16" s="69"/>
      <c r="M16" s="69"/>
      <c r="N16" s="53" t="s">
        <v>248</v>
      </c>
      <c r="O16" s="86">
        <v>8.4000000000000005E-2</v>
      </c>
      <c r="P16" s="41"/>
      <c r="Q16" s="41"/>
      <c r="R16" s="41"/>
    </row>
    <row r="17" spans="1:18" ht="22" customHeight="1" x14ac:dyDescent="0.2">
      <c r="A17" s="89" t="s">
        <v>202</v>
      </c>
      <c r="B17" s="90">
        <f>B15/B10</f>
        <v>0.20872501790489478</v>
      </c>
      <c r="C17" s="90">
        <f t="shared" ref="C17:J17" si="4">C15/C10</f>
        <v>0.21589660724970733</v>
      </c>
      <c r="D17" s="90">
        <f t="shared" si="4"/>
        <v>0.18645630250145434</v>
      </c>
      <c r="E17" s="92">
        <f t="shared" si="4"/>
        <v>0.26156805068446659</v>
      </c>
      <c r="F17" s="90">
        <f t="shared" si="4"/>
        <v>0.22357414448669202</v>
      </c>
      <c r="G17" s="90">
        <f t="shared" si="4"/>
        <v>0.20911546963264446</v>
      </c>
      <c r="H17" s="90">
        <f t="shared" si="4"/>
        <v>0.22659903827152361</v>
      </c>
      <c r="I17" s="90">
        <f t="shared" si="4"/>
        <v>0.22409384869905249</v>
      </c>
      <c r="J17" s="92">
        <f t="shared" si="4"/>
        <v>0.23971428571428571</v>
      </c>
      <c r="K17" s="92"/>
      <c r="L17" s="69"/>
      <c r="M17" s="69"/>
      <c r="N17" s="95" t="s">
        <v>243</v>
      </c>
      <c r="O17" s="96">
        <f>(O14)+((O15)*(O16-O14))</f>
        <v>9.762570000000001E-2</v>
      </c>
      <c r="P17" s="41"/>
      <c r="Q17" s="41"/>
      <c r="R17" s="41"/>
    </row>
    <row r="18" spans="1:18" ht="22" customHeight="1" x14ac:dyDescent="0.2">
      <c r="A18" s="97" t="s">
        <v>198</v>
      </c>
      <c r="B18" s="98">
        <v>0.20346488502175264</v>
      </c>
      <c r="C18" s="98">
        <v>0.3038487508440243</v>
      </c>
      <c r="D18" s="98">
        <v>0.32916102841677941</v>
      </c>
      <c r="E18" s="98">
        <v>0.27745518504240557</v>
      </c>
      <c r="F18" s="99"/>
      <c r="G18" s="98"/>
      <c r="H18" s="98"/>
      <c r="I18" s="98"/>
      <c r="J18" s="100"/>
      <c r="K18" s="101"/>
      <c r="L18" s="69"/>
      <c r="M18" s="69"/>
      <c r="N18" s="115" t="s">
        <v>249</v>
      </c>
      <c r="O18" s="116"/>
      <c r="P18" s="41"/>
      <c r="Q18" s="41"/>
      <c r="R18" s="41"/>
    </row>
    <row r="19" spans="1:18" ht="22" customHeight="1" x14ac:dyDescent="0.2">
      <c r="A19" s="69"/>
      <c r="B19" s="69"/>
      <c r="C19" s="69"/>
      <c r="D19" s="69"/>
      <c r="E19" s="69"/>
      <c r="F19" s="69" t="s">
        <v>250</v>
      </c>
      <c r="G19" s="69"/>
      <c r="H19" s="69"/>
      <c r="I19" s="69"/>
      <c r="J19" s="69"/>
      <c r="K19" s="69"/>
      <c r="L19" s="69"/>
      <c r="M19" s="69"/>
      <c r="N19" s="53" t="s">
        <v>226</v>
      </c>
      <c r="O19" s="102">
        <f>O6+O7</f>
        <v>5659000000</v>
      </c>
      <c r="P19" s="41"/>
      <c r="Q19" s="41"/>
      <c r="R19" s="41"/>
    </row>
    <row r="20" spans="1:18" ht="22" customHeight="1" x14ac:dyDescent="0.2">
      <c r="B20" s="103"/>
      <c r="C20" s="103"/>
      <c r="D20" s="103"/>
      <c r="E20" s="103"/>
      <c r="F20" s="69"/>
      <c r="G20" s="69"/>
      <c r="H20" s="69"/>
      <c r="I20" s="69"/>
      <c r="J20" s="69"/>
      <c r="K20" s="69"/>
      <c r="L20" s="69"/>
      <c r="M20" s="69"/>
      <c r="N20" s="53" t="s">
        <v>203</v>
      </c>
      <c r="O20" s="102">
        <f>A3</f>
        <v>125296000000</v>
      </c>
      <c r="P20" s="41"/>
      <c r="Q20" s="41"/>
      <c r="R20" s="41"/>
    </row>
    <row r="21" spans="1:18" ht="22" customHeight="1" x14ac:dyDescent="0.2">
      <c r="A21" s="117" t="str" cm="1">
        <f t="array" ref="A21">_FV(A1,"Industry")</f>
        <v>Semiconductors &amp; Semiconductor Equipment</v>
      </c>
      <c r="B21" s="117"/>
      <c r="C21" s="117"/>
      <c r="D21" s="118" cm="1">
        <f t="array" ref="D21">_FV(A1,"Year incorporated",TRUE)</f>
        <v>1987</v>
      </c>
      <c r="E21" s="118"/>
      <c r="F21" s="69"/>
      <c r="G21" s="69"/>
      <c r="H21" s="69"/>
      <c r="I21" s="69"/>
      <c r="J21" s="69"/>
      <c r="K21" s="69"/>
      <c r="M21" s="69"/>
      <c r="N21" s="53" t="s">
        <v>251</v>
      </c>
      <c r="O21" s="102">
        <f>O19+O20</f>
        <v>130955000000</v>
      </c>
      <c r="P21" s="41"/>
      <c r="Q21" s="41"/>
      <c r="R21" s="41"/>
    </row>
    <row r="22" spans="1:18" ht="22" customHeight="1" x14ac:dyDescent="0.2">
      <c r="A22" s="106" t="str" cm="1">
        <f t="array" ref="A22">_FV(A1,"Description")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B22" s="106"/>
      <c r="C22" s="106"/>
      <c r="D22" s="106"/>
      <c r="E22" s="106"/>
      <c r="F22" s="69"/>
      <c r="G22" s="69"/>
      <c r="H22" s="69"/>
      <c r="I22" s="69"/>
      <c r="J22" s="69"/>
      <c r="K22" s="69"/>
      <c r="L22" s="69"/>
      <c r="M22" s="69"/>
      <c r="N22" s="70" t="s">
        <v>252</v>
      </c>
      <c r="O22" s="104">
        <f>(O19/O21)</f>
        <v>4.3213317551830784E-2</v>
      </c>
      <c r="P22" s="41"/>
      <c r="Q22" s="41"/>
      <c r="R22" s="41"/>
    </row>
    <row r="23" spans="1:18" ht="22" customHeight="1" x14ac:dyDescent="0.2">
      <c r="A23" s="106"/>
      <c r="B23" s="106"/>
      <c r="C23" s="106"/>
      <c r="D23" s="106"/>
      <c r="E23" s="106"/>
      <c r="F23" s="69"/>
      <c r="G23" s="69"/>
      <c r="H23" s="69"/>
      <c r="I23" s="69"/>
      <c r="J23" s="69"/>
      <c r="K23" s="69"/>
      <c r="L23" s="69"/>
      <c r="M23" s="69"/>
      <c r="N23" s="95" t="s">
        <v>253</v>
      </c>
      <c r="O23" s="105">
        <f>O20/O21</f>
        <v>0.95678668244816922</v>
      </c>
      <c r="P23" s="41"/>
      <c r="Q23" s="41"/>
      <c r="R23" s="41"/>
    </row>
    <row r="24" spans="1:18" ht="22" customHeight="1" x14ac:dyDescent="0.2">
      <c r="A24" s="106"/>
      <c r="B24" s="106"/>
      <c r="C24" s="106"/>
      <c r="D24" s="106"/>
      <c r="E24" s="106"/>
      <c r="F24" s="69"/>
      <c r="G24" s="69"/>
      <c r="H24" s="69"/>
      <c r="I24" s="69"/>
      <c r="J24" s="69"/>
      <c r="K24" s="69"/>
      <c r="L24" s="69"/>
      <c r="M24" s="69"/>
      <c r="N24" s="107" t="s">
        <v>254</v>
      </c>
      <c r="O24" s="108"/>
      <c r="P24" s="41"/>
      <c r="Q24" s="41"/>
      <c r="R24" s="41"/>
    </row>
    <row r="25" spans="1:18" ht="22" customHeight="1" x14ac:dyDescent="0.2">
      <c r="A25" s="106"/>
      <c r="B25" s="106"/>
      <c r="C25" s="106"/>
      <c r="D25" s="106"/>
      <c r="E25" s="106"/>
      <c r="F25" s="69"/>
      <c r="G25" s="69"/>
      <c r="H25" s="69"/>
      <c r="I25" s="69"/>
      <c r="J25" s="69"/>
      <c r="K25" s="69"/>
      <c r="L25" s="69"/>
      <c r="M25" s="69"/>
      <c r="N25" s="109">
        <f>(O22*O12)+(O23*O17)</f>
        <v>9.4615139873029275E-2</v>
      </c>
      <c r="O25" s="110"/>
      <c r="P25" s="41"/>
      <c r="Q25" s="41"/>
      <c r="R25" s="41"/>
    </row>
    <row r="26" spans="1:18" ht="22" customHeight="1" x14ac:dyDescent="0.2">
      <c r="A26" s="106"/>
      <c r="B26" s="106"/>
      <c r="C26" s="106"/>
      <c r="D26" s="106"/>
      <c r="E26" s="106"/>
      <c r="F26" s="69"/>
      <c r="G26" s="69"/>
      <c r="H26" s="69"/>
      <c r="I26" s="69"/>
      <c r="J26" s="69"/>
      <c r="K26" s="69"/>
      <c r="L26" s="69"/>
      <c r="M26" s="69"/>
      <c r="N26" s="69"/>
      <c r="O26" s="41"/>
      <c r="P26" s="41"/>
      <c r="Q26" s="41"/>
      <c r="R26" s="41"/>
    </row>
    <row r="27" spans="1:18" ht="22" customHeight="1" x14ac:dyDescent="0.2">
      <c r="A27" s="106"/>
      <c r="B27" s="106"/>
      <c r="C27" s="106"/>
      <c r="D27" s="106"/>
      <c r="E27" s="106"/>
      <c r="F27" s="69"/>
      <c r="G27" s="69"/>
      <c r="H27" s="69"/>
      <c r="I27" s="69"/>
      <c r="J27" s="69"/>
      <c r="K27" s="69"/>
      <c r="L27" s="69"/>
      <c r="M27" s="69"/>
      <c r="N27" s="69"/>
      <c r="O27" s="41"/>
      <c r="P27" s="41"/>
      <c r="Q27" s="41"/>
      <c r="R27" s="41"/>
    </row>
    <row r="28" spans="1:18" ht="22" customHeight="1" x14ac:dyDescent="0.2">
      <c r="A28" s="106"/>
      <c r="B28" s="106"/>
      <c r="C28" s="106"/>
      <c r="D28" s="106"/>
      <c r="E28" s="106"/>
      <c r="F28" s="69"/>
      <c r="G28" s="69"/>
      <c r="H28" s="69"/>
      <c r="I28" s="69"/>
      <c r="J28" s="69"/>
      <c r="K28" s="69"/>
      <c r="L28" s="69"/>
      <c r="M28" s="69"/>
      <c r="N28" s="69"/>
      <c r="O28" s="41"/>
      <c r="P28" s="41"/>
      <c r="Q28" s="41"/>
      <c r="R28" s="41"/>
    </row>
    <row r="29" spans="1:18" ht="22" customHeight="1" x14ac:dyDescent="0.2">
      <c r="A29" s="106"/>
      <c r="B29" s="106"/>
      <c r="C29" s="106"/>
      <c r="D29" s="106"/>
      <c r="E29" s="106"/>
      <c r="F29" s="69"/>
      <c r="G29" s="69"/>
      <c r="H29" s="69"/>
      <c r="I29" s="69"/>
      <c r="J29" s="69"/>
      <c r="K29" s="69"/>
      <c r="L29" s="69"/>
      <c r="M29" s="69"/>
      <c r="N29" s="69"/>
      <c r="O29" s="41"/>
      <c r="P29" s="41"/>
      <c r="Q29" s="41"/>
      <c r="R29" s="41"/>
    </row>
    <row r="30" spans="1:18" ht="22" customHeight="1" x14ac:dyDescent="0.2">
      <c r="A30" s="106"/>
      <c r="B30" s="106"/>
      <c r="C30" s="106"/>
      <c r="D30" s="106"/>
      <c r="E30" s="106"/>
      <c r="F30" s="69"/>
      <c r="G30" s="69"/>
      <c r="H30" s="69"/>
      <c r="I30" s="69"/>
      <c r="J30" s="69"/>
      <c r="K30" s="69"/>
      <c r="L30" s="69"/>
      <c r="M30" s="69"/>
      <c r="N30" s="69"/>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9"/>
      <c r="B33" s="69"/>
      <c r="C33" s="69"/>
      <c r="D33" s="69"/>
      <c r="E33" s="69"/>
      <c r="F33" s="69"/>
      <c r="G33" s="69"/>
      <c r="H33" s="69"/>
      <c r="I33" s="69"/>
      <c r="J33" s="69"/>
      <c r="K33" s="69"/>
      <c r="L33" s="69"/>
      <c r="M33" s="69"/>
      <c r="N33" s="69"/>
      <c r="O33" s="69"/>
      <c r="P33" s="69"/>
      <c r="Q33" s="41"/>
      <c r="R33" s="41"/>
    </row>
    <row r="34" spans="1:18" x14ac:dyDescent="0.2">
      <c r="A34" s="69"/>
      <c r="B34" s="69"/>
      <c r="C34" s="69"/>
      <c r="D34" s="69"/>
      <c r="E34" s="69"/>
      <c r="F34" s="69"/>
      <c r="G34" s="69"/>
      <c r="H34" s="69"/>
      <c r="I34" s="69"/>
      <c r="J34" s="69"/>
      <c r="K34" s="69"/>
      <c r="L34" s="69"/>
      <c r="M34" s="69"/>
      <c r="N34" s="69"/>
      <c r="O34" s="69"/>
      <c r="P34" s="69"/>
      <c r="Q34" s="41"/>
      <c r="R34" s="41"/>
    </row>
    <row r="35" spans="1:18" x14ac:dyDescent="0.2">
      <c r="A35" s="69"/>
      <c r="B35" s="69"/>
      <c r="C35" s="69"/>
      <c r="D35" s="69"/>
      <c r="E35" s="69"/>
      <c r="F35" s="69"/>
      <c r="G35" s="69"/>
      <c r="H35" s="69"/>
      <c r="I35" s="69"/>
      <c r="J35" s="69"/>
      <c r="K35" s="69"/>
      <c r="L35" s="69"/>
      <c r="M35" s="69"/>
      <c r="N35" s="69"/>
      <c r="O35" s="69"/>
      <c r="P35" s="69"/>
      <c r="Q35" s="41"/>
      <c r="R35" s="41"/>
    </row>
    <row r="36" spans="1:18" x14ac:dyDescent="0.2">
      <c r="A36" s="69"/>
      <c r="B36" s="69"/>
      <c r="C36" s="69"/>
      <c r="D36" s="69"/>
      <c r="E36" s="69"/>
      <c r="F36" s="69"/>
      <c r="G36" s="69"/>
      <c r="H36" s="69"/>
      <c r="I36" s="69"/>
      <c r="J36" s="69"/>
      <c r="K36" s="69"/>
      <c r="L36" s="69"/>
      <c r="M36" s="69"/>
      <c r="N36" s="69"/>
      <c r="O36" s="69"/>
      <c r="P36" s="69"/>
      <c r="Q36" s="41"/>
      <c r="R36" s="41"/>
    </row>
    <row r="37" spans="1:18" x14ac:dyDescent="0.2">
      <c r="A37" s="69"/>
      <c r="B37" s="69"/>
      <c r="C37" s="69"/>
      <c r="D37" s="69"/>
      <c r="E37" s="69"/>
      <c r="F37" s="69"/>
      <c r="G37" s="69"/>
      <c r="H37" s="69"/>
      <c r="I37" s="69"/>
      <c r="J37" s="69"/>
      <c r="K37" s="69"/>
      <c r="L37" s="69"/>
      <c r="M37" s="69"/>
      <c r="N37" s="69"/>
      <c r="O37" s="69"/>
      <c r="P37" s="69"/>
      <c r="Q37" s="41"/>
      <c r="R37" s="41"/>
    </row>
    <row r="38" spans="1:18" x14ac:dyDescent="0.2">
      <c r="A38" s="69"/>
      <c r="B38" s="69"/>
      <c r="C38" s="69"/>
      <c r="D38" s="69"/>
      <c r="E38" s="69"/>
      <c r="F38" s="69"/>
      <c r="G38" s="69"/>
      <c r="H38" s="69"/>
      <c r="I38" s="69"/>
      <c r="J38" s="69"/>
      <c r="K38" s="69"/>
      <c r="L38" s="69"/>
      <c r="M38" s="69"/>
      <c r="N38" s="69"/>
      <c r="O38" s="69"/>
      <c r="P38" s="69"/>
      <c r="Q38" s="41"/>
      <c r="R38" s="41"/>
    </row>
    <row r="39" spans="1:18" x14ac:dyDescent="0.2">
      <c r="A39" s="69"/>
      <c r="B39" s="69"/>
      <c r="C39" s="69"/>
      <c r="D39" s="69"/>
      <c r="E39" s="69"/>
      <c r="F39" s="69"/>
      <c r="G39" s="69"/>
      <c r="H39" s="69"/>
      <c r="I39" s="69"/>
      <c r="J39" s="69"/>
      <c r="K39" s="69"/>
      <c r="L39" s="69"/>
      <c r="M39" s="69"/>
      <c r="N39" s="69"/>
      <c r="O39" s="69"/>
      <c r="P39" s="69"/>
      <c r="Q39" s="41"/>
      <c r="R39" s="41"/>
    </row>
    <row r="40" spans="1:18" x14ac:dyDescent="0.2">
      <c r="A40" s="69"/>
      <c r="B40" s="69"/>
      <c r="C40" s="69"/>
      <c r="D40" s="69"/>
      <c r="E40" s="69"/>
      <c r="F40" s="69"/>
      <c r="G40" s="69"/>
      <c r="H40" s="69"/>
      <c r="I40" s="69"/>
      <c r="J40" s="69"/>
      <c r="K40" s="69"/>
      <c r="L40" s="69"/>
      <c r="M40" s="69"/>
      <c r="N40" s="69"/>
      <c r="O40" s="69"/>
      <c r="P40" s="69"/>
      <c r="Q40" s="41"/>
      <c r="R40" s="41"/>
    </row>
    <row r="41" spans="1:18" x14ac:dyDescent="0.2">
      <c r="A41" s="69"/>
      <c r="B41" s="69"/>
      <c r="C41" s="69"/>
      <c r="D41" s="69"/>
      <c r="E41" s="69"/>
      <c r="F41" s="69"/>
      <c r="G41" s="69"/>
      <c r="H41" s="69"/>
      <c r="I41" s="69"/>
      <c r="J41" s="69"/>
      <c r="K41" s="69"/>
      <c r="L41" s="69"/>
      <c r="M41" s="69"/>
      <c r="N41" s="69"/>
      <c r="O41" s="69"/>
      <c r="P41" s="69"/>
      <c r="Q41" s="41"/>
      <c r="R41" s="41"/>
    </row>
    <row r="42" spans="1:18" x14ac:dyDescent="0.2">
      <c r="A42" s="69"/>
      <c r="B42" s="69"/>
      <c r="C42" s="69"/>
      <c r="D42" s="69"/>
      <c r="E42" s="69"/>
      <c r="F42" s="69"/>
      <c r="G42" s="69"/>
      <c r="H42" s="69"/>
      <c r="I42" s="69"/>
      <c r="J42" s="69"/>
      <c r="K42" s="69"/>
      <c r="L42" s="69"/>
      <c r="M42" s="69"/>
      <c r="N42" s="69"/>
      <c r="O42" s="69"/>
      <c r="P42" s="69"/>
      <c r="Q42" s="41"/>
      <c r="R42" s="41"/>
    </row>
    <row r="43" spans="1:18" x14ac:dyDescent="0.2">
      <c r="A43" s="69"/>
      <c r="B43" s="69"/>
      <c r="C43" s="69"/>
      <c r="D43" s="69"/>
      <c r="E43" s="69"/>
      <c r="F43" s="69"/>
      <c r="G43" s="69"/>
      <c r="H43" s="69"/>
      <c r="I43" s="69"/>
      <c r="J43" s="69"/>
      <c r="K43" s="69"/>
      <c r="L43" s="69"/>
      <c r="M43" s="69"/>
      <c r="N43" s="69"/>
      <c r="O43" s="69"/>
      <c r="P43" s="69"/>
      <c r="Q43" s="41"/>
      <c r="R43" s="41"/>
    </row>
    <row r="44" spans="1:18" x14ac:dyDescent="0.2">
      <c r="A44" s="69"/>
      <c r="B44" s="69"/>
      <c r="C44" s="69"/>
      <c r="D44" s="69"/>
      <c r="E44" s="69"/>
      <c r="F44" s="69"/>
      <c r="G44" s="69"/>
      <c r="H44" s="69"/>
      <c r="I44" s="69"/>
      <c r="J44" s="69"/>
      <c r="K44" s="69"/>
      <c r="L44" s="69"/>
      <c r="M44" s="69"/>
      <c r="N44" s="69"/>
      <c r="O44" s="69"/>
      <c r="P44" s="69"/>
      <c r="Q44" s="41"/>
      <c r="R44" s="41"/>
    </row>
    <row r="45" spans="1:18" x14ac:dyDescent="0.2">
      <c r="A45" s="69"/>
      <c r="B45" s="69"/>
      <c r="C45" s="69"/>
      <c r="D45" s="69"/>
      <c r="E45" s="69"/>
      <c r="F45" s="69"/>
      <c r="G45" s="69"/>
      <c r="H45" s="69"/>
      <c r="I45" s="69"/>
      <c r="J45" s="69"/>
      <c r="K45" s="69"/>
      <c r="L45" s="69"/>
      <c r="M45" s="69"/>
      <c r="N45" s="69"/>
      <c r="O45" s="69"/>
      <c r="P45" s="69"/>
      <c r="Q45" s="41"/>
      <c r="R45" s="41"/>
    </row>
    <row r="46" spans="1:18" x14ac:dyDescent="0.2">
      <c r="A46" s="69"/>
      <c r="B46" s="69"/>
      <c r="C46" s="69"/>
      <c r="D46" s="69"/>
      <c r="E46" s="69"/>
      <c r="F46" s="69"/>
      <c r="G46" s="69"/>
      <c r="H46" s="69"/>
      <c r="I46" s="69"/>
      <c r="J46" s="69"/>
      <c r="K46" s="69"/>
      <c r="L46" s="69"/>
      <c r="M46" s="69"/>
      <c r="N46" s="69"/>
      <c r="O46" s="69"/>
      <c r="P46" s="69"/>
      <c r="Q46" s="41"/>
      <c r="R46" s="41"/>
    </row>
    <row r="47" spans="1:18" x14ac:dyDescent="0.2">
      <c r="A47" s="69"/>
      <c r="B47" s="69"/>
      <c r="C47" s="69"/>
      <c r="D47" s="69"/>
      <c r="E47" s="69"/>
      <c r="F47" s="69"/>
      <c r="G47" s="69"/>
      <c r="H47" s="69"/>
      <c r="I47" s="69"/>
      <c r="J47" s="69"/>
      <c r="K47" s="69"/>
      <c r="L47" s="69"/>
      <c r="M47" s="69"/>
      <c r="N47" s="69"/>
      <c r="O47" s="69"/>
      <c r="P47" s="69"/>
      <c r="Q47" s="41"/>
      <c r="R47" s="41"/>
    </row>
    <row r="48" spans="1:18" x14ac:dyDescent="0.2">
      <c r="A48" s="69"/>
      <c r="B48" s="69"/>
      <c r="C48" s="69"/>
      <c r="D48" s="69"/>
      <c r="E48" s="69"/>
      <c r="F48" s="69"/>
      <c r="G48" s="69"/>
      <c r="H48" s="69"/>
      <c r="I48" s="69"/>
      <c r="J48" s="69"/>
      <c r="K48" s="69"/>
      <c r="L48" s="69"/>
      <c r="M48" s="69"/>
      <c r="N48" s="69"/>
      <c r="O48" s="69"/>
      <c r="P48" s="69"/>
      <c r="Q48" s="41"/>
      <c r="R48" s="41"/>
    </row>
    <row r="49" spans="1:18" x14ac:dyDescent="0.2">
      <c r="A49" s="69"/>
      <c r="B49" s="69"/>
      <c r="C49" s="69"/>
      <c r="D49" s="69"/>
      <c r="E49" s="69"/>
      <c r="F49" s="69"/>
      <c r="G49" s="69"/>
      <c r="H49" s="69"/>
      <c r="I49" s="69"/>
      <c r="J49" s="69"/>
      <c r="K49" s="69"/>
      <c r="L49" s="69"/>
      <c r="M49" s="69"/>
      <c r="N49" s="69"/>
      <c r="O49" s="69"/>
      <c r="P49" s="69"/>
      <c r="Q49" s="41"/>
      <c r="R49" s="41"/>
    </row>
    <row r="50" spans="1:18" x14ac:dyDescent="0.2">
      <c r="A50" s="69"/>
      <c r="B50" s="69"/>
      <c r="C50" s="69"/>
      <c r="D50" s="69"/>
      <c r="E50" s="69"/>
      <c r="F50" s="69"/>
      <c r="G50" s="69"/>
      <c r="H50" s="69"/>
      <c r="I50" s="69"/>
      <c r="J50" s="69"/>
      <c r="K50" s="69"/>
      <c r="L50" s="69"/>
      <c r="M50" s="69"/>
      <c r="N50" s="69"/>
      <c r="O50" s="69"/>
      <c r="P50" s="69"/>
      <c r="Q50" s="41"/>
      <c r="R50" s="41"/>
    </row>
    <row r="51" spans="1:18" x14ac:dyDescent="0.2">
      <c r="A51" s="69"/>
      <c r="B51" s="69"/>
      <c r="C51" s="69"/>
      <c r="D51" s="69"/>
      <c r="E51" s="69"/>
      <c r="F51" s="69"/>
      <c r="G51" s="69"/>
      <c r="H51" s="69"/>
      <c r="I51" s="69"/>
      <c r="J51" s="69"/>
      <c r="K51" s="69"/>
      <c r="L51" s="69"/>
      <c r="M51" s="69"/>
      <c r="N51" s="69"/>
      <c r="O51" s="69"/>
      <c r="P51" s="69"/>
      <c r="Q51" s="41"/>
      <c r="R51" s="41"/>
    </row>
    <row r="52" spans="1:18" x14ac:dyDescent="0.2">
      <c r="A52" s="69"/>
      <c r="B52" s="69"/>
      <c r="C52" s="69"/>
      <c r="D52" s="69"/>
      <c r="E52" s="69"/>
      <c r="F52" s="69"/>
      <c r="G52" s="69"/>
      <c r="H52" s="69"/>
      <c r="I52" s="69"/>
      <c r="J52" s="69"/>
      <c r="K52" s="69"/>
      <c r="L52" s="69"/>
      <c r="M52" s="69"/>
      <c r="N52" s="69"/>
      <c r="O52" s="69"/>
      <c r="P52" s="69"/>
      <c r="Q52" s="41"/>
      <c r="R52" s="41"/>
    </row>
    <row r="53" spans="1:18" x14ac:dyDescent="0.2">
      <c r="A53" s="69"/>
      <c r="B53" s="69"/>
      <c r="C53" s="69"/>
      <c r="D53" s="69"/>
      <c r="E53" s="69"/>
      <c r="F53" s="69"/>
      <c r="G53" s="69"/>
      <c r="H53" s="69"/>
      <c r="I53" s="69"/>
      <c r="J53" s="69"/>
      <c r="K53" s="69"/>
      <c r="L53" s="69"/>
      <c r="M53" s="69"/>
      <c r="N53" s="69"/>
      <c r="O53" s="69"/>
      <c r="P53" s="69"/>
      <c r="Q53" s="41"/>
      <c r="R53" s="41"/>
    </row>
    <row r="54" spans="1:18" x14ac:dyDescent="0.2">
      <c r="A54" s="69"/>
      <c r="B54" s="69"/>
      <c r="C54" s="69"/>
      <c r="D54" s="69"/>
      <c r="E54" s="69"/>
      <c r="F54" s="69"/>
      <c r="G54" s="69"/>
      <c r="H54" s="69"/>
      <c r="I54" s="69"/>
      <c r="J54" s="69"/>
      <c r="K54" s="69"/>
      <c r="L54" s="69"/>
      <c r="M54" s="69"/>
      <c r="N54" s="69"/>
      <c r="O54" s="69"/>
      <c r="P54" s="69"/>
      <c r="Q54" s="41"/>
      <c r="R54" s="41"/>
    </row>
    <row r="55" spans="1:18" x14ac:dyDescent="0.2">
      <c r="A55" s="69"/>
      <c r="B55" s="69"/>
      <c r="C55" s="69"/>
      <c r="D55" s="69"/>
      <c r="E55" s="69"/>
      <c r="F55" s="69"/>
      <c r="G55" s="69"/>
      <c r="H55" s="69"/>
      <c r="I55" s="69"/>
      <c r="J55" s="69"/>
      <c r="K55" s="69"/>
      <c r="L55" s="69"/>
      <c r="M55" s="69"/>
      <c r="N55" s="69"/>
      <c r="O55" s="69"/>
      <c r="P55" s="69"/>
      <c r="Q55" s="41"/>
      <c r="R55" s="41"/>
    </row>
    <row r="56" spans="1:18" x14ac:dyDescent="0.2">
      <c r="A56" s="69"/>
      <c r="B56" s="69"/>
      <c r="C56" s="69"/>
      <c r="D56" s="69"/>
      <c r="E56" s="69"/>
      <c r="F56" s="69"/>
      <c r="G56" s="69"/>
      <c r="H56" s="69"/>
      <c r="I56" s="69"/>
      <c r="J56" s="69"/>
      <c r="K56" s="69"/>
      <c r="L56" s="69"/>
      <c r="M56" s="69"/>
      <c r="N56" s="69"/>
      <c r="O56" s="69"/>
      <c r="P56" s="69"/>
      <c r="Q56" s="41"/>
      <c r="R56" s="41"/>
    </row>
    <row r="57" spans="1:18" x14ac:dyDescent="0.2">
      <c r="A57" s="69"/>
      <c r="B57" s="69"/>
      <c r="C57" s="69"/>
      <c r="D57" s="69"/>
      <c r="E57" s="69"/>
      <c r="F57" s="69"/>
      <c r="G57" s="69"/>
      <c r="H57" s="69"/>
      <c r="I57" s="69"/>
      <c r="J57" s="69"/>
      <c r="K57" s="69"/>
      <c r="L57" s="69"/>
      <c r="M57" s="69"/>
      <c r="N57" s="69"/>
      <c r="O57" s="69"/>
      <c r="P57" s="69"/>
      <c r="Q57" s="41"/>
      <c r="R57" s="41"/>
    </row>
    <row r="58" spans="1:18" x14ac:dyDescent="0.2">
      <c r="A58" s="69"/>
      <c r="B58" s="69"/>
      <c r="C58" s="69"/>
      <c r="D58" s="69"/>
      <c r="E58" s="69"/>
      <c r="F58" s="69"/>
      <c r="G58" s="69"/>
      <c r="H58" s="69"/>
      <c r="I58" s="69"/>
      <c r="J58" s="69"/>
      <c r="K58" s="69"/>
      <c r="L58" s="69"/>
      <c r="M58" s="69"/>
      <c r="N58" s="69"/>
      <c r="O58" s="69"/>
      <c r="P58" s="69"/>
      <c r="Q58" s="41"/>
      <c r="R58" s="41"/>
    </row>
    <row r="59" spans="1:18" x14ac:dyDescent="0.2">
      <c r="A59" s="69"/>
      <c r="B59" s="69"/>
      <c r="C59" s="69"/>
      <c r="D59" s="69"/>
      <c r="E59" s="69"/>
      <c r="F59" s="69"/>
      <c r="G59" s="69"/>
      <c r="H59" s="69"/>
      <c r="I59" s="69"/>
      <c r="J59" s="69"/>
      <c r="K59" s="69"/>
      <c r="L59" s="69"/>
      <c r="M59" s="69"/>
      <c r="N59" s="69"/>
      <c r="O59" s="69"/>
      <c r="P59" s="69"/>
      <c r="Q59" s="41"/>
      <c r="R59" s="41"/>
    </row>
    <row r="60" spans="1:18" x14ac:dyDescent="0.2">
      <c r="A60" s="69"/>
      <c r="B60" s="69"/>
      <c r="C60" s="69"/>
      <c r="D60" s="69"/>
      <c r="E60" s="69"/>
      <c r="F60" s="69"/>
      <c r="G60" s="69"/>
      <c r="H60" s="69"/>
      <c r="I60" s="69"/>
      <c r="J60" s="69"/>
      <c r="K60" s="69"/>
      <c r="L60" s="69"/>
      <c r="M60" s="69"/>
      <c r="N60" s="69"/>
      <c r="O60" s="69"/>
      <c r="P60" s="69"/>
      <c r="Q60" s="41"/>
      <c r="R60" s="41"/>
    </row>
    <row r="61" spans="1:18" x14ac:dyDescent="0.2">
      <c r="A61" s="69"/>
      <c r="B61" s="69"/>
      <c r="C61" s="69"/>
      <c r="D61" s="69"/>
      <c r="E61" s="69"/>
      <c r="F61" s="69"/>
      <c r="G61" s="69"/>
      <c r="H61" s="69"/>
      <c r="I61" s="69"/>
      <c r="J61" s="69"/>
      <c r="K61" s="69"/>
      <c r="L61" s="69"/>
      <c r="M61" s="69"/>
      <c r="N61" s="69"/>
      <c r="O61" s="69"/>
      <c r="P61" s="69"/>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AMAT/explorer/revenue_proj" xr:uid="{AE1047B3-ED89-6848-B5FF-CB55EE5EFC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2023-12-03T15:06:36Z</dcterms:modified>
</cp:coreProperties>
</file>