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8CF49191-4F53-F841-B02F-87FA1CB49B1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K16" i="2" s="1"/>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E4" i="2"/>
  <c r="G4" i="2"/>
  <c r="O20" i="2"/>
  <c r="C7" i="2"/>
  <c r="O21" i="2" l="1"/>
  <c r="O22" i="2" s="1"/>
  <c r="A7" i="2"/>
  <c r="A6" i="2"/>
  <c r="O23" i="2" l="1"/>
  <c r="O14" i="2"/>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<sst xmlns="http://schemas.openxmlformats.org/spreadsheetml/2006/main" count="1239" uniqueCount="254">
  <si>
    <t>2011 Y</t>
  </si>
  <si>
    <t>2012 Y</t>
  </si>
  <si>
    <t>2013 Y</t>
  </si>
  <si>
    <t>2014 Y</t>
  </si>
  <si>
    <t>2015 Y</t>
  </si>
  <si>
    <t>2016 Y</t>
  </si>
  <si>
    <t>2017 Y</t>
  </si>
  <si>
    <t>2018 Y</t>
  </si>
  <si>
    <t>2019 Y</t>
  </si>
  <si>
    <t>2020 Y</t>
  </si>
  <si>
    <t>2021 Y</t>
  </si>
  <si>
    <t>2022 Y</t>
  </si>
  <si>
    <t>2023 Y</t>
  </si>
  <si>
    <t>TTM</t>
  </si>
  <si>
    <t>2023 Q3</t>
  </si>
  <si>
    <t>2023 Q4</t>
  </si>
  <si>
    <t>2024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</si>
  <si>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</si>
  <si>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</si>
  <si>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</si>
  <si>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</si>
  <si>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</si>
  <si>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</si>
  <si>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</si>
  <si>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</si>
  <si>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</si>
  <si>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</si>
  <si>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</si>
  <si>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</si>
  <si>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</si>
  <si>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</si>
  <si>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</si>
  <si>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</si>
  <si>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</si>
  <si>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</si>
  <si>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</si>
  <si>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</si>
  <si>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</si>
  <si>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</si>
  <si>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</si>
  <si>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</si>
  <si>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</si>
  <si>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</si>
  <si>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</si>
  <si>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</si>
  <si>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</si>
  <si>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</si>
  <si>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</si>
  <si>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</si>
  <si>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</si>
  <si>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</si>
  <si>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</si>
  <si>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</si>
  <si>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</si>
  <si>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</si>
  <si>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</si>
  <si>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</si>
  <si>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</si>
  <si>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</si>
  <si>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</si>
  <si>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</si>
  <si>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</si>
  <si>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</si>
  <si>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</si>
  <si>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</si>
  <si>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</si>
  <si>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</si>
  <si>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</si>
  <si>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</si>
  <si>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</si>
  <si>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</si>
  <si>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</si>
  <si>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</si>
  <si>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</si>
  <si>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</si>
  <si>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</si>
  <si>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</si>
  <si>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</si>
  <si>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</si>
  <si>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</si>
  <si>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</si>
  <si>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</si>
  <si>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</si>
  <si>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</si>
  <si>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</si>
  <si>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</si>
  <si>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</si>
  <si>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</si>
  <si>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</si>
  <si>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</si>
  <si>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</si>
  <si>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</si>
  <si>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</si>
  <si>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</si>
  <si>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</si>
  <si>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</si>
  <si>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</si>
  <si>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</si>
  <si>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</si>
  <si>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</si>
  <si>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</si>
  <si>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</si>
  <si>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</si>
  <si>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</si>
  <si>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</si>
  <si>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</si>
  <si>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</si>
  <si>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</si>
  <si>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</si>
  <si>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</si>
  <si>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</si>
  <si>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</si>
  <si>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</si>
  <si>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</si>
  <si>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</si>
  <si>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</si>
  <si>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</si>
  <si>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</si>
  <si>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</si>
  <si>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</si>
  <si>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</si>
  <si>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</si>
  <si>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</si>
  <si>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</si>
  <si>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</si>
  <si>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</si>
  <si>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</si>
  <si>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</si>
  <si>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</si>
  <si>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</si>
  <si>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</si>
  <si>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</si>
  <si>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</si>
  <si>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</si>
  <si>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</si>
  <si>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</si>
  <si>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</si>
  <si>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</si>
  <si>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</si>
  <si>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</si>
  <si>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</si>
  <si>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</si>
  <si>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</si>
  <si>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</si>
  <si>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</si>
  <si>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</si>
  <si>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</si>
  <si>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</si>
  <si>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</si>
  <si>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</si>
  <si>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</si>
  <si>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</si>
  <si>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</si>
  <si>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</si>
  <si>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</si>
  <si>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</si>
  <si>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</si>
  <si>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</si>
  <si>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</si>
  <si>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</si>
  <si>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</si>
  <si>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</si>
  <si>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</si>
  <si>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</si>
  <si>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</si>
  <si>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</si>
  <si>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</si>
  <si>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</si>
  <si>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</si>
  <si>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</si>
  <si>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</si>
  <si>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</si>
  <si>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</si>
  <si>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</si>
  <si>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</si>
  <si>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</si>
  <si>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</si>
  <si>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</si>
  <si>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</si>
  <si>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</si>
  <si>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</si>
  <si>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</si>
  <si>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</si>
  <si>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</si>
  <si>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</si>
  <si>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</si>
  <si>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</si>
  <si>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</si>
  <si>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</si>
  <si>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</si>
  <si>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</si>
  <si>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</si>
  <si>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</si>
  <si>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</si>
  <si>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</si>
  <si>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</si>
  <si>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</si>
  <si>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</si>
  <si>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</si>
  <si>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</si>
  <si>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</si>
  <si>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</si>
  <si>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</si>
  <si>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</si>
  <si>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</si>
  <si>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</si>
  <si>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</si>
  <si>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</si>
  <si>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</si>
  <si>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</si>
  <si>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</si>
  <si>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</si>
  <si>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</si>
  <si>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</si>
  <si>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</si>
  <si>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</si>
  <si>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</si>
  <si>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</si>
  <si>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</si>
  <si>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</si>
  <si>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</si>
  <si>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</si>
  <si>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</si>
  <si>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</si>
  <si>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</si>
  <si>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</si>
  <si>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</si>
  <si>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</si>
  <si>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</si>
  <si>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</si>
  <si>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</si>
  <si>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</si>
  <si>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</si>
  <si>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</si>
  <si>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</si>
  <si>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</si>
  <si>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</si>
  <si>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</si>
  <si>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</si>
  <si>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</si>
  <si>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</si>
  <si>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</si>
  <si>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</si>
  <si>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</si>
  <si>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</si>
  <si>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</si>
  <si>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</si>
  <si>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</si>
  <si>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</si>
  <si>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</si>
  <si>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</si>
  <si>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</si>
  <si>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</si>
  <si>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2024 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</si>
</sst>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2">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1" fillId="11" borderId="29" xfId="0" applyFont="1" applyFill="1" applyBorder="1"/>
    <xf numFmtId="0" fontId="1" fillId="11" borderId="29" xfId="0" applyFont="1" applyFill="1" applyBorder="1" applyAlignment="1">
      <alignment vertical="center"/>
    </xf>
    <xf numFmtId="166" fontId="3" fillId="13" borderId="30" xfId="0" applyNumberFormat="1" applyFont="1" applyFill="1" applyBorder="1" applyAlignment="1">
      <alignment horizontal="right" vertical="center" indent="1"/>
    </xf>
    <xf numFmtId="165" fontId="4" fillId="14" borderId="31" xfId="1" applyNumberFormat="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505.48</v>
    <v>138.84</v>
    <v>1.6536999999999999</v>
    <v>-0.05</v>
    <v>-1.069E-4</v>
    <v>0.48</v>
    <v>1.026E-3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472</v>
    <v>Semiconductors &amp; Semiconductor Equipment</v>
    <v>Stock</v>
    <v>45262.041657488284</v>
    <v>0</v>
    <v>461.87</v>
    <v>1155095500000</v>
    <v>NVIDIA CORPORATION</v>
    <v>NVIDIA CORPORATION</v>
    <v>465.25</v>
    <v>61.753900000000002</v>
    <v>467.7</v>
    <v>467.65</v>
    <v>468.13</v>
    <v>2470000000</v>
    <v>NVDA</v>
    <v>NVIDIA CORPORATION (XNAS:NVDA)</v>
    <v>36931701</v>
    <v>44054131</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VDA%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NVD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1" workbookViewId="0">
      <pane xSplit="1" topLeftCell="K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253</v>
      </c>
    </row>
    <row r="2" spans="1:19" ht="16" x14ac:dyDescent="0.2">
      <c r="A2" s="25" t="s">
        <v>18</v>
      </c>
      <c r="B2" s="23">
        <v>3543309000</v>
      </c>
      <c r="C2" s="23">
        <v>3997930000</v>
      </c>
      <c r="D2" s="23">
        <v>4280159000</v>
      </c>
      <c r="E2" s="23">
        <v>4130162000</v>
      </c>
      <c r="F2" s="23">
        <v>4681507000</v>
      </c>
      <c r="G2" s="23">
        <v>5010000000</v>
      </c>
      <c r="H2" s="23">
        <v>6910000000</v>
      </c>
      <c r="I2" s="23">
        <v>9714000000</v>
      </c>
      <c r="J2" s="23">
        <v>11716000000</v>
      </c>
      <c r="K2" s="23">
        <v>10918000000</v>
      </c>
      <c r="L2" s="23">
        <v>16675000000</v>
      </c>
      <c r="M2" s="23">
        <v>26914000000</v>
      </c>
      <c r="N2" s="23">
        <v>26974000000</v>
      </c>
      <c r="O2" s="24">
        <v>32681000000</v>
      </c>
      <c r="P2" s="23">
        <v>5931000000</v>
      </c>
      <c r="Q2" s="23">
        <v>6051000000</v>
      </c>
      <c r="R2" s="23">
        <v>7192000000</v>
      </c>
      <c r="S2" s="23">
        <v>13507000000</v>
      </c>
    </row>
    <row r="3" spans="1:19" ht="16" x14ac:dyDescent="0.2">
      <c r="A3" s="9" t="s">
        <v>191</v>
      </c>
      <c r="B3" s="10"/>
      <c r="C3" s="11">
        <f t="shared" ref="C3:O3" si="0">(C2/B2)-1</f>
        <v>0.12830407960468593</v>
      </c>
      <c r="D3" s="11">
        <f t="shared" si="0"/>
        <v>7.0593782282331041E-2</v>
      </c>
      <c r="E3" s="11">
        <f t="shared" si="0"/>
        <v>-3.5044726142183014E-2</v>
      </c>
      <c r="F3" s="11">
        <f t="shared" si="0"/>
        <v>0.13349234243112007</v>
      </c>
      <c r="G3" s="11">
        <f t="shared" si="0"/>
        <v>7.0168217200145211E-2</v>
      </c>
      <c r="H3" s="11">
        <f t="shared" si="0"/>
        <v>0.37924151696606789</v>
      </c>
      <c r="I3" s="11">
        <f t="shared" si="0"/>
        <v>0.40578871201157751</v>
      </c>
      <c r="J3" s="11">
        <f t="shared" si="0"/>
        <v>0.20609429689108505</v>
      </c>
      <c r="K3" s="11">
        <f t="shared" si="0"/>
        <v>-6.8111983612154314E-2</v>
      </c>
      <c r="L3" s="11">
        <f t="shared" si="0"/>
        <v>0.52729437625938824</v>
      </c>
      <c r="M3" s="11">
        <f t="shared" si="0"/>
        <v>0.61403298350824587</v>
      </c>
      <c r="N3" s="11">
        <f t="shared" si="0"/>
        <v>2.2293230289069932E-3</v>
      </c>
      <c r="O3" s="11">
        <f t="shared" si="0"/>
        <v>0.21157410840068214</v>
      </c>
      <c r="P3" s="11"/>
      <c r="Q3" s="11">
        <f t="shared" ref="Q3:S3" si="1">(Q2/P2)-1</f>
        <v>2.0232675771370667E-2</v>
      </c>
      <c r="R3" s="11">
        <f t="shared" si="1"/>
        <v>0.1885638737398776</v>
      </c>
      <c r="S3" s="11">
        <f t="shared" si="1"/>
        <v>0.87805895439377091</v>
      </c>
    </row>
    <row r="4" spans="1:19" ht="16" x14ac:dyDescent="0.2">
      <c r="A4" s="3" t="s">
        <v>19</v>
      </c>
      <c r="B4" s="4">
        <v>3543309000</v>
      </c>
      <c r="C4" s="4">
        <v>3997930000</v>
      </c>
      <c r="D4" s="4">
        <v>4280159000</v>
      </c>
      <c r="E4" s="4">
        <v>4130162000</v>
      </c>
      <c r="F4" s="4">
        <v>4681507000</v>
      </c>
      <c r="G4" s="4">
        <v>5010000000</v>
      </c>
      <c r="H4" s="4">
        <v>6910000000</v>
      </c>
      <c r="I4" s="4">
        <v>9714000000</v>
      </c>
      <c r="J4" s="4">
        <v>11716000000</v>
      </c>
      <c r="K4" s="4">
        <v>10918000000</v>
      </c>
      <c r="L4" s="4">
        <v>16675000000</v>
      </c>
      <c r="M4" s="4">
        <v>26914000000</v>
      </c>
      <c r="N4" s="4">
        <v>26974000000</v>
      </c>
      <c r="O4" s="5">
        <v>32681000000</v>
      </c>
      <c r="P4" s="4">
        <v>5931000000</v>
      </c>
      <c r="Q4" s="4">
        <v>6051000000</v>
      </c>
      <c r="R4" s="4">
        <v>7192000000</v>
      </c>
      <c r="S4" s="4">
        <v>13507000000</v>
      </c>
    </row>
    <row r="5" spans="1:19" ht="16" x14ac:dyDescent="0.2">
      <c r="A5" s="3" t="s">
        <v>20</v>
      </c>
      <c r="B5" s="4">
        <v>2134219000</v>
      </c>
      <c r="C5" s="4">
        <v>1941413000</v>
      </c>
      <c r="D5" s="4">
        <v>2053816000</v>
      </c>
      <c r="E5" s="4">
        <v>1862399000</v>
      </c>
      <c r="F5" s="4">
        <v>2082030000</v>
      </c>
      <c r="G5" s="4">
        <v>2199000000</v>
      </c>
      <c r="H5" s="4">
        <v>2847000000</v>
      </c>
      <c r="I5" s="4">
        <v>3892000000</v>
      </c>
      <c r="J5" s="4">
        <v>4545000000</v>
      </c>
      <c r="K5" s="4">
        <v>4150000000</v>
      </c>
      <c r="L5" s="4">
        <v>6279000000</v>
      </c>
      <c r="M5" s="4">
        <v>9439000000</v>
      </c>
      <c r="N5" s="4">
        <v>11618000000</v>
      </c>
      <c r="O5" s="5">
        <v>11561000000</v>
      </c>
      <c r="P5" s="4">
        <v>2754000000</v>
      </c>
      <c r="Q5" s="4">
        <v>2218000000</v>
      </c>
      <c r="R5" s="4">
        <v>2544000000</v>
      </c>
      <c r="S5" s="4">
        <v>4045000000</v>
      </c>
    </row>
    <row r="6" spans="1:19" ht="16" x14ac:dyDescent="0.2">
      <c r="A6" s="3" t="s">
        <v>21</v>
      </c>
      <c r="B6" s="4">
        <v>2134219000</v>
      </c>
      <c r="C6" s="4">
        <v>1941413000</v>
      </c>
      <c r="D6" s="4">
        <v>2053816000</v>
      </c>
      <c r="E6" s="4">
        <v>1862399000</v>
      </c>
      <c r="F6" s="4">
        <v>2082030000</v>
      </c>
      <c r="G6" s="4">
        <v>2199000000</v>
      </c>
      <c r="H6" s="4">
        <v>2847000000</v>
      </c>
      <c r="I6" s="4">
        <v>3892000000</v>
      </c>
      <c r="J6" s="4">
        <v>4545000000</v>
      </c>
      <c r="K6" s="4">
        <v>4150000000</v>
      </c>
      <c r="L6" s="4">
        <v>6279000000</v>
      </c>
      <c r="M6" s="4">
        <v>9439000000</v>
      </c>
      <c r="N6" s="4">
        <v>11618000000</v>
      </c>
      <c r="O6" s="5">
        <v>11561000000</v>
      </c>
      <c r="P6" s="4">
        <v>2754000000</v>
      </c>
      <c r="Q6" s="4">
        <v>2218000000</v>
      </c>
      <c r="R6" s="4">
        <v>2544000000</v>
      </c>
      <c r="S6" s="4">
        <v>4045000000</v>
      </c>
    </row>
    <row r="7" spans="1:19" ht="16" x14ac:dyDescent="0.2">
      <c r="A7" s="25" t="s">
        <v>22</v>
      </c>
      <c r="B7" s="23">
        <v>1409090000</v>
      </c>
      <c r="C7" s="23">
        <v>2056517000</v>
      </c>
      <c r="D7" s="23">
        <v>2226343000</v>
      </c>
      <c r="E7" s="23">
        <v>2267763000</v>
      </c>
      <c r="F7" s="23">
        <v>2599477000</v>
      </c>
      <c r="G7" s="23">
        <v>2811000000</v>
      </c>
      <c r="H7" s="23">
        <v>4063000000</v>
      </c>
      <c r="I7" s="23">
        <v>5822000000</v>
      </c>
      <c r="J7" s="23">
        <v>7171000000</v>
      </c>
      <c r="K7" s="23">
        <v>6768000000</v>
      </c>
      <c r="L7" s="23">
        <v>10396000000</v>
      </c>
      <c r="M7" s="23">
        <v>17475000000</v>
      </c>
      <c r="N7" s="23">
        <v>15356000000</v>
      </c>
      <c r="O7" s="24">
        <v>21120000000</v>
      </c>
      <c r="P7" s="23">
        <v>3177000000</v>
      </c>
      <c r="Q7" s="23">
        <v>3833000000</v>
      </c>
      <c r="R7" s="23">
        <v>4648000000</v>
      </c>
      <c r="S7" s="23">
        <v>9462000000</v>
      </c>
    </row>
    <row r="8" spans="1:19" ht="16" x14ac:dyDescent="0.2">
      <c r="A8" s="20" t="s">
        <v>58</v>
      </c>
      <c r="B8" s="21">
        <v>39.770000000000003</v>
      </c>
      <c r="C8" s="21">
        <v>51.44</v>
      </c>
      <c r="D8" s="21">
        <v>52.02</v>
      </c>
      <c r="E8" s="21">
        <v>54.91</v>
      </c>
      <c r="F8" s="21">
        <v>55.53</v>
      </c>
      <c r="G8" s="21">
        <v>56.11</v>
      </c>
      <c r="H8" s="21">
        <v>58.8</v>
      </c>
      <c r="I8" s="21">
        <v>59.93</v>
      </c>
      <c r="J8" s="21">
        <v>61.21</v>
      </c>
      <c r="K8" s="21">
        <v>61.99</v>
      </c>
      <c r="L8" s="21">
        <v>62.34</v>
      </c>
      <c r="M8" s="21">
        <v>64.930000000000007</v>
      </c>
      <c r="N8" s="21">
        <v>56.93</v>
      </c>
      <c r="O8" s="22">
        <v>64.62</v>
      </c>
      <c r="P8" s="21">
        <v>53.57</v>
      </c>
      <c r="Q8" s="21">
        <v>63.34</v>
      </c>
      <c r="R8" s="21">
        <v>64.63</v>
      </c>
      <c r="S8" s="21">
        <v>70.05</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1153343000</v>
      </c>
      <c r="C10" s="4">
        <v>1408218000</v>
      </c>
      <c r="D10" s="4">
        <v>1578104000</v>
      </c>
      <c r="E10" s="4">
        <v>1771536000</v>
      </c>
      <c r="F10" s="4">
        <v>1840488000</v>
      </c>
      <c r="G10" s="4">
        <v>1933000000</v>
      </c>
      <c r="H10" s="4">
        <v>2126000000</v>
      </c>
      <c r="I10" s="4">
        <v>2612000000</v>
      </c>
      <c r="J10" s="4">
        <v>3367000000</v>
      </c>
      <c r="K10" s="4">
        <v>3922000000</v>
      </c>
      <c r="L10" s="4">
        <v>5864000000</v>
      </c>
      <c r="M10" s="4">
        <v>7434000000</v>
      </c>
      <c r="N10" s="4">
        <v>9779000000</v>
      </c>
      <c r="O10" s="5">
        <v>10322000000</v>
      </c>
      <c r="P10" s="4">
        <v>2576000000</v>
      </c>
      <c r="Q10" s="4">
        <v>2576000000</v>
      </c>
      <c r="R10" s="4">
        <v>2508000000</v>
      </c>
      <c r="S10" s="4">
        <v>2662000000</v>
      </c>
    </row>
    <row r="11" spans="1:19" ht="16" x14ac:dyDescent="0.2">
      <c r="A11" s="20" t="s">
        <v>26</v>
      </c>
      <c r="B11" s="23">
        <v>418513000</v>
      </c>
      <c r="C11" s="23">
        <v>405613000</v>
      </c>
      <c r="D11" s="23">
        <v>430822000</v>
      </c>
      <c r="E11" s="23">
        <v>435702000</v>
      </c>
      <c r="F11" s="23">
        <v>480763000</v>
      </c>
      <c r="G11" s="23">
        <v>602000000</v>
      </c>
      <c r="H11" s="23">
        <v>663000000</v>
      </c>
      <c r="I11" s="23">
        <v>815000000</v>
      </c>
      <c r="J11" s="23">
        <v>991000000</v>
      </c>
      <c r="K11" s="23">
        <v>1093000000</v>
      </c>
      <c r="L11" s="23">
        <v>1940000000</v>
      </c>
      <c r="M11" s="23">
        <v>2166000000</v>
      </c>
      <c r="N11" s="23">
        <v>2440000000</v>
      </c>
      <c r="O11" s="24">
        <v>2511000000</v>
      </c>
      <c r="P11" s="23">
        <v>631000000</v>
      </c>
      <c r="Q11" s="23">
        <v>625000000</v>
      </c>
      <c r="R11" s="23">
        <v>633000000</v>
      </c>
      <c r="S11" s="23">
        <v>622000000</v>
      </c>
    </row>
    <row r="12" spans="1:19" ht="16" x14ac:dyDescent="0.2">
      <c r="A12" s="12" t="s">
        <v>192</v>
      </c>
      <c r="B12" s="11">
        <f t="shared" ref="B12:S12" si="2">B11/B2</f>
        <v>0.11811360510754212</v>
      </c>
      <c r="C12" s="11">
        <f t="shared" si="2"/>
        <v>0.10145575335235985</v>
      </c>
      <c r="D12" s="11">
        <f t="shared" si="2"/>
        <v>0.10065560648564691</v>
      </c>
      <c r="E12" s="11">
        <f t="shared" si="2"/>
        <v>0.10549271432936529</v>
      </c>
      <c r="F12" s="11">
        <f t="shared" si="2"/>
        <v>0.10269406838438989</v>
      </c>
      <c r="G12" s="11">
        <f t="shared" si="2"/>
        <v>0.12015968063872255</v>
      </c>
      <c r="H12" s="11">
        <f t="shared" si="2"/>
        <v>9.5947901591895798E-2</v>
      </c>
      <c r="I12" s="11">
        <f t="shared" si="2"/>
        <v>8.3899526456660489E-2</v>
      </c>
      <c r="J12" s="11">
        <f t="shared" si="2"/>
        <v>8.4585182656196647E-2</v>
      </c>
      <c r="K12" s="11">
        <f t="shared" si="2"/>
        <v>0.10010991023997069</v>
      </c>
      <c r="L12" s="11">
        <f t="shared" si="2"/>
        <v>0.11634182908545727</v>
      </c>
      <c r="M12" s="11">
        <f t="shared" si="2"/>
        <v>8.0478561343538674E-2</v>
      </c>
      <c r="N12" s="11">
        <f t="shared" si="2"/>
        <v>9.0457477570994288E-2</v>
      </c>
      <c r="O12" s="11">
        <f t="shared" si="2"/>
        <v>7.6833634221719044E-2</v>
      </c>
      <c r="P12" s="11">
        <f t="shared" si="2"/>
        <v>0.1063901534311246</v>
      </c>
      <c r="Q12" s="11">
        <f t="shared" si="2"/>
        <v>0.10328871260948604</v>
      </c>
      <c r="R12" s="11">
        <f t="shared" si="2"/>
        <v>8.8014460511679646E-2</v>
      </c>
      <c r="S12" s="11">
        <f t="shared" si="2"/>
        <v>4.6050196194565782E-2</v>
      </c>
    </row>
    <row r="13" spans="1:19" ht="16" x14ac:dyDescent="0.2">
      <c r="A13" s="20" t="s">
        <v>27</v>
      </c>
      <c r="B13" s="23">
        <v>848830000</v>
      </c>
      <c r="C13" s="23">
        <v>1002605000</v>
      </c>
      <c r="D13" s="23">
        <v>1147282000</v>
      </c>
      <c r="E13" s="23">
        <v>1335834000</v>
      </c>
      <c r="F13" s="23">
        <v>1359725000</v>
      </c>
      <c r="G13" s="23">
        <v>1331000000</v>
      </c>
      <c r="H13" s="23">
        <v>1463000000</v>
      </c>
      <c r="I13" s="23">
        <v>1797000000</v>
      </c>
      <c r="J13" s="23">
        <v>2376000000</v>
      </c>
      <c r="K13" s="23">
        <v>2829000000</v>
      </c>
      <c r="L13" s="23">
        <v>3924000000</v>
      </c>
      <c r="M13" s="23">
        <v>5268000000</v>
      </c>
      <c r="N13" s="23">
        <v>7339000000</v>
      </c>
      <c r="O13" s="24">
        <v>7811000000</v>
      </c>
      <c r="P13" s="23">
        <v>1945000000</v>
      </c>
      <c r="Q13" s="23">
        <v>1951000000</v>
      </c>
      <c r="R13" s="23">
        <v>1875000000</v>
      </c>
      <c r="S13" s="23">
        <v>2040000000</v>
      </c>
    </row>
    <row r="14" spans="1:19" ht="16" x14ac:dyDescent="0.2">
      <c r="A14" s="13" t="s">
        <v>193</v>
      </c>
      <c r="B14" s="14">
        <v>0</v>
      </c>
      <c r="C14" s="14">
        <v>0</v>
      </c>
      <c r="D14" s="14">
        <v>0</v>
      </c>
      <c r="E14" s="14">
        <v>0</v>
      </c>
      <c r="F14" s="14">
        <v>0</v>
      </c>
      <c r="G14" s="14">
        <v>0</v>
      </c>
      <c r="H14" s="14">
        <v>0</v>
      </c>
      <c r="I14" s="14">
        <v>0</v>
      </c>
      <c r="J14" s="14">
        <v>0</v>
      </c>
      <c r="K14" s="14">
        <f t="shared" ref="K14:S14" si="3">K13/K2</f>
        <v>0.25911339073090311</v>
      </c>
      <c r="L14" s="14">
        <f t="shared" si="3"/>
        <v>0.2353223388305847</v>
      </c>
      <c r="M14" s="14">
        <f t="shared" si="3"/>
        <v>0.19573456193802483</v>
      </c>
      <c r="N14" s="14">
        <f t="shared" si="3"/>
        <v>0.27207681471046191</v>
      </c>
      <c r="O14" s="14">
        <f t="shared" si="3"/>
        <v>0.23900737431535143</v>
      </c>
      <c r="P14" s="14">
        <f t="shared" si="3"/>
        <v>0.32793795312763446</v>
      </c>
      <c r="Q14" s="14">
        <f t="shared" si="3"/>
        <v>0.3224260452817716</v>
      </c>
      <c r="R14" s="14">
        <f t="shared" si="3"/>
        <v>0.26070634037819801</v>
      </c>
      <c r="S14" s="14">
        <f t="shared" si="3"/>
        <v>0.15103279780854373</v>
      </c>
    </row>
    <row r="15" spans="1:19" ht="16" x14ac:dyDescent="0.2">
      <c r="A15" s="3" t="s">
        <v>28</v>
      </c>
      <c r="B15" s="4">
        <v>-114000000</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5" t="s">
        <v>29</v>
      </c>
      <c r="B16" s="23">
        <v>255747000</v>
      </c>
      <c r="C16" s="23">
        <v>648299000</v>
      </c>
      <c r="D16" s="23">
        <v>648239000</v>
      </c>
      <c r="E16" s="23">
        <v>496227000</v>
      </c>
      <c r="F16" s="23">
        <v>758989000</v>
      </c>
      <c r="G16" s="23">
        <v>878000000</v>
      </c>
      <c r="H16" s="23">
        <v>1937000000</v>
      </c>
      <c r="I16" s="23">
        <v>3210000000</v>
      </c>
      <c r="J16" s="23">
        <v>3804000000</v>
      </c>
      <c r="K16" s="23">
        <v>2846000000</v>
      </c>
      <c r="L16" s="23">
        <v>4532000000</v>
      </c>
      <c r="M16" s="23">
        <v>10041000000</v>
      </c>
      <c r="N16" s="23">
        <v>5577000000</v>
      </c>
      <c r="O16" s="24">
        <v>10798000000</v>
      </c>
      <c r="P16" s="23">
        <v>601000000</v>
      </c>
      <c r="Q16" s="23">
        <v>1257000000</v>
      </c>
      <c r="R16" s="23">
        <v>2140000000</v>
      </c>
      <c r="S16" s="23">
        <v>6800000000</v>
      </c>
    </row>
    <row r="17" spans="1:19" ht="16" x14ac:dyDescent="0.2">
      <c r="A17" s="20" t="s">
        <v>59</v>
      </c>
      <c r="B17" s="21">
        <v>7.22</v>
      </c>
      <c r="C17" s="21">
        <v>16.22</v>
      </c>
      <c r="D17" s="21">
        <v>15.15</v>
      </c>
      <c r="E17" s="21">
        <v>12.01</v>
      </c>
      <c r="F17" s="21">
        <v>16.21</v>
      </c>
      <c r="G17" s="21">
        <v>17.52</v>
      </c>
      <c r="H17" s="21">
        <v>28.03</v>
      </c>
      <c r="I17" s="21">
        <v>33.049999999999997</v>
      </c>
      <c r="J17" s="21">
        <v>32.47</v>
      </c>
      <c r="K17" s="21">
        <v>26.07</v>
      </c>
      <c r="L17" s="21">
        <v>27.18</v>
      </c>
      <c r="M17" s="21">
        <v>37.31</v>
      </c>
      <c r="N17" s="21">
        <v>20.68</v>
      </c>
      <c r="O17" s="22">
        <v>33.04</v>
      </c>
      <c r="P17" s="21">
        <v>10.130000000000001</v>
      </c>
      <c r="Q17" s="21">
        <v>20.77</v>
      </c>
      <c r="R17" s="21">
        <v>29.76</v>
      </c>
      <c r="S17" s="21">
        <v>50.34</v>
      </c>
    </row>
    <row r="18" spans="1:19" ht="16" x14ac:dyDescent="0.2">
      <c r="A18" s="15" t="s">
        <v>194</v>
      </c>
      <c r="B18" s="10"/>
      <c r="C18" s="11">
        <f>(C16/B16)-1</f>
        <v>1.534923185804721</v>
      </c>
      <c r="D18" s="11">
        <f>(D16/C16)-1</f>
        <v>-9.254988824602961E-5</v>
      </c>
      <c r="E18" s="11">
        <f>(E16/D16)-1</f>
        <v>-0.23449992980983869</v>
      </c>
      <c r="F18" s="11">
        <f t="shared" ref="F18:O18" si="4">(F16/E16)-1</f>
        <v>0.52951975607937496</v>
      </c>
      <c r="G18" s="11">
        <f t="shared" si="4"/>
        <v>0.15680200898827246</v>
      </c>
      <c r="H18" s="11">
        <f t="shared" si="4"/>
        <v>1.2061503416856492</v>
      </c>
      <c r="I18" s="11">
        <f t="shared" si="4"/>
        <v>0.65720185854414037</v>
      </c>
      <c r="J18" s="11">
        <f t="shared" si="4"/>
        <v>0.18504672897196262</v>
      </c>
      <c r="K18" s="11">
        <f t="shared" si="4"/>
        <v>-0.25184016824395372</v>
      </c>
      <c r="L18" s="11">
        <f t="shared" si="4"/>
        <v>0.59241040056219263</v>
      </c>
      <c r="M18" s="11">
        <f t="shared" si="4"/>
        <v>1.215578111209179</v>
      </c>
      <c r="N18" s="11">
        <f t="shared" si="4"/>
        <v>-0.44457723334329247</v>
      </c>
      <c r="O18" s="11">
        <f t="shared" si="4"/>
        <v>0.93616639770485932</v>
      </c>
      <c r="P18" s="11"/>
      <c r="Q18" s="11">
        <f t="shared" ref="Q18:S18" si="5">(Q16/P16)-1</f>
        <v>1.0915141430948418</v>
      </c>
      <c r="R18" s="11">
        <f t="shared" si="5"/>
        <v>0.70246618933969773</v>
      </c>
      <c r="S18" s="11">
        <f t="shared" si="5"/>
        <v>2.1775700934579438</v>
      </c>
    </row>
    <row r="19" spans="1:19" ht="16" x14ac:dyDescent="0.2">
      <c r="A19" s="3" t="s">
        <v>30</v>
      </c>
      <c r="B19" s="4">
        <v>-15422000</v>
      </c>
      <c r="C19" s="4">
        <v>-15097000</v>
      </c>
      <c r="D19" s="4">
        <v>-13800000</v>
      </c>
      <c r="E19" s="4">
        <v>-14027000</v>
      </c>
      <c r="F19" s="4">
        <v>4153000</v>
      </c>
      <c r="G19" s="4">
        <v>135000000</v>
      </c>
      <c r="H19" s="4">
        <v>32000000</v>
      </c>
      <c r="I19" s="4">
        <v>14000000</v>
      </c>
      <c r="J19" s="4">
        <v>-92000000</v>
      </c>
      <c r="K19" s="4">
        <v>-124000000</v>
      </c>
      <c r="L19" s="4">
        <v>123000000</v>
      </c>
      <c r="M19" s="4">
        <v>100000000</v>
      </c>
      <c r="N19" s="4">
        <v>1396000000</v>
      </c>
      <c r="O19" s="5">
        <v>-294000000</v>
      </c>
      <c r="P19" s="4">
        <v>-12000000</v>
      </c>
      <c r="Q19" s="4">
        <v>-32000000</v>
      </c>
      <c r="R19" s="4">
        <v>-69000000</v>
      </c>
      <c r="S19" s="4">
        <v>-181000000</v>
      </c>
    </row>
    <row r="20" spans="1:19" ht="16" x14ac:dyDescent="0.2">
      <c r="A20" s="3" t="s">
        <v>31</v>
      </c>
      <c r="B20" s="4">
        <v>-15930000</v>
      </c>
      <c r="C20" s="4">
        <v>-16060000</v>
      </c>
      <c r="D20" s="4">
        <v>-16614000</v>
      </c>
      <c r="E20" s="4">
        <v>-6676000</v>
      </c>
      <c r="F20" s="4">
        <v>18043000</v>
      </c>
      <c r="G20" s="4">
        <v>8000000</v>
      </c>
      <c r="H20" s="4">
        <v>4000000</v>
      </c>
      <c r="I20" s="4">
        <v>-8000000</v>
      </c>
      <c r="J20" s="4">
        <v>-78000000</v>
      </c>
      <c r="K20" s="4">
        <v>-126000000</v>
      </c>
      <c r="L20" s="4">
        <v>127000000</v>
      </c>
      <c r="M20" s="4">
        <v>207000000</v>
      </c>
      <c r="N20" s="4">
        <v>-5000000</v>
      </c>
      <c r="O20" s="5">
        <v>-279000000</v>
      </c>
      <c r="P20" s="4">
        <v>-23000000</v>
      </c>
      <c r="Q20" s="4">
        <v>-50000000</v>
      </c>
      <c r="R20" s="4">
        <v>-84000000</v>
      </c>
      <c r="S20" s="4">
        <v>-122000000</v>
      </c>
    </row>
    <row r="21" spans="1:19" ht="16" x14ac:dyDescent="0.2">
      <c r="A21" s="3" t="s">
        <v>32</v>
      </c>
      <c r="B21" s="4">
        <v>3127000</v>
      </c>
      <c r="C21" s="4">
        <v>3089000</v>
      </c>
      <c r="D21" s="4">
        <v>3294000</v>
      </c>
      <c r="E21" s="4">
        <v>10443000</v>
      </c>
      <c r="F21" s="4">
        <v>46133000</v>
      </c>
      <c r="G21" s="4">
        <v>47000000</v>
      </c>
      <c r="H21" s="4">
        <v>58000000</v>
      </c>
      <c r="I21" s="4">
        <v>61000000</v>
      </c>
      <c r="J21" s="4">
        <v>58000000</v>
      </c>
      <c r="K21" s="4">
        <v>52000000</v>
      </c>
      <c r="L21" s="4">
        <v>184000000</v>
      </c>
      <c r="M21" s="4">
        <v>236000000</v>
      </c>
      <c r="N21" s="4">
        <v>262000000</v>
      </c>
      <c r="O21" s="5">
        <v>261000000</v>
      </c>
      <c r="P21" s="4">
        <v>65000000</v>
      </c>
      <c r="Q21" s="4">
        <v>65000000</v>
      </c>
      <c r="R21" s="4">
        <v>66000000</v>
      </c>
      <c r="S21" s="4">
        <v>65000000</v>
      </c>
    </row>
    <row r="22" spans="1:19" ht="16" x14ac:dyDescent="0.2">
      <c r="A22" s="3" t="s">
        <v>33</v>
      </c>
      <c r="B22" s="4">
        <v>19057000</v>
      </c>
      <c r="C22" s="4">
        <v>19149000</v>
      </c>
      <c r="D22" s="4">
        <v>19908000</v>
      </c>
      <c r="E22" s="4">
        <v>17119000</v>
      </c>
      <c r="F22" s="4">
        <v>28090000</v>
      </c>
      <c r="G22" s="4">
        <v>39000000</v>
      </c>
      <c r="H22" s="4">
        <v>54000000</v>
      </c>
      <c r="I22" s="4">
        <v>69000000</v>
      </c>
      <c r="J22" s="4">
        <v>136000000</v>
      </c>
      <c r="K22" s="4">
        <v>178000000</v>
      </c>
      <c r="L22" s="4">
        <v>57000000</v>
      </c>
      <c r="M22" s="4">
        <v>29000000</v>
      </c>
      <c r="N22" s="4">
        <v>267000000</v>
      </c>
      <c r="O22" s="5">
        <v>540000000</v>
      </c>
      <c r="P22" s="4">
        <v>88000000</v>
      </c>
      <c r="Q22" s="4">
        <v>115000000</v>
      </c>
      <c r="R22" s="4">
        <v>150000000</v>
      </c>
      <c r="S22" s="4">
        <v>187000000</v>
      </c>
    </row>
    <row r="23" spans="1:19" ht="16" x14ac:dyDescent="0.2">
      <c r="A23" s="3" t="s">
        <v>34</v>
      </c>
      <c r="B23" s="4">
        <v>508000</v>
      </c>
      <c r="C23" s="4">
        <v>963000</v>
      </c>
      <c r="D23" s="4">
        <v>2814000</v>
      </c>
      <c r="E23" s="4">
        <v>-7351000</v>
      </c>
      <c r="F23" s="4">
        <v>-13890000</v>
      </c>
      <c r="G23" s="4">
        <v>127000000</v>
      </c>
      <c r="H23" s="4">
        <v>28000000</v>
      </c>
      <c r="I23" s="4">
        <v>22000000</v>
      </c>
      <c r="J23" s="4">
        <v>-14000000</v>
      </c>
      <c r="K23" s="4">
        <v>2000000</v>
      </c>
      <c r="L23" s="4">
        <v>-4000000</v>
      </c>
      <c r="M23" s="4">
        <v>-107000000</v>
      </c>
      <c r="N23" s="4">
        <v>1401000000</v>
      </c>
      <c r="O23" s="5">
        <v>-15000000</v>
      </c>
      <c r="P23" s="4">
        <v>11000000</v>
      </c>
      <c r="Q23" s="4">
        <v>18000000</v>
      </c>
      <c r="R23" s="4">
        <v>15000000</v>
      </c>
      <c r="S23" s="4">
        <v>-59000000</v>
      </c>
    </row>
    <row r="24" spans="1:19" ht="16" x14ac:dyDescent="0.2">
      <c r="A24" s="3" t="s">
        <v>35</v>
      </c>
      <c r="B24" s="4">
        <v>271169000</v>
      </c>
      <c r="C24" s="4">
        <v>663396000</v>
      </c>
      <c r="D24" s="4">
        <v>662039000</v>
      </c>
      <c r="E24" s="4">
        <v>510254000</v>
      </c>
      <c r="F24" s="4">
        <v>754836000</v>
      </c>
      <c r="G24" s="4">
        <v>743000000</v>
      </c>
      <c r="H24" s="4">
        <v>1905000000</v>
      </c>
      <c r="I24" s="4">
        <v>3196000000</v>
      </c>
      <c r="J24" s="4">
        <v>3896000000</v>
      </c>
      <c r="K24" s="4">
        <v>2970000000</v>
      </c>
      <c r="L24" s="4">
        <v>4409000000</v>
      </c>
      <c r="M24" s="4">
        <v>9941000000</v>
      </c>
      <c r="N24" s="4">
        <v>4181000000</v>
      </c>
      <c r="O24" s="5">
        <v>11092000000</v>
      </c>
      <c r="P24" s="4">
        <v>613000000</v>
      </c>
      <c r="Q24" s="4">
        <v>1289000000</v>
      </c>
      <c r="R24" s="4">
        <v>2209000000</v>
      </c>
      <c r="S24" s="4">
        <v>6981000000</v>
      </c>
    </row>
    <row r="25" spans="1:19" ht="16" x14ac:dyDescent="0.2">
      <c r="A25" s="3" t="s">
        <v>36</v>
      </c>
      <c r="B25" s="4">
        <v>18023000</v>
      </c>
      <c r="C25" s="4">
        <v>82306000</v>
      </c>
      <c r="D25" s="4">
        <v>99503000</v>
      </c>
      <c r="E25" s="4">
        <v>70264000</v>
      </c>
      <c r="F25" s="4">
        <v>124249000</v>
      </c>
      <c r="G25" s="4">
        <v>129000000</v>
      </c>
      <c r="H25" s="4">
        <v>239000000</v>
      </c>
      <c r="I25" s="4">
        <v>149000000</v>
      </c>
      <c r="J25" s="4">
        <v>-245000000</v>
      </c>
      <c r="K25" s="4">
        <v>174000000</v>
      </c>
      <c r="L25" s="4">
        <v>77000000</v>
      </c>
      <c r="M25" s="4">
        <v>189000000</v>
      </c>
      <c r="N25" s="4">
        <v>-187000000</v>
      </c>
      <c r="O25" s="5">
        <v>767000000</v>
      </c>
      <c r="P25" s="4">
        <v>-67000000</v>
      </c>
      <c r="Q25" s="4">
        <v>-125000000</v>
      </c>
      <c r="R25" s="4">
        <v>166000000</v>
      </c>
      <c r="S25" s="4">
        <v>793000000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253146000</v>
      </c>
      <c r="C27" s="4">
        <v>581090000</v>
      </c>
      <c r="D27" s="4">
        <v>562536000</v>
      </c>
      <c r="E27" s="4">
        <v>439990000</v>
      </c>
      <c r="F27" s="4">
        <v>630587000</v>
      </c>
      <c r="G27" s="4">
        <v>614000000</v>
      </c>
      <c r="H27" s="4">
        <v>1666000000</v>
      </c>
      <c r="I27" s="4">
        <v>3047000000</v>
      </c>
      <c r="J27" s="4">
        <v>4141000000</v>
      </c>
      <c r="K27" s="4">
        <v>2796000000</v>
      </c>
      <c r="L27" s="4">
        <v>4332000000</v>
      </c>
      <c r="M27" s="4">
        <v>9752000000</v>
      </c>
      <c r="N27" s="4">
        <v>4368000000</v>
      </c>
      <c r="O27" s="5">
        <v>10325000000</v>
      </c>
      <c r="P27" s="4">
        <v>680000000</v>
      </c>
      <c r="Q27" s="4">
        <v>1414000000</v>
      </c>
      <c r="R27" s="4">
        <v>2043000000</v>
      </c>
      <c r="S27" s="4">
        <v>6188000000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253146000</v>
      </c>
      <c r="C31" s="4">
        <v>581090000</v>
      </c>
      <c r="D31" s="4">
        <v>562536000</v>
      </c>
      <c r="E31" s="4">
        <v>439990000</v>
      </c>
      <c r="F31" s="4">
        <v>630587000</v>
      </c>
      <c r="G31" s="4">
        <v>614000000</v>
      </c>
      <c r="H31" s="4">
        <v>1666000000</v>
      </c>
      <c r="I31" s="4">
        <v>3047000000</v>
      </c>
      <c r="J31" s="4">
        <v>4141000000</v>
      </c>
      <c r="K31" s="4">
        <v>2796000000</v>
      </c>
      <c r="L31" s="4">
        <v>4332000000</v>
      </c>
      <c r="M31" s="4">
        <v>9752000000</v>
      </c>
      <c r="N31" s="4">
        <v>4368000000</v>
      </c>
      <c r="O31" s="5">
        <v>10325000000</v>
      </c>
      <c r="P31" s="4">
        <v>680000000</v>
      </c>
      <c r="Q31" s="4">
        <v>1414000000</v>
      </c>
      <c r="R31" s="4">
        <v>2043000000</v>
      </c>
      <c r="S31" s="4">
        <v>6188000000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5" t="s">
        <v>44</v>
      </c>
      <c r="B33" s="23">
        <v>253146000</v>
      </c>
      <c r="C33" s="23">
        <v>581090000</v>
      </c>
      <c r="D33" s="23">
        <v>562536000</v>
      </c>
      <c r="E33" s="23">
        <v>439990000</v>
      </c>
      <c r="F33" s="23">
        <v>630587000</v>
      </c>
      <c r="G33" s="23">
        <v>614000000</v>
      </c>
      <c r="H33" s="23">
        <v>1666000000</v>
      </c>
      <c r="I33" s="23">
        <v>3047000000</v>
      </c>
      <c r="J33" s="23">
        <v>4141000000</v>
      </c>
      <c r="K33" s="23">
        <v>2796000000</v>
      </c>
      <c r="L33" s="23">
        <v>4332000000</v>
      </c>
      <c r="M33" s="23">
        <v>9752000000</v>
      </c>
      <c r="N33" s="23">
        <v>4368000000</v>
      </c>
      <c r="O33" s="24">
        <v>10325000000</v>
      </c>
      <c r="P33" s="23">
        <v>680000000</v>
      </c>
      <c r="Q33" s="23">
        <v>1414000000</v>
      </c>
      <c r="R33" s="23">
        <v>2043000000</v>
      </c>
      <c r="S33" s="23">
        <v>6188000000</v>
      </c>
    </row>
    <row r="34" spans="1:19" ht="16" x14ac:dyDescent="0.2">
      <c r="A34" s="20" t="s">
        <v>60</v>
      </c>
      <c r="B34" s="21">
        <v>7.14</v>
      </c>
      <c r="C34" s="21">
        <v>14.53</v>
      </c>
      <c r="D34" s="21">
        <v>13.14</v>
      </c>
      <c r="E34" s="21">
        <v>10.65</v>
      </c>
      <c r="F34" s="21">
        <v>13.47</v>
      </c>
      <c r="G34" s="21">
        <v>12.26</v>
      </c>
      <c r="H34" s="21">
        <v>24.11</v>
      </c>
      <c r="I34" s="21">
        <v>31.37</v>
      </c>
      <c r="J34" s="21">
        <v>35.340000000000003</v>
      </c>
      <c r="K34" s="21">
        <v>25.61</v>
      </c>
      <c r="L34" s="21">
        <v>25.98</v>
      </c>
      <c r="M34" s="21">
        <v>36.229999999999997</v>
      </c>
      <c r="N34" s="21">
        <v>16.190000000000001</v>
      </c>
      <c r="O34" s="22">
        <v>31.59</v>
      </c>
      <c r="P34" s="21">
        <v>11.47</v>
      </c>
      <c r="Q34" s="21">
        <v>23.37</v>
      </c>
      <c r="R34" s="21">
        <v>28.41</v>
      </c>
      <c r="S34" s="21">
        <v>45.81</v>
      </c>
    </row>
    <row r="35" spans="1:19" ht="16" x14ac:dyDescent="0.2">
      <c r="A35" s="16" t="s">
        <v>195</v>
      </c>
      <c r="B35" s="17"/>
      <c r="C35" s="14">
        <f>(C33/B33)-1</f>
        <v>1.2954737582264779</v>
      </c>
      <c r="D35" s="14">
        <f>(D33/C33)-1</f>
        <v>-3.1929649451892139E-2</v>
      </c>
      <c r="E35" s="14">
        <f>(E33/D33)-1</f>
        <v>-0.2178456134362956</v>
      </c>
      <c r="F35" s="14">
        <f t="shared" ref="F35:O35" si="6">(F33/E33)-1</f>
        <v>0.43318484511011612</v>
      </c>
      <c r="G35" s="14">
        <f t="shared" si="6"/>
        <v>-2.6304062722510957E-2</v>
      </c>
      <c r="H35" s="14">
        <f t="shared" si="6"/>
        <v>1.7133550488599347</v>
      </c>
      <c r="I35" s="14">
        <f t="shared" si="6"/>
        <v>0.82893157262905159</v>
      </c>
      <c r="J35" s="14">
        <f t="shared" si="6"/>
        <v>0.35904168034131922</v>
      </c>
      <c r="K35" s="14">
        <f t="shared" si="6"/>
        <v>-0.3248007727602028</v>
      </c>
      <c r="L35" s="14">
        <f t="shared" si="6"/>
        <v>0.54935622317596566</v>
      </c>
      <c r="M35" s="14">
        <f t="shared" si="6"/>
        <v>1.2511542012927053</v>
      </c>
      <c r="N35" s="14">
        <f t="shared" si="6"/>
        <v>-0.55209187858900743</v>
      </c>
      <c r="O35" s="14">
        <f t="shared" si="6"/>
        <v>1.3637820512820511</v>
      </c>
      <c r="P35" s="14"/>
      <c r="Q35" s="14">
        <f t="shared" ref="Q35:S35" si="7">(Q33/P33)-1</f>
        <v>1.0794117647058825</v>
      </c>
      <c r="R35" s="14">
        <f t="shared" si="7"/>
        <v>0.44483734087694482</v>
      </c>
      <c r="S35" s="14">
        <f t="shared" si="7"/>
        <v>2.0288790993636807</v>
      </c>
    </row>
    <row r="36" spans="1:19" ht="16" x14ac:dyDescent="0.2">
      <c r="A36" s="18" t="s">
        <v>196</v>
      </c>
      <c r="B36" s="19" t="e">
        <f t="shared" ref="B36:S36" si="8">(B16*(1-0.25))/(B126+B105+B96)</f>
        <v>#VALUE!</v>
      </c>
      <c r="C36" s="19" t="e">
        <f t="shared" si="8"/>
        <v>#VALUE!</v>
      </c>
      <c r="D36" s="19" t="e">
        <f t="shared" si="8"/>
        <v>#VALUE!</v>
      </c>
      <c r="E36" s="19" t="e">
        <f t="shared" si="8"/>
        <v>#VALUE!</v>
      </c>
      <c r="F36" s="19" t="e">
        <f t="shared" si="8"/>
        <v>#VALUE!</v>
      </c>
      <c r="G36" s="19">
        <f t="shared" si="8"/>
        <v>0.11013547415955846</v>
      </c>
      <c r="H36" s="19">
        <f t="shared" si="8"/>
        <v>0.16935765912800185</v>
      </c>
      <c r="I36" s="19">
        <f t="shared" si="8"/>
        <v>0.25419702248970544</v>
      </c>
      <c r="J36" s="19" t="e">
        <f t="shared" si="8"/>
        <v>#VALUE!</v>
      </c>
      <c r="K36" s="19">
        <f t="shared" si="8"/>
        <v>0.14376641745807234</v>
      </c>
      <c r="L36" s="19">
        <f t="shared" si="8"/>
        <v>0.13879134340547161</v>
      </c>
      <c r="M36" s="19">
        <f t="shared" si="8"/>
        <v>0.19589392086985927</v>
      </c>
      <c r="N36" s="19">
        <f t="shared" si="8"/>
        <v>0.12318147013782542</v>
      </c>
      <c r="O36" s="19">
        <f t="shared" si="8"/>
        <v>0.21174209741940545</v>
      </c>
      <c r="P36" s="19">
        <f t="shared" si="8"/>
        <v>1.3619059129226214E-2</v>
      </c>
      <c r="Q36" s="19">
        <f t="shared" si="8"/>
        <v>2.7763870891742256E-2</v>
      </c>
      <c r="R36" s="19">
        <f t="shared" si="8"/>
        <v>4.4077664570345752E-2</v>
      </c>
      <c r="S36" s="19">
        <f t="shared" si="8"/>
        <v>0.1333437916699349</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253146000</v>
      </c>
      <c r="C39" s="4">
        <v>581090000</v>
      </c>
      <c r="D39" s="4">
        <v>562536000</v>
      </c>
      <c r="E39" s="4">
        <v>439990000</v>
      </c>
      <c r="F39" s="4">
        <v>630587000</v>
      </c>
      <c r="G39" s="4">
        <v>614000000</v>
      </c>
      <c r="H39" s="4">
        <v>1666000000</v>
      </c>
      <c r="I39" s="4">
        <v>3047000000</v>
      </c>
      <c r="J39" s="4">
        <v>4141000000</v>
      </c>
      <c r="K39" s="4">
        <v>2796000000</v>
      </c>
      <c r="L39" s="4">
        <v>4332000000</v>
      </c>
      <c r="M39" s="4">
        <v>9752000000</v>
      </c>
      <c r="N39" s="4">
        <v>4368000000</v>
      </c>
      <c r="O39" s="5">
        <v>10325000000</v>
      </c>
      <c r="P39" s="4">
        <v>680000000</v>
      </c>
      <c r="Q39" s="4">
        <v>1414000000</v>
      </c>
      <c r="R39" s="4">
        <v>2043000000</v>
      </c>
      <c r="S39" s="4">
        <v>6188000000</v>
      </c>
    </row>
    <row r="40" spans="1:19" ht="16" x14ac:dyDescent="0.2">
      <c r="A40" s="3" t="s">
        <v>48</v>
      </c>
      <c r="B40" s="4">
        <v>2300708000</v>
      </c>
      <c r="C40" s="4">
        <v>2414584000</v>
      </c>
      <c r="D40" s="4">
        <v>2477296000</v>
      </c>
      <c r="E40" s="4">
        <v>2352000000</v>
      </c>
      <c r="F40" s="4">
        <v>2208000000</v>
      </c>
      <c r="G40" s="4">
        <v>2172000000</v>
      </c>
      <c r="H40" s="4">
        <v>2164000000</v>
      </c>
      <c r="I40" s="4">
        <v>2396000000</v>
      </c>
      <c r="J40" s="4">
        <v>2432000000</v>
      </c>
      <c r="K40" s="4">
        <v>2439000000</v>
      </c>
      <c r="L40" s="4">
        <v>2467000000</v>
      </c>
      <c r="M40" s="4">
        <v>2496000000</v>
      </c>
      <c r="N40" s="4">
        <v>2487000000</v>
      </c>
      <c r="O40" s="5">
        <v>2472250000</v>
      </c>
      <c r="P40" s="4">
        <v>2483000000</v>
      </c>
      <c r="Q40" s="4">
        <v>2463000000</v>
      </c>
      <c r="R40" s="4">
        <v>2470000000</v>
      </c>
      <c r="S40" s="4">
        <v>2473000000</v>
      </c>
    </row>
    <row r="41" spans="1:19" ht="16" x14ac:dyDescent="0.2">
      <c r="A41" s="3" t="s">
        <v>49</v>
      </c>
      <c r="B41" s="6">
        <v>0.11</v>
      </c>
      <c r="C41" s="6">
        <v>0.24</v>
      </c>
      <c r="D41" s="6">
        <v>0.23</v>
      </c>
      <c r="E41" s="6">
        <v>0.19</v>
      </c>
      <c r="F41" s="6">
        <v>0.28999999999999998</v>
      </c>
      <c r="G41" s="6">
        <v>0.28000000000000003</v>
      </c>
      <c r="H41" s="6">
        <v>0.77</v>
      </c>
      <c r="I41" s="6">
        <v>1.27</v>
      </c>
      <c r="J41" s="6">
        <v>1.7</v>
      </c>
      <c r="K41" s="6">
        <v>1.1499999999999999</v>
      </c>
      <c r="L41" s="6">
        <v>1.76</v>
      </c>
      <c r="M41" s="6">
        <v>3.91</v>
      </c>
      <c r="N41" s="6">
        <v>1.76</v>
      </c>
      <c r="O41" s="7">
        <v>4.18</v>
      </c>
      <c r="P41" s="6">
        <v>0.27</v>
      </c>
      <c r="Q41" s="6">
        <v>0.56999999999999995</v>
      </c>
      <c r="R41" s="6">
        <v>0.83</v>
      </c>
      <c r="S41" s="6">
        <v>2.5</v>
      </c>
    </row>
    <row r="42" spans="1:19" ht="16" x14ac:dyDescent="0.2">
      <c r="A42" s="3" t="s">
        <v>50</v>
      </c>
      <c r="B42" s="6">
        <v>0.11</v>
      </c>
      <c r="C42" s="6">
        <v>0.24</v>
      </c>
      <c r="D42" s="6">
        <v>0.23</v>
      </c>
      <c r="E42" s="6">
        <v>0.19</v>
      </c>
      <c r="F42" s="6">
        <v>0.28999999999999998</v>
      </c>
      <c r="G42" s="6">
        <v>0.28000000000000003</v>
      </c>
      <c r="H42" s="6">
        <v>0.77</v>
      </c>
      <c r="I42" s="6">
        <v>1.27</v>
      </c>
      <c r="J42" s="6">
        <v>1.7</v>
      </c>
      <c r="K42" s="6">
        <v>1.1499999999999999</v>
      </c>
      <c r="L42" s="6">
        <v>1.76</v>
      </c>
      <c r="M42" s="6">
        <v>3.91</v>
      </c>
      <c r="N42" s="6">
        <v>1.76</v>
      </c>
      <c r="O42" s="7">
        <v>4.18</v>
      </c>
      <c r="P42" s="6">
        <v>0.27</v>
      </c>
      <c r="Q42" s="6">
        <v>0.56999999999999995</v>
      </c>
      <c r="R42" s="6">
        <v>0.83</v>
      </c>
      <c r="S42" s="6">
        <v>2.5</v>
      </c>
    </row>
    <row r="43" spans="1:19" ht="16" x14ac:dyDescent="0.2">
      <c r="A43" s="3" t="s">
        <v>51</v>
      </c>
      <c r="B43" s="4">
        <v>2354736000</v>
      </c>
      <c r="C43" s="4">
        <v>2465484000</v>
      </c>
      <c r="D43" s="4">
        <v>2499828000</v>
      </c>
      <c r="E43" s="4">
        <v>2380000000</v>
      </c>
      <c r="F43" s="4">
        <v>2252000000</v>
      </c>
      <c r="G43" s="4">
        <v>2276000000</v>
      </c>
      <c r="H43" s="4">
        <v>2596000000</v>
      </c>
      <c r="I43" s="4">
        <v>2528000000</v>
      </c>
      <c r="J43" s="4">
        <v>2500000000</v>
      </c>
      <c r="K43" s="4">
        <v>2472000000</v>
      </c>
      <c r="L43" s="4">
        <v>2510000000</v>
      </c>
      <c r="M43" s="4">
        <v>2535000000</v>
      </c>
      <c r="N43" s="4">
        <v>2507000000</v>
      </c>
      <c r="O43" s="5">
        <v>2491250000</v>
      </c>
      <c r="P43" s="4">
        <v>2499000000</v>
      </c>
      <c r="Q43" s="4">
        <v>2477000000</v>
      </c>
      <c r="R43" s="4">
        <v>2490000000</v>
      </c>
      <c r="S43" s="4">
        <v>2499000000</v>
      </c>
    </row>
    <row r="44" spans="1:19" ht="16" x14ac:dyDescent="0.2">
      <c r="A44" s="3" t="s">
        <v>52</v>
      </c>
      <c r="B44" s="6">
        <v>0.11</v>
      </c>
      <c r="C44" s="6">
        <v>0.24</v>
      </c>
      <c r="D44" s="6">
        <v>0.23</v>
      </c>
      <c r="E44" s="6">
        <v>0.18</v>
      </c>
      <c r="F44" s="6">
        <v>0.28000000000000003</v>
      </c>
      <c r="G44" s="6">
        <v>0.27</v>
      </c>
      <c r="H44" s="6">
        <v>0.64</v>
      </c>
      <c r="I44" s="6">
        <v>1.21</v>
      </c>
      <c r="J44" s="6">
        <v>1.66</v>
      </c>
      <c r="K44" s="6">
        <v>1.1299999999999999</v>
      </c>
      <c r="L44" s="6">
        <v>1.73</v>
      </c>
      <c r="M44" s="6">
        <v>3.85</v>
      </c>
      <c r="N44" s="6">
        <v>1.74</v>
      </c>
      <c r="O44" s="7">
        <v>4.1399999999999997</v>
      </c>
      <c r="P44" s="6">
        <v>0.27</v>
      </c>
      <c r="Q44" s="6">
        <v>0.56999999999999995</v>
      </c>
      <c r="R44" s="6">
        <v>0.82</v>
      </c>
      <c r="S44" s="6">
        <v>2.48</v>
      </c>
    </row>
    <row r="45" spans="1:19" ht="16" x14ac:dyDescent="0.2">
      <c r="A45" s="3" t="s">
        <v>53</v>
      </c>
      <c r="B45" s="6">
        <v>0.11</v>
      </c>
      <c r="C45" s="6">
        <v>0.24</v>
      </c>
      <c r="D45" s="6">
        <v>0.23</v>
      </c>
      <c r="E45" s="6">
        <v>0.18</v>
      </c>
      <c r="F45" s="6">
        <v>0.28000000000000003</v>
      </c>
      <c r="G45" s="6">
        <v>0.27</v>
      </c>
      <c r="H45" s="6">
        <v>0.64</v>
      </c>
      <c r="I45" s="6">
        <v>1.21</v>
      </c>
      <c r="J45" s="6">
        <v>1.66</v>
      </c>
      <c r="K45" s="6">
        <v>1.1299999999999999</v>
      </c>
      <c r="L45" s="6">
        <v>1.73</v>
      </c>
      <c r="M45" s="6">
        <v>3.85</v>
      </c>
      <c r="N45" s="6">
        <v>1.74</v>
      </c>
      <c r="O45" s="7">
        <v>4.1399999999999997</v>
      </c>
      <c r="P45" s="6">
        <v>0.27</v>
      </c>
      <c r="Q45" s="6">
        <v>0.56999999999999995</v>
      </c>
      <c r="R45" s="6">
        <v>0.82</v>
      </c>
      <c r="S45" s="6">
        <v>2.48</v>
      </c>
    </row>
    <row r="46" spans="1:19" ht="16" x14ac:dyDescent="0.2">
      <c r="A46" s="3" t="s">
        <v>54</v>
      </c>
      <c r="B46" s="4">
        <v>442736000</v>
      </c>
      <c r="C46" s="4">
        <v>852504000</v>
      </c>
      <c r="D46" s="4">
        <v>874474000</v>
      </c>
      <c r="E46" s="4">
        <v>735375000</v>
      </c>
      <c r="F46" s="4">
        <v>979114000</v>
      </c>
      <c r="G46" s="4">
        <v>1075000000</v>
      </c>
      <c r="H46" s="4">
        <v>2124000000</v>
      </c>
      <c r="I46" s="4">
        <v>3409000000</v>
      </c>
      <c r="J46" s="4">
        <v>4066000000</v>
      </c>
      <c r="K46" s="4">
        <v>3227000000</v>
      </c>
      <c r="L46" s="4">
        <v>5630000000</v>
      </c>
      <c r="M46" s="4">
        <v>11215000000</v>
      </c>
      <c r="N46" s="4">
        <v>7121000000</v>
      </c>
      <c r="O46" s="5">
        <v>12379000000</v>
      </c>
      <c r="P46" s="4">
        <v>1007000000</v>
      </c>
      <c r="Q46" s="4">
        <v>1683000000</v>
      </c>
      <c r="R46" s="4">
        <v>2524000000</v>
      </c>
      <c r="S46" s="4">
        <v>7165000000</v>
      </c>
    </row>
    <row r="47" spans="1:19" ht="16" x14ac:dyDescent="0.2">
      <c r="A47" s="3" t="s">
        <v>55</v>
      </c>
      <c r="B47" s="6">
        <v>12.49</v>
      </c>
      <c r="C47" s="6">
        <v>21.32</v>
      </c>
      <c r="D47" s="6">
        <v>20.43</v>
      </c>
      <c r="E47" s="6">
        <v>17.8</v>
      </c>
      <c r="F47" s="6">
        <v>20.91</v>
      </c>
      <c r="G47" s="6">
        <v>21.46</v>
      </c>
      <c r="H47" s="6">
        <v>30.74</v>
      </c>
      <c r="I47" s="6">
        <v>35.090000000000003</v>
      </c>
      <c r="J47" s="6">
        <v>34.700000000000003</v>
      </c>
      <c r="K47" s="6">
        <v>29.56</v>
      </c>
      <c r="L47" s="6">
        <v>33.76</v>
      </c>
      <c r="M47" s="6">
        <v>41.67</v>
      </c>
      <c r="N47" s="6">
        <v>26.4</v>
      </c>
      <c r="O47" s="7">
        <v>37.880000000000003</v>
      </c>
      <c r="P47" s="6">
        <v>30.52</v>
      </c>
      <c r="Q47" s="6">
        <v>26.4</v>
      </c>
      <c r="R47" s="6">
        <v>23.54</v>
      </c>
      <c r="S47" s="6">
        <v>37.880000000000003</v>
      </c>
    </row>
    <row r="48" spans="1:19" ht="16" x14ac:dyDescent="0.2">
      <c r="A48" s="3" t="s">
        <v>56</v>
      </c>
      <c r="B48" s="4">
        <v>255747000</v>
      </c>
      <c r="C48" s="4">
        <v>648299000</v>
      </c>
      <c r="D48" s="4">
        <v>648239000</v>
      </c>
      <c r="E48" s="4">
        <v>496227000</v>
      </c>
      <c r="F48" s="4">
        <v>758989000</v>
      </c>
      <c r="G48" s="4">
        <v>878000000</v>
      </c>
      <c r="H48" s="4">
        <v>1937000000</v>
      </c>
      <c r="I48" s="4">
        <v>3210000000</v>
      </c>
      <c r="J48" s="4">
        <v>3804000000</v>
      </c>
      <c r="K48" s="4">
        <v>2846000000</v>
      </c>
      <c r="L48" s="4">
        <v>4532000000</v>
      </c>
      <c r="M48" s="4">
        <v>10041000000</v>
      </c>
      <c r="N48" s="4">
        <v>5577000000</v>
      </c>
      <c r="O48" s="5">
        <v>10798000000</v>
      </c>
      <c r="P48" s="4">
        <v>601000000</v>
      </c>
      <c r="Q48" s="4">
        <v>1257000000</v>
      </c>
      <c r="R48" s="4">
        <v>2140000000</v>
      </c>
      <c r="S48" s="4">
        <v>6800000000</v>
      </c>
    </row>
    <row r="49" spans="1:19" ht="16" x14ac:dyDescent="0.2">
      <c r="A49" s="3" t="s">
        <v>57</v>
      </c>
      <c r="B49" s="4">
        <v>255747000</v>
      </c>
      <c r="C49" s="4">
        <v>648299000</v>
      </c>
      <c r="D49" s="4">
        <v>648239000</v>
      </c>
      <c r="E49" s="4">
        <v>496227000</v>
      </c>
      <c r="F49" s="4">
        <v>758989000</v>
      </c>
      <c r="G49" s="4">
        <v>878000000</v>
      </c>
      <c r="H49" s="4">
        <v>1937000000</v>
      </c>
      <c r="I49" s="4">
        <v>3210000000</v>
      </c>
      <c r="J49" s="4">
        <v>3804000000</v>
      </c>
      <c r="K49" s="4">
        <v>2846000000</v>
      </c>
      <c r="L49" s="4">
        <v>4532000000</v>
      </c>
      <c r="M49" s="4">
        <v>10041000000</v>
      </c>
      <c r="N49" s="4">
        <v>5577000000</v>
      </c>
      <c r="O49" s="5">
        <v>10798000000</v>
      </c>
      <c r="P49" s="4">
        <v>601000000</v>
      </c>
      <c r="Q49" s="4">
        <v>1257000000</v>
      </c>
      <c r="R49" s="4">
        <v>2140000000</v>
      </c>
      <c r="S49" s="4">
        <v>6800000000</v>
      </c>
    </row>
    <row r="50" spans="1:19" ht="16" x14ac:dyDescent="0.2">
      <c r="A50" s="3" t="s">
        <v>61</v>
      </c>
      <c r="B50" s="4">
        <v>587711</v>
      </c>
      <c r="C50" s="4">
        <v>560484</v>
      </c>
      <c r="D50" s="4">
        <v>536764</v>
      </c>
      <c r="E50" s="4">
        <v>468910</v>
      </c>
      <c r="F50" s="4">
        <v>507315</v>
      </c>
      <c r="G50" s="4">
        <v>542972</v>
      </c>
      <c r="H50" s="4">
        <v>670939</v>
      </c>
      <c r="I50" s="4">
        <v>842644</v>
      </c>
      <c r="J50" s="4">
        <v>882428</v>
      </c>
      <c r="K50" s="4">
        <v>792595</v>
      </c>
      <c r="L50" s="4">
        <v>878788</v>
      </c>
      <c r="M50" s="4">
        <v>1197615</v>
      </c>
      <c r="N50" s="4">
        <v>1029699</v>
      </c>
      <c r="O50" s="5">
        <v>1247557</v>
      </c>
      <c r="P50" s="4">
        <v>263917</v>
      </c>
      <c r="Q50" s="4">
        <v>230989</v>
      </c>
      <c r="R50" s="4">
        <v>274546</v>
      </c>
      <c r="S50" s="4">
        <v>515613</v>
      </c>
    </row>
    <row r="51" spans="1:19" ht="16" x14ac:dyDescent="0.2">
      <c r="A51" s="3" t="s">
        <v>62</v>
      </c>
      <c r="B51" s="4" t="s">
        <v>24</v>
      </c>
      <c r="C51" s="4" t="s">
        <v>24</v>
      </c>
      <c r="D51" s="6">
        <v>0.02</v>
      </c>
      <c r="E51" s="6">
        <v>0.08</v>
      </c>
      <c r="F51" s="6">
        <v>0.08</v>
      </c>
      <c r="G51" s="6">
        <v>0.1</v>
      </c>
      <c r="H51" s="6">
        <v>0.12</v>
      </c>
      <c r="I51" s="6">
        <v>0.14000000000000001</v>
      </c>
      <c r="J51" s="6">
        <v>0.15</v>
      </c>
      <c r="K51" s="6">
        <v>0.16</v>
      </c>
      <c r="L51" s="6">
        <v>0.16</v>
      </c>
      <c r="M51" s="6">
        <v>0.16</v>
      </c>
      <c r="N51" s="6">
        <v>0.16</v>
      </c>
      <c r="O51" s="7">
        <v>0.16</v>
      </c>
      <c r="P51" s="6">
        <v>0.04</v>
      </c>
      <c r="Q51" s="6">
        <v>0.04</v>
      </c>
      <c r="R51" s="6">
        <v>0.04</v>
      </c>
      <c r="S51" s="6">
        <v>0.04</v>
      </c>
    </row>
    <row r="52" spans="1:19" ht="16" x14ac:dyDescent="0.2">
      <c r="A52" s="3" t="s">
        <v>63</v>
      </c>
      <c r="B52" s="4">
        <v>186989000</v>
      </c>
      <c r="C52" s="4">
        <v>204205000</v>
      </c>
      <c r="D52" s="4">
        <v>226235000</v>
      </c>
      <c r="E52" s="4">
        <v>239148000</v>
      </c>
      <c r="F52" s="4">
        <v>220125000</v>
      </c>
      <c r="G52" s="4">
        <v>197000000</v>
      </c>
      <c r="H52" s="4">
        <v>187000000</v>
      </c>
      <c r="I52" s="4">
        <v>199000000</v>
      </c>
      <c r="J52" s="4">
        <v>262000000</v>
      </c>
      <c r="K52" s="4">
        <v>381000000</v>
      </c>
      <c r="L52" s="4">
        <v>1098000000</v>
      </c>
      <c r="M52" s="4">
        <v>1174000000</v>
      </c>
      <c r="N52" s="4">
        <v>1544000000</v>
      </c>
      <c r="O52" s="5">
        <v>1581000000</v>
      </c>
      <c r="P52" s="4">
        <v>406000000</v>
      </c>
      <c r="Q52" s="4">
        <v>426000000</v>
      </c>
      <c r="R52" s="4">
        <v>384000000</v>
      </c>
      <c r="S52" s="4">
        <v>365000000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3226950000</v>
      </c>
      <c r="C55" s="4">
        <v>3905358000</v>
      </c>
      <c r="D55" s="4">
        <v>4775258000</v>
      </c>
      <c r="E55" s="4">
        <v>5624711000</v>
      </c>
      <c r="F55" s="4">
        <v>5713297000</v>
      </c>
      <c r="G55" s="4">
        <v>6053000000</v>
      </c>
      <c r="H55" s="4">
        <v>8536000000</v>
      </c>
      <c r="I55" s="4">
        <v>9255000000</v>
      </c>
      <c r="J55" s="4">
        <v>10557000000</v>
      </c>
      <c r="K55" s="4">
        <v>13690000000</v>
      </c>
      <c r="L55" s="4">
        <v>16055000000</v>
      </c>
      <c r="M55" s="4">
        <v>28829000000</v>
      </c>
      <c r="N55" s="4">
        <v>23073000000</v>
      </c>
      <c r="O55" s="5">
        <v>28797000000</v>
      </c>
      <c r="P55" s="4">
        <v>23223000000</v>
      </c>
      <c r="Q55" s="4">
        <v>23073000000</v>
      </c>
      <c r="R55" s="4">
        <v>24883000000</v>
      </c>
      <c r="S55" s="4">
        <v>28797000000</v>
      </c>
    </row>
    <row r="56" spans="1:19" ht="16" x14ac:dyDescent="0.2">
      <c r="A56" s="3" t="s">
        <v>65</v>
      </c>
      <c r="B56" s="4">
        <v>2490563000</v>
      </c>
      <c r="C56" s="4">
        <v>3129576000</v>
      </c>
      <c r="D56" s="4">
        <v>3727883000</v>
      </c>
      <c r="E56" s="4">
        <v>4671810000</v>
      </c>
      <c r="F56" s="4">
        <v>4623339000</v>
      </c>
      <c r="G56" s="4">
        <v>5037000000</v>
      </c>
      <c r="H56" s="4">
        <v>6798000000</v>
      </c>
      <c r="I56" s="4">
        <v>7108000000</v>
      </c>
      <c r="J56" s="4">
        <v>7422000000</v>
      </c>
      <c r="K56" s="4">
        <v>10897000000</v>
      </c>
      <c r="L56" s="4">
        <v>11561000000</v>
      </c>
      <c r="M56" s="4">
        <v>21208000000</v>
      </c>
      <c r="N56" s="4">
        <v>13296000000</v>
      </c>
      <c r="O56" s="5">
        <v>16023000000</v>
      </c>
      <c r="P56" s="4">
        <v>13143000000</v>
      </c>
      <c r="Q56" s="4">
        <v>13296000000</v>
      </c>
      <c r="R56" s="4">
        <v>15320000000</v>
      </c>
      <c r="S56" s="4">
        <v>16023000000</v>
      </c>
    </row>
    <row r="57" spans="1:19" ht="16" x14ac:dyDescent="0.2">
      <c r="A57" s="3" t="s">
        <v>66</v>
      </c>
      <c r="B57" s="4">
        <v>665361000</v>
      </c>
      <c r="C57" s="4">
        <v>667876000</v>
      </c>
      <c r="D57" s="4">
        <v>732786000</v>
      </c>
      <c r="E57" s="4">
        <v>1151587000</v>
      </c>
      <c r="F57" s="4">
        <v>496654000</v>
      </c>
      <c r="G57" s="4">
        <v>596000000</v>
      </c>
      <c r="H57" s="4">
        <v>1766000000</v>
      </c>
      <c r="I57" s="4">
        <v>4002000000</v>
      </c>
      <c r="J57" s="4">
        <v>782000000</v>
      </c>
      <c r="K57" s="4">
        <v>10896000000</v>
      </c>
      <c r="L57" s="4">
        <v>847000000</v>
      </c>
      <c r="M57" s="4">
        <v>1990000000</v>
      </c>
      <c r="N57" s="4">
        <v>3389000000</v>
      </c>
      <c r="O57" s="5">
        <v>5783000000</v>
      </c>
      <c r="P57" s="4">
        <v>2800000000</v>
      </c>
      <c r="Q57" s="4">
        <v>3389000000</v>
      </c>
      <c r="R57" s="4">
        <v>5079000000</v>
      </c>
      <c r="S57" s="4">
        <v>5783000000</v>
      </c>
    </row>
    <row r="58" spans="1:19" ht="16" x14ac:dyDescent="0.2">
      <c r="A58" s="3" t="s">
        <v>67</v>
      </c>
      <c r="B58" s="4">
        <v>1825202000</v>
      </c>
      <c r="C58" s="4">
        <v>2461700000</v>
      </c>
      <c r="D58" s="4">
        <v>2995097000</v>
      </c>
      <c r="E58" s="4">
        <v>3520223000</v>
      </c>
      <c r="F58" s="4">
        <v>4126685000</v>
      </c>
      <c r="G58" s="4">
        <v>4441000000</v>
      </c>
      <c r="H58" s="4">
        <v>5032000000</v>
      </c>
      <c r="I58" s="4">
        <v>3106000000</v>
      </c>
      <c r="J58" s="4">
        <v>6640000000</v>
      </c>
      <c r="K58" s="4">
        <v>1000000</v>
      </c>
      <c r="L58" s="4">
        <v>10714000000</v>
      </c>
      <c r="M58" s="4">
        <v>19218000000</v>
      </c>
      <c r="N58" s="4">
        <v>9907000000</v>
      </c>
      <c r="O58" s="5">
        <v>10240000000</v>
      </c>
      <c r="P58" s="4">
        <v>10343000000</v>
      </c>
      <c r="Q58" s="4">
        <v>9907000000</v>
      </c>
      <c r="R58" s="4">
        <v>10241000000</v>
      </c>
      <c r="S58" s="4">
        <v>10240000000</v>
      </c>
    </row>
    <row r="59" spans="1:19" ht="16" x14ac:dyDescent="0.2">
      <c r="A59" s="3" t="s">
        <v>68</v>
      </c>
      <c r="B59" s="4">
        <v>348770000</v>
      </c>
      <c r="C59" s="4">
        <v>336143000</v>
      </c>
      <c r="D59" s="4">
        <v>454252000</v>
      </c>
      <c r="E59" s="4">
        <v>426357000</v>
      </c>
      <c r="F59" s="4">
        <v>473637000</v>
      </c>
      <c r="G59" s="4">
        <v>505000000</v>
      </c>
      <c r="H59" s="4">
        <v>826000000</v>
      </c>
      <c r="I59" s="4">
        <v>1265000000</v>
      </c>
      <c r="J59" s="4">
        <v>1424000000</v>
      </c>
      <c r="K59" s="4">
        <v>1657000000</v>
      </c>
      <c r="L59" s="4">
        <v>2429000000</v>
      </c>
      <c r="M59" s="4">
        <v>4650000000</v>
      </c>
      <c r="N59" s="4">
        <v>3827000000</v>
      </c>
      <c r="O59" s="5">
        <v>7066000000</v>
      </c>
      <c r="P59" s="4">
        <v>4908000000</v>
      </c>
      <c r="Q59" s="4">
        <v>3827000000</v>
      </c>
      <c r="R59" s="4">
        <v>4080000000</v>
      </c>
      <c r="S59" s="4">
        <v>7066000000</v>
      </c>
    </row>
    <row r="60" spans="1:19" ht="16" x14ac:dyDescent="0.2">
      <c r="A60" s="3" t="s">
        <v>69</v>
      </c>
      <c r="B60" s="4">
        <v>348770000</v>
      </c>
      <c r="C60" s="4">
        <v>336143000</v>
      </c>
      <c r="D60" s="4">
        <v>454252000</v>
      </c>
      <c r="E60" s="4">
        <v>426357000</v>
      </c>
      <c r="F60" s="4">
        <v>473637000</v>
      </c>
      <c r="G60" s="4">
        <v>505000000</v>
      </c>
      <c r="H60" s="4">
        <v>826000000</v>
      </c>
      <c r="I60" s="4">
        <v>1265000000</v>
      </c>
      <c r="J60" s="4">
        <v>1424000000</v>
      </c>
      <c r="K60" s="4">
        <v>1657000000</v>
      </c>
      <c r="L60" s="4">
        <v>2429000000</v>
      </c>
      <c r="M60" s="4">
        <v>4650000000</v>
      </c>
      <c r="N60" s="4">
        <v>3827000000</v>
      </c>
      <c r="O60" s="5">
        <v>7066000000</v>
      </c>
      <c r="P60" s="4">
        <v>4908000000</v>
      </c>
      <c r="Q60" s="4">
        <v>3827000000</v>
      </c>
      <c r="R60" s="4">
        <v>4080000000</v>
      </c>
      <c r="S60" s="4">
        <v>7066000000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345525000</v>
      </c>
      <c r="C64" s="4">
        <v>340297000</v>
      </c>
      <c r="D64" s="4">
        <v>419686000</v>
      </c>
      <c r="E64" s="4">
        <v>387765000</v>
      </c>
      <c r="F64" s="4">
        <v>482893000</v>
      </c>
      <c r="G64" s="4">
        <v>418000000</v>
      </c>
      <c r="H64" s="4">
        <v>794000000</v>
      </c>
      <c r="I64" s="4">
        <v>796000000</v>
      </c>
      <c r="J64" s="4">
        <v>1575000000</v>
      </c>
      <c r="K64" s="4">
        <v>979000000</v>
      </c>
      <c r="L64" s="4">
        <v>1826000000</v>
      </c>
      <c r="M64" s="4">
        <v>2605000000</v>
      </c>
      <c r="N64" s="4">
        <v>5159000000</v>
      </c>
      <c r="O64" s="5">
        <v>4319000000</v>
      </c>
      <c r="P64" s="4">
        <v>4454000000</v>
      </c>
      <c r="Q64" s="4">
        <v>5159000000</v>
      </c>
      <c r="R64" s="4">
        <v>4611000000</v>
      </c>
      <c r="S64" s="4">
        <v>4319000000</v>
      </c>
    </row>
    <row r="65" spans="1:19" ht="16" x14ac:dyDescent="0.2">
      <c r="A65" s="3" t="s">
        <v>74</v>
      </c>
      <c r="B65" s="4">
        <v>67880000</v>
      </c>
      <c r="C65" s="4">
        <v>84927000</v>
      </c>
      <c r="D65" s="4">
        <v>164324000</v>
      </c>
      <c r="E65" s="4">
        <v>126896000</v>
      </c>
      <c r="F65" s="4">
        <v>156846000</v>
      </c>
      <c r="G65" s="4">
        <v>105000000</v>
      </c>
      <c r="H65" s="4">
        <v>252000000</v>
      </c>
      <c r="I65" s="4">
        <v>227000000</v>
      </c>
      <c r="J65" s="4">
        <v>613000000</v>
      </c>
      <c r="K65" s="4">
        <v>249000000</v>
      </c>
      <c r="L65" s="4">
        <v>632000000</v>
      </c>
      <c r="M65" s="4">
        <v>791000000</v>
      </c>
      <c r="N65" s="4">
        <v>2430000000</v>
      </c>
      <c r="O65" s="5">
        <v>1632000000</v>
      </c>
      <c r="P65" s="4">
        <v>1936000000</v>
      </c>
      <c r="Q65" s="4">
        <v>2430000000</v>
      </c>
      <c r="R65" s="4">
        <v>1809000000</v>
      </c>
      <c r="S65" s="4">
        <v>1632000000</v>
      </c>
    </row>
    <row r="66" spans="1:19" ht="16" x14ac:dyDescent="0.2">
      <c r="A66" s="3" t="s">
        <v>75</v>
      </c>
      <c r="B66" s="4">
        <v>72698000</v>
      </c>
      <c r="C66" s="4">
        <v>62934000</v>
      </c>
      <c r="D66" s="4">
        <v>67628000</v>
      </c>
      <c r="E66" s="4">
        <v>94844000</v>
      </c>
      <c r="F66" s="4">
        <v>91778000</v>
      </c>
      <c r="G66" s="4">
        <v>103000000</v>
      </c>
      <c r="H66" s="4">
        <v>176000000</v>
      </c>
      <c r="I66" s="4">
        <v>192000000</v>
      </c>
      <c r="J66" s="4">
        <v>238000000</v>
      </c>
      <c r="K66" s="4">
        <v>265000000</v>
      </c>
      <c r="L66" s="4">
        <v>457000000</v>
      </c>
      <c r="M66" s="4">
        <v>692000000</v>
      </c>
      <c r="N66" s="4">
        <v>466000000</v>
      </c>
      <c r="O66" s="5">
        <v>1058000000</v>
      </c>
      <c r="P66" s="4">
        <v>788000000</v>
      </c>
      <c r="Q66" s="4">
        <v>466000000</v>
      </c>
      <c r="R66" s="4">
        <v>930000000</v>
      </c>
      <c r="S66" s="4">
        <v>1058000000</v>
      </c>
    </row>
    <row r="67" spans="1:19" ht="16" x14ac:dyDescent="0.2">
      <c r="A67" s="3" t="s">
        <v>76</v>
      </c>
      <c r="B67" s="4">
        <v>204947000</v>
      </c>
      <c r="C67" s="4">
        <v>192436000</v>
      </c>
      <c r="D67" s="4">
        <v>187734000</v>
      </c>
      <c r="E67" s="4">
        <v>166025000</v>
      </c>
      <c r="F67" s="4">
        <v>234269000</v>
      </c>
      <c r="G67" s="4">
        <v>210000000</v>
      </c>
      <c r="H67" s="4">
        <v>366000000</v>
      </c>
      <c r="I67" s="4">
        <v>377000000</v>
      </c>
      <c r="J67" s="4">
        <v>724000000</v>
      </c>
      <c r="K67" s="4">
        <v>465000000</v>
      </c>
      <c r="L67" s="4">
        <v>737000000</v>
      </c>
      <c r="M67" s="4">
        <v>1122000000</v>
      </c>
      <c r="N67" s="4">
        <v>2263000000</v>
      </c>
      <c r="O67" s="5">
        <v>1629000000</v>
      </c>
      <c r="P67" s="4">
        <v>1730000000</v>
      </c>
      <c r="Q67" s="4">
        <v>2263000000</v>
      </c>
      <c r="R67" s="4">
        <v>1872000000</v>
      </c>
      <c r="S67" s="4">
        <v>1629000000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42092000</v>
      </c>
      <c r="C70" s="4">
        <v>99342000</v>
      </c>
      <c r="D70" s="4">
        <v>173437000</v>
      </c>
      <c r="E70" s="4">
        <v>138779000</v>
      </c>
      <c r="F70" s="4">
        <v>133428000</v>
      </c>
      <c r="G70" s="4">
        <v>93000000</v>
      </c>
      <c r="H70" s="4">
        <v>118000000</v>
      </c>
      <c r="I70" s="4">
        <v>86000000</v>
      </c>
      <c r="J70" s="4">
        <v>136000000</v>
      </c>
      <c r="K70" s="4">
        <v>157000000</v>
      </c>
      <c r="L70" s="4">
        <v>239000000</v>
      </c>
      <c r="M70" s="4">
        <v>366000000</v>
      </c>
      <c r="N70" s="4">
        <v>791000000</v>
      </c>
      <c r="O70" s="5">
        <v>1389000000</v>
      </c>
      <c r="P70" s="4">
        <v>718000000</v>
      </c>
      <c r="Q70" s="4">
        <v>791000000</v>
      </c>
      <c r="R70" s="4">
        <v>872000000</v>
      </c>
      <c r="S70" s="4">
        <v>1389000000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1268296000</v>
      </c>
      <c r="C76" s="4">
        <v>1647570000</v>
      </c>
      <c r="D76" s="4">
        <v>1636987000</v>
      </c>
      <c r="E76" s="4">
        <v>1626183000</v>
      </c>
      <c r="F76" s="4">
        <v>1488071000</v>
      </c>
      <c r="G76" s="4">
        <v>1317000000</v>
      </c>
      <c r="H76" s="4">
        <v>1305000000</v>
      </c>
      <c r="I76" s="4">
        <v>1986000000</v>
      </c>
      <c r="J76" s="4">
        <v>2735000000</v>
      </c>
      <c r="K76" s="4">
        <v>3625000000</v>
      </c>
      <c r="L76" s="4">
        <v>12736000000</v>
      </c>
      <c r="M76" s="4">
        <v>15358000000</v>
      </c>
      <c r="N76" s="4">
        <v>18109000000</v>
      </c>
      <c r="O76" s="5">
        <v>20758000000</v>
      </c>
      <c r="P76" s="4">
        <v>17265000000</v>
      </c>
      <c r="Q76" s="4">
        <v>18109000000</v>
      </c>
      <c r="R76" s="4">
        <v>19577000000</v>
      </c>
      <c r="S76" s="4">
        <v>20758000000</v>
      </c>
    </row>
    <row r="77" spans="1:19" ht="16" x14ac:dyDescent="0.2">
      <c r="A77" s="3" t="s">
        <v>86</v>
      </c>
      <c r="B77" s="4">
        <v>568857000</v>
      </c>
      <c r="C77" s="4">
        <v>560072000</v>
      </c>
      <c r="D77" s="4">
        <v>576144000</v>
      </c>
      <c r="E77" s="4">
        <v>582740000</v>
      </c>
      <c r="F77" s="4">
        <v>557282000</v>
      </c>
      <c r="G77" s="4">
        <v>466000000</v>
      </c>
      <c r="H77" s="4">
        <v>521000000</v>
      </c>
      <c r="I77" s="4">
        <v>997000000</v>
      </c>
      <c r="J77" s="4">
        <v>1404000000</v>
      </c>
      <c r="K77" s="4">
        <v>1281000000</v>
      </c>
      <c r="L77" s="4">
        <v>1448000000</v>
      </c>
      <c r="M77" s="4">
        <v>1704000000</v>
      </c>
      <c r="N77" s="4">
        <v>2151000000</v>
      </c>
      <c r="O77" s="5">
        <v>5034000000</v>
      </c>
      <c r="P77" s="4">
        <v>4701000000</v>
      </c>
      <c r="Q77" s="4">
        <v>2151000000</v>
      </c>
      <c r="R77" s="4">
        <v>4834000000</v>
      </c>
      <c r="S77" s="4">
        <v>5034000000</v>
      </c>
    </row>
    <row r="78" spans="1:19" ht="16" x14ac:dyDescent="0.2">
      <c r="A78" s="3" t="s">
        <v>87</v>
      </c>
      <c r="B78" s="4">
        <v>1193939000</v>
      </c>
      <c r="C78" s="4">
        <v>1156528000</v>
      </c>
      <c r="D78" s="4">
        <v>1288782000</v>
      </c>
      <c r="E78" s="4">
        <v>1282820000</v>
      </c>
      <c r="F78" s="4">
        <v>1179257000</v>
      </c>
      <c r="G78" s="4">
        <v>1100000000</v>
      </c>
      <c r="H78" s="4">
        <v>1191000000</v>
      </c>
      <c r="I78" s="4">
        <v>1737000000</v>
      </c>
      <c r="J78" s="4">
        <v>2171000000</v>
      </c>
      <c r="K78" s="4">
        <v>2292000000</v>
      </c>
      <c r="L78" s="4">
        <v>2856000000</v>
      </c>
      <c r="M78" s="4">
        <v>3607000000</v>
      </c>
      <c r="N78" s="4">
        <v>4845000000</v>
      </c>
      <c r="O78" s="5">
        <v>5034000000</v>
      </c>
      <c r="P78" s="4">
        <v>4701000000</v>
      </c>
      <c r="Q78" s="4">
        <v>4845000000</v>
      </c>
      <c r="R78" s="4">
        <v>4834000000</v>
      </c>
      <c r="S78" s="4">
        <v>5034000000</v>
      </c>
    </row>
    <row r="79" spans="1:19" ht="16" x14ac:dyDescent="0.2">
      <c r="A79" s="3" t="s">
        <v>88</v>
      </c>
      <c r="B79" s="4">
        <v>625082000</v>
      </c>
      <c r="C79" s="4">
        <v>596456000</v>
      </c>
      <c r="D79" s="4">
        <v>712638000</v>
      </c>
      <c r="E79" s="4">
        <v>700080000</v>
      </c>
      <c r="F79" s="4">
        <v>621975000</v>
      </c>
      <c r="G79" s="4">
        <v>634000000</v>
      </c>
      <c r="H79" s="4">
        <v>670000000</v>
      </c>
      <c r="I79" s="4">
        <v>740000000</v>
      </c>
      <c r="J79" s="4">
        <v>767000000</v>
      </c>
      <c r="K79" s="4">
        <v>1011000000</v>
      </c>
      <c r="L79" s="4">
        <v>1408000000</v>
      </c>
      <c r="M79" s="4">
        <v>1903000000</v>
      </c>
      <c r="N79" s="4">
        <v>2694000000</v>
      </c>
      <c r="O79" s="5" t="s">
        <v>24</v>
      </c>
      <c r="P79" s="4" t="s">
        <v>24</v>
      </c>
      <c r="Q79" s="4">
        <v>2694000000</v>
      </c>
      <c r="R79" s="4" t="s">
        <v>24</v>
      </c>
      <c r="S79" s="4" t="s">
        <v>24</v>
      </c>
    </row>
    <row r="80" spans="1:19" ht="16" x14ac:dyDescent="0.2">
      <c r="A80" s="3" t="s">
        <v>89</v>
      </c>
      <c r="B80" s="4">
        <v>8792000</v>
      </c>
      <c r="C80" s="4">
        <v>10382000</v>
      </c>
      <c r="D80" s="4">
        <v>10030000</v>
      </c>
      <c r="E80" s="4" t="s">
        <v>24</v>
      </c>
      <c r="F80" s="4" t="s">
        <v>24</v>
      </c>
      <c r="G80" s="4" t="s">
        <v>24</v>
      </c>
      <c r="H80" s="4" t="s">
        <v>24</v>
      </c>
      <c r="I80" s="4" t="s">
        <v>24</v>
      </c>
      <c r="J80" s="4" t="s">
        <v>24</v>
      </c>
      <c r="K80" s="4">
        <v>77000000</v>
      </c>
      <c r="L80" s="4">
        <v>144000000</v>
      </c>
      <c r="M80" s="4">
        <v>266000000</v>
      </c>
      <c r="N80" s="4">
        <v>299000000</v>
      </c>
      <c r="O80" s="5">
        <v>800000000</v>
      </c>
      <c r="P80" s="4">
        <v>314000000</v>
      </c>
      <c r="Q80" s="4">
        <v>299000000</v>
      </c>
      <c r="R80" s="4">
        <v>505000000</v>
      </c>
      <c r="S80" s="4">
        <v>800000000</v>
      </c>
    </row>
    <row r="81" spans="1:19" ht="16" x14ac:dyDescent="0.2">
      <c r="A81" s="3" t="s">
        <v>90</v>
      </c>
      <c r="B81" s="4">
        <v>8792000</v>
      </c>
      <c r="C81" s="4">
        <v>10382000</v>
      </c>
      <c r="D81" s="4">
        <v>10030000</v>
      </c>
      <c r="E81" s="4" t="s">
        <v>24</v>
      </c>
      <c r="F81" s="4" t="s">
        <v>24</v>
      </c>
      <c r="G81" s="4" t="s">
        <v>24</v>
      </c>
      <c r="H81" s="4" t="s">
        <v>24</v>
      </c>
      <c r="I81" s="4" t="s">
        <v>24</v>
      </c>
      <c r="J81" s="4" t="s">
        <v>24</v>
      </c>
      <c r="K81" s="4">
        <v>77000000</v>
      </c>
      <c r="L81" s="4">
        <v>144000000</v>
      </c>
      <c r="M81" s="4">
        <v>266000000</v>
      </c>
      <c r="N81" s="4">
        <v>299000000</v>
      </c>
      <c r="O81" s="5">
        <v>800000000</v>
      </c>
      <c r="P81" s="4">
        <v>314000000</v>
      </c>
      <c r="Q81" s="4">
        <v>299000000</v>
      </c>
      <c r="R81" s="4">
        <v>505000000</v>
      </c>
      <c r="S81" s="4">
        <v>800000000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690647000</v>
      </c>
      <c r="C83" s="4">
        <v>1077116000</v>
      </c>
      <c r="D83" s="4">
        <v>1050813000</v>
      </c>
      <c r="E83" s="4">
        <v>1043443000</v>
      </c>
      <c r="F83" s="4">
        <v>930789000</v>
      </c>
      <c r="G83" s="4">
        <v>851000000</v>
      </c>
      <c r="H83" s="4">
        <v>784000000</v>
      </c>
      <c r="I83" s="4">
        <v>989000000</v>
      </c>
      <c r="J83" s="4">
        <v>1331000000</v>
      </c>
      <c r="K83" s="4">
        <v>2267000000</v>
      </c>
      <c r="L83" s="4">
        <v>11144000000</v>
      </c>
      <c r="M83" s="4">
        <v>13388000000</v>
      </c>
      <c r="N83" s="4">
        <v>15659000000</v>
      </c>
      <c r="O83" s="5">
        <v>14924000000</v>
      </c>
      <c r="P83" s="4">
        <v>12250000000</v>
      </c>
      <c r="Q83" s="4">
        <v>15659000000</v>
      </c>
      <c r="R83" s="4">
        <v>14238000000</v>
      </c>
      <c r="S83" s="4">
        <v>14924000000</v>
      </c>
    </row>
    <row r="84" spans="1:19" ht="16" x14ac:dyDescent="0.2">
      <c r="A84" s="3" t="s">
        <v>93</v>
      </c>
      <c r="B84" s="4">
        <v>613015000</v>
      </c>
      <c r="C84" s="4">
        <v>967166000</v>
      </c>
      <c r="D84" s="4">
        <v>953362000</v>
      </c>
      <c r="E84" s="4">
        <v>939191000</v>
      </c>
      <c r="F84" s="4">
        <v>839893000</v>
      </c>
      <c r="G84" s="4">
        <v>784000000</v>
      </c>
      <c r="H84" s="4">
        <v>722000000</v>
      </c>
      <c r="I84" s="4">
        <v>670000000</v>
      </c>
      <c r="J84" s="4">
        <v>663000000</v>
      </c>
      <c r="K84" s="4">
        <v>667000000</v>
      </c>
      <c r="L84" s="4">
        <v>6930000000</v>
      </c>
      <c r="M84" s="4">
        <v>6688000000</v>
      </c>
      <c r="N84" s="4">
        <v>6048000000</v>
      </c>
      <c r="O84" s="5">
        <v>5825000000</v>
      </c>
      <c r="P84" s="4">
        <v>6222000000</v>
      </c>
      <c r="Q84" s="4">
        <v>6048000000</v>
      </c>
      <c r="R84" s="4">
        <v>5971000000</v>
      </c>
      <c r="S84" s="4">
        <v>5825000000</v>
      </c>
    </row>
    <row r="85" spans="1:19" ht="16" x14ac:dyDescent="0.2">
      <c r="A85" s="3" t="s">
        <v>94</v>
      </c>
      <c r="B85" s="4">
        <v>369844000</v>
      </c>
      <c r="C85" s="4">
        <v>641030000</v>
      </c>
      <c r="D85" s="4">
        <v>641030000</v>
      </c>
      <c r="E85" s="4">
        <v>643179000</v>
      </c>
      <c r="F85" s="4">
        <v>618179000</v>
      </c>
      <c r="G85" s="4">
        <v>618000000</v>
      </c>
      <c r="H85" s="4">
        <v>618000000</v>
      </c>
      <c r="I85" s="4">
        <v>618000000</v>
      </c>
      <c r="J85" s="4">
        <v>618000000</v>
      </c>
      <c r="K85" s="4">
        <v>618000000</v>
      </c>
      <c r="L85" s="4">
        <v>4193000000</v>
      </c>
      <c r="M85" s="4">
        <v>4349000000</v>
      </c>
      <c r="N85" s="4">
        <v>4372000000</v>
      </c>
      <c r="O85" s="5">
        <v>4430000000</v>
      </c>
      <c r="P85" s="4">
        <v>4372000000</v>
      </c>
      <c r="Q85" s="4">
        <v>4372000000</v>
      </c>
      <c r="R85" s="4">
        <v>4430000000</v>
      </c>
      <c r="S85" s="4">
        <v>4430000000</v>
      </c>
    </row>
    <row r="86" spans="1:19" ht="16" x14ac:dyDescent="0.2">
      <c r="A86" s="3" t="s">
        <v>95</v>
      </c>
      <c r="B86" s="4">
        <v>243171000</v>
      </c>
      <c r="C86" s="4">
        <v>326136000</v>
      </c>
      <c r="D86" s="4">
        <v>312332000</v>
      </c>
      <c r="E86" s="4">
        <v>296012000</v>
      </c>
      <c r="F86" s="4">
        <v>221714000</v>
      </c>
      <c r="G86" s="4">
        <v>166000000</v>
      </c>
      <c r="H86" s="4">
        <v>104000000</v>
      </c>
      <c r="I86" s="4">
        <v>52000000</v>
      </c>
      <c r="J86" s="4">
        <v>45000000</v>
      </c>
      <c r="K86" s="4">
        <v>49000000</v>
      </c>
      <c r="L86" s="4">
        <v>2737000000</v>
      </c>
      <c r="M86" s="4">
        <v>2339000000</v>
      </c>
      <c r="N86" s="4">
        <v>1676000000</v>
      </c>
      <c r="O86" s="5">
        <v>1395000000</v>
      </c>
      <c r="P86" s="4">
        <v>1850000000</v>
      </c>
      <c r="Q86" s="4">
        <v>1676000000</v>
      </c>
      <c r="R86" s="4">
        <v>1541000000</v>
      </c>
      <c r="S86" s="4">
        <v>1395000000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77632000</v>
      </c>
      <c r="C89" s="4">
        <v>109950000</v>
      </c>
      <c r="D89" s="4">
        <v>97451000</v>
      </c>
      <c r="E89" s="4">
        <v>104252000</v>
      </c>
      <c r="F89" s="4">
        <v>90896000</v>
      </c>
      <c r="G89" s="4">
        <v>67000000</v>
      </c>
      <c r="H89" s="4">
        <v>62000000</v>
      </c>
      <c r="I89" s="4">
        <v>319000000</v>
      </c>
      <c r="J89" s="4">
        <v>668000000</v>
      </c>
      <c r="K89" s="4">
        <v>1600000000</v>
      </c>
      <c r="L89" s="4">
        <v>4214000000</v>
      </c>
      <c r="M89" s="4">
        <v>6700000000</v>
      </c>
      <c r="N89" s="4">
        <v>9611000000</v>
      </c>
      <c r="O89" s="5">
        <v>9099000000</v>
      </c>
      <c r="P89" s="4">
        <v>6028000000</v>
      </c>
      <c r="Q89" s="4">
        <v>9611000000</v>
      </c>
      <c r="R89" s="4">
        <v>8267000000</v>
      </c>
      <c r="S89" s="4">
        <v>9099000000</v>
      </c>
    </row>
    <row r="90" spans="1:19" ht="16" x14ac:dyDescent="0.2">
      <c r="A90" s="3" t="s">
        <v>99</v>
      </c>
      <c r="B90" s="4">
        <v>4495246000</v>
      </c>
      <c r="C90" s="4">
        <v>5552928000</v>
      </c>
      <c r="D90" s="4">
        <v>6412245000</v>
      </c>
      <c r="E90" s="4">
        <v>7250894000</v>
      </c>
      <c r="F90" s="4">
        <v>7201368000</v>
      </c>
      <c r="G90" s="4">
        <v>7370000000</v>
      </c>
      <c r="H90" s="4">
        <v>9841000000</v>
      </c>
      <c r="I90" s="4">
        <v>11241000000</v>
      </c>
      <c r="J90" s="4">
        <v>13292000000</v>
      </c>
      <c r="K90" s="4">
        <v>17315000000</v>
      </c>
      <c r="L90" s="4">
        <v>28791000000</v>
      </c>
      <c r="M90" s="4">
        <v>44187000000</v>
      </c>
      <c r="N90" s="4">
        <v>41182000000</v>
      </c>
      <c r="O90" s="5">
        <v>49555000000</v>
      </c>
      <c r="P90" s="4">
        <v>40488000000</v>
      </c>
      <c r="Q90" s="4">
        <v>41182000000</v>
      </c>
      <c r="R90" s="4">
        <v>44460000000</v>
      </c>
      <c r="S90" s="4">
        <v>49555000000</v>
      </c>
    </row>
    <row r="91" spans="1:19" ht="16" x14ac:dyDescent="0.2">
      <c r="A91" s="3" t="s">
        <v>100</v>
      </c>
      <c r="B91" s="4">
        <v>942682000</v>
      </c>
      <c r="C91" s="4">
        <v>929958000</v>
      </c>
      <c r="D91" s="4">
        <v>976223000</v>
      </c>
      <c r="E91" s="4">
        <v>945496000</v>
      </c>
      <c r="F91" s="4">
        <v>896030000</v>
      </c>
      <c r="G91" s="4">
        <v>938000000</v>
      </c>
      <c r="H91" s="4">
        <v>992000000</v>
      </c>
      <c r="I91" s="4">
        <v>1138000000</v>
      </c>
      <c r="J91" s="4">
        <v>1329000000</v>
      </c>
      <c r="K91" s="4">
        <v>1784000000</v>
      </c>
      <c r="L91" s="4">
        <v>2926000000</v>
      </c>
      <c r="M91" s="4">
        <v>4335000000</v>
      </c>
      <c r="N91" s="4">
        <v>5313000000</v>
      </c>
      <c r="O91" s="5">
        <v>9085000000</v>
      </c>
      <c r="P91" s="4">
        <v>5606000000</v>
      </c>
      <c r="Q91" s="4">
        <v>5313000000</v>
      </c>
      <c r="R91" s="4">
        <v>6010000000</v>
      </c>
      <c r="S91" s="4">
        <v>9085000000</v>
      </c>
    </row>
    <row r="92" spans="1:19" ht="16" x14ac:dyDescent="0.2">
      <c r="A92" s="3" t="s">
        <v>101</v>
      </c>
      <c r="B92" s="4">
        <v>286138000</v>
      </c>
      <c r="C92" s="4">
        <v>335072000</v>
      </c>
      <c r="D92" s="4">
        <v>356428000</v>
      </c>
      <c r="E92" s="4">
        <v>324391000</v>
      </c>
      <c r="F92" s="4">
        <v>293223000</v>
      </c>
      <c r="G92" s="4">
        <v>296000000</v>
      </c>
      <c r="H92" s="4">
        <v>485000000</v>
      </c>
      <c r="I92" s="4">
        <v>596000000</v>
      </c>
      <c r="J92" s="4">
        <v>511000000</v>
      </c>
      <c r="K92" s="4">
        <v>687000000</v>
      </c>
      <c r="L92" s="4">
        <v>1201000000</v>
      </c>
      <c r="M92" s="4">
        <v>1783000000</v>
      </c>
      <c r="N92" s="4">
        <v>1193000000</v>
      </c>
      <c r="O92" s="5">
        <v>1929000000</v>
      </c>
      <c r="P92" s="4">
        <v>1491000000</v>
      </c>
      <c r="Q92" s="4">
        <v>1193000000</v>
      </c>
      <c r="R92" s="4">
        <v>1141000000</v>
      </c>
      <c r="S92" s="4">
        <v>1929000000</v>
      </c>
    </row>
    <row r="93" spans="1:19" ht="16" x14ac:dyDescent="0.2">
      <c r="A93" s="3" t="s">
        <v>102</v>
      </c>
      <c r="B93" s="4">
        <v>4576000</v>
      </c>
      <c r="C93" s="4">
        <v>6941000</v>
      </c>
      <c r="D93" s="4">
        <v>3173000</v>
      </c>
      <c r="E93" s="4">
        <v>2378000</v>
      </c>
      <c r="F93" s="4">
        <v>2810000</v>
      </c>
      <c r="G93" s="4">
        <v>2000000</v>
      </c>
      <c r="H93" s="4">
        <v>4000000</v>
      </c>
      <c r="I93" s="4">
        <v>33000000</v>
      </c>
      <c r="J93" s="4">
        <v>91000000</v>
      </c>
      <c r="K93" s="4">
        <v>61000000</v>
      </c>
      <c r="L93" s="4">
        <v>61000000</v>
      </c>
      <c r="M93" s="4">
        <v>132000000</v>
      </c>
      <c r="N93" s="4">
        <v>467000000</v>
      </c>
      <c r="O93" s="5">
        <v>2803000000</v>
      </c>
      <c r="P93" s="4">
        <v>108000000</v>
      </c>
      <c r="Q93" s="4">
        <v>467000000</v>
      </c>
      <c r="R93" s="4">
        <v>1544000000</v>
      </c>
      <c r="S93" s="4">
        <v>2803000000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651968000</v>
      </c>
      <c r="C95" s="4">
        <v>587945000</v>
      </c>
      <c r="D95" s="4">
        <v>616622000</v>
      </c>
      <c r="E95" s="4">
        <v>618727000</v>
      </c>
      <c r="F95" s="4">
        <v>599997000</v>
      </c>
      <c r="G95" s="4">
        <v>640000000</v>
      </c>
      <c r="H95" s="4">
        <v>503000000</v>
      </c>
      <c r="I95" s="4">
        <v>509000000</v>
      </c>
      <c r="J95" s="4">
        <v>727000000</v>
      </c>
      <c r="K95" s="4">
        <v>1036000000</v>
      </c>
      <c r="L95" s="4">
        <v>1664000000</v>
      </c>
      <c r="M95" s="4">
        <v>2420000000</v>
      </c>
      <c r="N95" s="4">
        <v>3653000000</v>
      </c>
      <c r="O95" s="5">
        <v>4353000000</v>
      </c>
      <c r="P95" s="4">
        <v>4007000000</v>
      </c>
      <c r="Q95" s="4">
        <v>3653000000</v>
      </c>
      <c r="R95" s="4">
        <v>3325000000</v>
      </c>
      <c r="S95" s="4">
        <v>4353000000</v>
      </c>
    </row>
    <row r="96" spans="1:19" ht="16" x14ac:dyDescent="0.2">
      <c r="A96" s="3" t="s">
        <v>105</v>
      </c>
      <c r="B96" s="4" t="s">
        <v>24</v>
      </c>
      <c r="C96" s="4" t="s">
        <v>24</v>
      </c>
      <c r="D96" s="4" t="s">
        <v>24</v>
      </c>
      <c r="E96" s="4" t="s">
        <v>24</v>
      </c>
      <c r="F96" s="4" t="s">
        <v>24</v>
      </c>
      <c r="G96" s="4">
        <v>1500000000</v>
      </c>
      <c r="H96" s="4">
        <v>827000000</v>
      </c>
      <c r="I96" s="4">
        <v>15000000</v>
      </c>
      <c r="J96" s="4" t="s">
        <v>24</v>
      </c>
      <c r="K96" s="4">
        <v>91000000</v>
      </c>
      <c r="L96" s="4">
        <v>999000000</v>
      </c>
      <c r="M96" s="4">
        <v>144000000</v>
      </c>
      <c r="N96" s="4">
        <v>1250000000</v>
      </c>
      <c r="O96" s="5">
        <v>1249000000</v>
      </c>
      <c r="P96" s="4">
        <v>1249000000</v>
      </c>
      <c r="Q96" s="4">
        <v>1250000000</v>
      </c>
      <c r="R96" s="4">
        <v>1250000000</v>
      </c>
      <c r="S96" s="4">
        <v>1249000000</v>
      </c>
    </row>
    <row r="97" spans="1:19" ht="16" x14ac:dyDescent="0.2">
      <c r="A97" s="3" t="s">
        <v>106</v>
      </c>
      <c r="B97" s="4" t="s">
        <v>24</v>
      </c>
      <c r="C97" s="4" t="s">
        <v>24</v>
      </c>
      <c r="D97" s="4" t="s">
        <v>24</v>
      </c>
      <c r="E97" s="4" t="s">
        <v>24</v>
      </c>
      <c r="F97" s="4" t="s">
        <v>24</v>
      </c>
      <c r="G97" s="4">
        <v>1500000000</v>
      </c>
      <c r="H97" s="4">
        <v>827000000</v>
      </c>
      <c r="I97" s="4">
        <v>15000000</v>
      </c>
      <c r="J97" s="4" t="s">
        <v>24</v>
      </c>
      <c r="K97" s="4" t="s">
        <v>24</v>
      </c>
      <c r="L97" s="4">
        <v>999000000</v>
      </c>
      <c r="M97" s="4" t="s">
        <v>24</v>
      </c>
      <c r="N97" s="4">
        <v>1250000000</v>
      </c>
      <c r="O97" s="5">
        <v>1249000000</v>
      </c>
      <c r="P97" s="4">
        <v>1249000000</v>
      </c>
      <c r="Q97" s="4">
        <v>1250000000</v>
      </c>
      <c r="R97" s="4">
        <v>1250000000</v>
      </c>
      <c r="S97" s="4">
        <v>1249000000</v>
      </c>
    </row>
    <row r="98" spans="1:19" ht="16" x14ac:dyDescent="0.2">
      <c r="A98" s="3" t="s">
        <v>107</v>
      </c>
      <c r="B98" s="4" t="s">
        <v>24</v>
      </c>
      <c r="C98" s="4" t="s">
        <v>24</v>
      </c>
      <c r="D98" s="4" t="s">
        <v>24</v>
      </c>
      <c r="E98" s="4" t="s">
        <v>24</v>
      </c>
      <c r="F98" s="4" t="s">
        <v>24</v>
      </c>
      <c r="G98" s="4" t="s">
        <v>24</v>
      </c>
      <c r="H98" s="4" t="s">
        <v>24</v>
      </c>
      <c r="I98" s="4" t="s">
        <v>24</v>
      </c>
      <c r="J98" s="4" t="s">
        <v>24</v>
      </c>
      <c r="K98" s="4">
        <v>91000000</v>
      </c>
      <c r="L98" s="4">
        <v>121000000</v>
      </c>
      <c r="M98" s="4">
        <v>144000000</v>
      </c>
      <c r="N98" s="4">
        <v>176000000</v>
      </c>
      <c r="O98" s="5">
        <v>208000000</v>
      </c>
      <c r="P98" s="4" t="s">
        <v>24</v>
      </c>
      <c r="Q98" s="4">
        <v>176000000</v>
      </c>
      <c r="R98" s="4">
        <v>187000000</v>
      </c>
      <c r="S98" s="4">
        <v>208000000</v>
      </c>
    </row>
    <row r="99" spans="1:19" ht="16" x14ac:dyDescent="0.2">
      <c r="A99" s="3" t="s">
        <v>108</v>
      </c>
      <c r="B99" s="4" t="s">
        <v>24</v>
      </c>
      <c r="C99" s="4" t="s">
        <v>24</v>
      </c>
      <c r="D99" s="4" t="s">
        <v>24</v>
      </c>
      <c r="E99" s="4" t="s">
        <v>24</v>
      </c>
      <c r="F99" s="4" t="s">
        <v>24</v>
      </c>
      <c r="G99" s="4" t="s">
        <v>24</v>
      </c>
      <c r="H99" s="4" t="s">
        <v>24</v>
      </c>
      <c r="I99" s="4" t="s">
        <v>24</v>
      </c>
      <c r="J99" s="4" t="s">
        <v>24</v>
      </c>
      <c r="K99" s="4">
        <v>-91000000</v>
      </c>
      <c r="L99" s="4" t="s">
        <v>24</v>
      </c>
      <c r="M99" s="4">
        <v>-144000000</v>
      </c>
      <c r="N99" s="4" t="s">
        <v>24</v>
      </c>
      <c r="O99" s="5" t="s">
        <v>24</v>
      </c>
      <c r="P99" s="4" t="s">
        <v>24</v>
      </c>
      <c r="Q99" s="4" t="s">
        <v>24</v>
      </c>
      <c r="R99" s="4" t="s">
        <v>24</v>
      </c>
      <c r="S99" s="4" t="s">
        <v>24</v>
      </c>
    </row>
    <row r="100" spans="1:19" ht="16" x14ac:dyDescent="0.2">
      <c r="A100" s="3" t="s">
        <v>109</v>
      </c>
      <c r="B100" s="4">
        <v>248864000</v>
      </c>
      <c r="C100" s="4">
        <v>270649000</v>
      </c>
      <c r="D100" s="4">
        <v>273605000</v>
      </c>
      <c r="E100" s="4">
        <v>282405000</v>
      </c>
      <c r="F100" s="4">
        <v>292735000</v>
      </c>
      <c r="G100" s="4">
        <v>322000000</v>
      </c>
      <c r="H100" s="4">
        <v>85000000</v>
      </c>
      <c r="I100" s="4">
        <v>53000000</v>
      </c>
      <c r="J100" s="4">
        <v>92000000</v>
      </c>
      <c r="K100" s="4">
        <v>141000000</v>
      </c>
      <c r="L100" s="4">
        <v>288000000</v>
      </c>
      <c r="M100" s="4">
        <v>300000000</v>
      </c>
      <c r="N100" s="4">
        <v>354000000</v>
      </c>
      <c r="O100" s="5">
        <v>421000000</v>
      </c>
      <c r="P100" s="4">
        <v>338000000</v>
      </c>
      <c r="Q100" s="4">
        <v>354000000</v>
      </c>
      <c r="R100" s="4">
        <v>367000000</v>
      </c>
      <c r="S100" s="4">
        <v>421000000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-248864000</v>
      </c>
      <c r="C103" s="4">
        <v>-270649000</v>
      </c>
      <c r="D103" s="4">
        <v>-273605000</v>
      </c>
      <c r="E103" s="4">
        <v>-282405000</v>
      </c>
      <c r="F103" s="4">
        <v>-292735000</v>
      </c>
      <c r="G103" s="4">
        <v>-322000000</v>
      </c>
      <c r="H103" s="4">
        <v>-85000000</v>
      </c>
      <c r="I103" s="4">
        <v>-53000000</v>
      </c>
      <c r="J103" s="4">
        <v>-92000000</v>
      </c>
      <c r="K103" s="4">
        <v>-232000000</v>
      </c>
      <c r="L103" s="4">
        <v>-288000000</v>
      </c>
      <c r="M103" s="4">
        <v>-444000000</v>
      </c>
      <c r="N103" s="4">
        <v>-354000000</v>
      </c>
      <c r="O103" s="5">
        <v>-421000000</v>
      </c>
      <c r="P103" s="4">
        <v>-338000000</v>
      </c>
      <c r="Q103" s="4">
        <v>-354000000</v>
      </c>
      <c r="R103" s="4">
        <v>-367000000</v>
      </c>
      <c r="S103" s="4">
        <v>-421000000</v>
      </c>
    </row>
    <row r="104" spans="1:19" ht="16" x14ac:dyDescent="0.2">
      <c r="A104" s="3" t="s">
        <v>113</v>
      </c>
      <c r="B104" s="4">
        <v>942682000</v>
      </c>
      <c r="C104" s="4">
        <v>929958000</v>
      </c>
      <c r="D104" s="4">
        <v>976223000</v>
      </c>
      <c r="E104" s="4">
        <v>945496000</v>
      </c>
      <c r="F104" s="4">
        <v>896030000</v>
      </c>
      <c r="G104" s="4">
        <v>2438000000</v>
      </c>
      <c r="H104" s="4">
        <v>1819000000</v>
      </c>
      <c r="I104" s="4">
        <v>1153000000</v>
      </c>
      <c r="J104" s="4">
        <v>1329000000</v>
      </c>
      <c r="K104" s="4">
        <v>1784000000</v>
      </c>
      <c r="L104" s="4">
        <v>3925000000</v>
      </c>
      <c r="M104" s="4">
        <v>4335000000</v>
      </c>
      <c r="N104" s="4">
        <v>6563000000</v>
      </c>
      <c r="O104" s="5">
        <v>10334000000</v>
      </c>
      <c r="P104" s="4">
        <v>6855000000</v>
      </c>
      <c r="Q104" s="4">
        <v>6563000000</v>
      </c>
      <c r="R104" s="4">
        <v>7260000000</v>
      </c>
      <c r="S104" s="4">
        <v>10334000000</v>
      </c>
    </row>
    <row r="105" spans="1:19" ht="16" x14ac:dyDescent="0.2">
      <c r="A105" s="3" t="s">
        <v>114</v>
      </c>
      <c r="B105" s="4">
        <v>23389000</v>
      </c>
      <c r="C105" s="4">
        <v>21439000</v>
      </c>
      <c r="D105" s="4">
        <v>18998000</v>
      </c>
      <c r="E105" s="4">
        <v>1373875000</v>
      </c>
      <c r="F105" s="4">
        <v>1398428000</v>
      </c>
      <c r="G105" s="4">
        <v>10000000</v>
      </c>
      <c r="H105" s="4">
        <v>1989000000</v>
      </c>
      <c r="I105" s="4">
        <v>1985000000</v>
      </c>
      <c r="J105" s="4">
        <v>1988000000</v>
      </c>
      <c r="K105" s="4">
        <v>2552000000</v>
      </c>
      <c r="L105" s="4">
        <v>6598000000</v>
      </c>
      <c r="M105" s="4">
        <v>11687000000</v>
      </c>
      <c r="N105" s="4">
        <v>10605000000</v>
      </c>
      <c r="O105" s="5">
        <v>9497000000</v>
      </c>
      <c r="P105" s="4">
        <v>10499000000</v>
      </c>
      <c r="Q105" s="4">
        <v>10605000000</v>
      </c>
      <c r="R105" s="4">
        <v>10643000000</v>
      </c>
      <c r="S105" s="4">
        <v>9497000000</v>
      </c>
    </row>
    <row r="106" spans="1:19" ht="16" x14ac:dyDescent="0.2">
      <c r="A106" s="3" t="s">
        <v>115</v>
      </c>
      <c r="B106" s="4" t="s">
        <v>24</v>
      </c>
      <c r="C106" s="4" t="s">
        <v>24</v>
      </c>
      <c r="D106" s="4" t="s">
        <v>24</v>
      </c>
      <c r="E106" s="4">
        <v>1356375000</v>
      </c>
      <c r="F106" s="4">
        <v>1384342000</v>
      </c>
      <c r="G106" s="4" t="s">
        <v>24</v>
      </c>
      <c r="H106" s="4">
        <v>1983000000</v>
      </c>
      <c r="I106" s="4">
        <v>1985000000</v>
      </c>
      <c r="J106" s="4">
        <v>1988000000</v>
      </c>
      <c r="K106" s="4">
        <v>1991000000</v>
      </c>
      <c r="L106" s="4">
        <v>5964000000</v>
      </c>
      <c r="M106" s="4">
        <v>10946000000</v>
      </c>
      <c r="N106" s="4">
        <v>9703000000</v>
      </c>
      <c r="O106" s="5">
        <v>8456000000</v>
      </c>
      <c r="P106" s="4">
        <v>9701000000</v>
      </c>
      <c r="Q106" s="4">
        <v>9703000000</v>
      </c>
      <c r="R106" s="4">
        <v>9704000000</v>
      </c>
      <c r="S106" s="4">
        <v>8456000000</v>
      </c>
    </row>
    <row r="107" spans="1:19" ht="16" x14ac:dyDescent="0.2">
      <c r="A107" s="3" t="s">
        <v>116</v>
      </c>
      <c r="B107" s="4">
        <v>23389000</v>
      </c>
      <c r="C107" s="4">
        <v>21439000</v>
      </c>
      <c r="D107" s="4">
        <v>18998000</v>
      </c>
      <c r="E107" s="4">
        <v>17500000</v>
      </c>
      <c r="F107" s="4">
        <v>14086000</v>
      </c>
      <c r="G107" s="4">
        <v>10000000</v>
      </c>
      <c r="H107" s="4">
        <v>6000000</v>
      </c>
      <c r="I107" s="4" t="s">
        <v>24</v>
      </c>
      <c r="J107" s="4" t="s">
        <v>24</v>
      </c>
      <c r="K107" s="4">
        <v>561000000</v>
      </c>
      <c r="L107" s="4">
        <v>634000000</v>
      </c>
      <c r="M107" s="4">
        <v>741000000</v>
      </c>
      <c r="N107" s="4">
        <v>902000000</v>
      </c>
      <c r="O107" s="5">
        <v>1041000000</v>
      </c>
      <c r="P107" s="4">
        <v>798000000</v>
      </c>
      <c r="Q107" s="4">
        <v>902000000</v>
      </c>
      <c r="R107" s="4">
        <v>939000000</v>
      </c>
      <c r="S107" s="4">
        <v>1041000000</v>
      </c>
    </row>
    <row r="108" spans="1:19" ht="16" x14ac:dyDescent="0.2">
      <c r="A108" s="3" t="s">
        <v>117</v>
      </c>
      <c r="B108" s="4">
        <v>347713000</v>
      </c>
      <c r="C108" s="4">
        <v>455807000</v>
      </c>
      <c r="D108" s="4">
        <v>589321000</v>
      </c>
      <c r="E108" s="4">
        <v>475125000</v>
      </c>
      <c r="F108" s="4">
        <v>488928000</v>
      </c>
      <c r="G108" s="4">
        <v>453000000</v>
      </c>
      <c r="H108" s="4">
        <v>271000000</v>
      </c>
      <c r="I108" s="4">
        <v>632000000</v>
      </c>
      <c r="J108" s="4">
        <v>633000000</v>
      </c>
      <c r="K108" s="4">
        <v>775000000</v>
      </c>
      <c r="L108" s="4">
        <v>1375000000</v>
      </c>
      <c r="M108" s="4">
        <v>1553000000</v>
      </c>
      <c r="N108" s="4">
        <v>1913000000</v>
      </c>
      <c r="O108" s="5">
        <v>2223000000</v>
      </c>
      <c r="P108" s="4">
        <v>1785000000</v>
      </c>
      <c r="Q108" s="4">
        <v>1913000000</v>
      </c>
      <c r="R108" s="4">
        <v>2037000000</v>
      </c>
      <c r="S108" s="4">
        <v>2223000000</v>
      </c>
    </row>
    <row r="109" spans="1:19" ht="16" x14ac:dyDescent="0.2">
      <c r="A109" s="3" t="s">
        <v>118</v>
      </c>
      <c r="B109" s="4">
        <v>209129000</v>
      </c>
      <c r="C109" s="4">
        <v>333658000</v>
      </c>
      <c r="D109" s="4">
        <v>429102000</v>
      </c>
      <c r="E109" s="4">
        <v>330152000</v>
      </c>
      <c r="F109" s="4">
        <v>340145000</v>
      </c>
      <c r="G109" s="4">
        <v>345000000</v>
      </c>
      <c r="H109" s="4">
        <v>145000000</v>
      </c>
      <c r="I109" s="4">
        <v>42000000</v>
      </c>
      <c r="J109" s="4">
        <v>86000000</v>
      </c>
      <c r="K109" s="4">
        <v>89000000</v>
      </c>
      <c r="L109" s="4">
        <v>404000000</v>
      </c>
      <c r="M109" s="4">
        <v>447000000</v>
      </c>
      <c r="N109" s="4">
        <v>465000000</v>
      </c>
      <c r="O109" s="5">
        <v>681000000</v>
      </c>
      <c r="P109" s="4">
        <v>459000000</v>
      </c>
      <c r="Q109" s="4">
        <v>465000000</v>
      </c>
      <c r="R109" s="4">
        <v>520000000</v>
      </c>
      <c r="S109" s="4">
        <v>681000000</v>
      </c>
    </row>
    <row r="110" spans="1:19" ht="16" x14ac:dyDescent="0.2">
      <c r="A110" s="3" t="s">
        <v>119</v>
      </c>
      <c r="B110" s="4" t="s">
        <v>24</v>
      </c>
      <c r="C110" s="4" t="s">
        <v>24</v>
      </c>
      <c r="D110" s="4" t="s">
        <v>24</v>
      </c>
      <c r="E110" s="4" t="s">
        <v>24</v>
      </c>
      <c r="F110" s="4" t="s">
        <v>24</v>
      </c>
      <c r="G110" s="4" t="s">
        <v>24</v>
      </c>
      <c r="H110" s="4">
        <v>10000000</v>
      </c>
      <c r="I110" s="4">
        <v>12000000</v>
      </c>
      <c r="J110" s="4">
        <v>20000000</v>
      </c>
      <c r="K110" s="4">
        <v>22000000</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138584000</v>
      </c>
      <c r="C114" s="4">
        <v>122149000</v>
      </c>
      <c r="D114" s="4">
        <v>160219000</v>
      </c>
      <c r="E114" s="4">
        <v>144973000</v>
      </c>
      <c r="F114" s="4">
        <v>148783000</v>
      </c>
      <c r="G114" s="4">
        <v>108000000</v>
      </c>
      <c r="H114" s="4">
        <v>116000000</v>
      </c>
      <c r="I114" s="4">
        <v>578000000</v>
      </c>
      <c r="J114" s="4">
        <v>527000000</v>
      </c>
      <c r="K114" s="4">
        <v>664000000</v>
      </c>
      <c r="L114" s="4">
        <v>971000000</v>
      </c>
      <c r="M114" s="4">
        <v>1106000000</v>
      </c>
      <c r="N114" s="4">
        <v>1448000000</v>
      </c>
      <c r="O114" s="5">
        <v>1542000000</v>
      </c>
      <c r="P114" s="4">
        <v>1326000000</v>
      </c>
      <c r="Q114" s="4">
        <v>1448000000</v>
      </c>
      <c r="R114" s="4">
        <v>1517000000</v>
      </c>
      <c r="S114" s="4">
        <v>1542000000</v>
      </c>
    </row>
    <row r="115" spans="1:19" ht="16" x14ac:dyDescent="0.2">
      <c r="A115" s="3" t="s">
        <v>121</v>
      </c>
      <c r="B115" s="4">
        <v>371102000</v>
      </c>
      <c r="C115" s="4">
        <v>477246000</v>
      </c>
      <c r="D115" s="4">
        <v>608319000</v>
      </c>
      <c r="E115" s="4">
        <v>1849000000</v>
      </c>
      <c r="F115" s="4">
        <v>1887356000</v>
      </c>
      <c r="G115" s="4">
        <v>463000000</v>
      </c>
      <c r="H115" s="4">
        <v>2260000000</v>
      </c>
      <c r="I115" s="4">
        <v>2617000000</v>
      </c>
      <c r="J115" s="4">
        <v>2621000000</v>
      </c>
      <c r="K115" s="4">
        <v>3327000000</v>
      </c>
      <c r="L115" s="4">
        <v>7973000000</v>
      </c>
      <c r="M115" s="4">
        <v>13240000000</v>
      </c>
      <c r="N115" s="4">
        <v>12518000000</v>
      </c>
      <c r="O115" s="5">
        <v>11720000000</v>
      </c>
      <c r="P115" s="4">
        <v>12284000000</v>
      </c>
      <c r="Q115" s="4">
        <v>12518000000</v>
      </c>
      <c r="R115" s="4">
        <v>12680000000</v>
      </c>
      <c r="S115" s="4">
        <v>11720000000</v>
      </c>
    </row>
    <row r="116" spans="1:19" ht="16" x14ac:dyDescent="0.2">
      <c r="A116" s="3" t="s">
        <v>122</v>
      </c>
      <c r="B116" s="4">
        <v>1313784000</v>
      </c>
      <c r="C116" s="4">
        <v>1407204000</v>
      </c>
      <c r="D116" s="4">
        <v>1584542000</v>
      </c>
      <c r="E116" s="4">
        <v>2794496000</v>
      </c>
      <c r="F116" s="4">
        <v>2783386000</v>
      </c>
      <c r="G116" s="4">
        <v>2901000000</v>
      </c>
      <c r="H116" s="4">
        <v>4079000000</v>
      </c>
      <c r="I116" s="4">
        <v>3770000000</v>
      </c>
      <c r="J116" s="4">
        <v>3950000000</v>
      </c>
      <c r="K116" s="4">
        <v>5111000000</v>
      </c>
      <c r="L116" s="4">
        <v>11898000000</v>
      </c>
      <c r="M116" s="4">
        <v>17575000000</v>
      </c>
      <c r="N116" s="4">
        <v>19081000000</v>
      </c>
      <c r="O116" s="5">
        <v>22054000000</v>
      </c>
      <c r="P116" s="4">
        <v>19139000000</v>
      </c>
      <c r="Q116" s="4">
        <v>19081000000</v>
      </c>
      <c r="R116" s="4">
        <v>19940000000</v>
      </c>
      <c r="S116" s="4">
        <v>22054000000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2501254000</v>
      </c>
      <c r="C118" s="4">
        <v>2901596000</v>
      </c>
      <c r="D118" s="4">
        <v>3194343000</v>
      </c>
      <c r="E118" s="4">
        <v>3484074000</v>
      </c>
      <c r="F118" s="4">
        <v>3855846000</v>
      </c>
      <c r="G118" s="4">
        <v>4171000000</v>
      </c>
      <c r="H118" s="4">
        <v>4709000000</v>
      </c>
      <c r="I118" s="4">
        <v>5352000000</v>
      </c>
      <c r="J118" s="4">
        <v>6052000000</v>
      </c>
      <c r="K118" s="4">
        <v>7046000000</v>
      </c>
      <c r="L118" s="4">
        <v>8722000000</v>
      </c>
      <c r="M118" s="4">
        <v>10388000000</v>
      </c>
      <c r="N118" s="4">
        <v>11973000000</v>
      </c>
      <c r="O118" s="5">
        <v>12631000000</v>
      </c>
      <c r="P118" s="4">
        <v>11567000000</v>
      </c>
      <c r="Q118" s="4">
        <v>11973000000</v>
      </c>
      <c r="R118" s="4">
        <v>12455000000</v>
      </c>
      <c r="S118" s="4">
        <v>12631000000</v>
      </c>
    </row>
    <row r="119" spans="1:19" ht="16" x14ac:dyDescent="0.2">
      <c r="A119" s="3" t="s">
        <v>125</v>
      </c>
      <c r="B119" s="4">
        <v>677000</v>
      </c>
      <c r="C119" s="4">
        <v>700000</v>
      </c>
      <c r="D119" s="4">
        <v>720000</v>
      </c>
      <c r="E119" s="4">
        <v>732000</v>
      </c>
      <c r="F119" s="4">
        <v>754000</v>
      </c>
      <c r="G119" s="4">
        <v>1000000</v>
      </c>
      <c r="H119" s="4">
        <v>1000000</v>
      </c>
      <c r="I119" s="4">
        <v>1000000</v>
      </c>
      <c r="J119" s="4">
        <v>1000000</v>
      </c>
      <c r="K119" s="4">
        <v>1000000</v>
      </c>
      <c r="L119" s="4">
        <v>1000000</v>
      </c>
      <c r="M119" s="4">
        <v>3000000</v>
      </c>
      <c r="N119" s="4">
        <v>2000000</v>
      </c>
      <c r="O119" s="5">
        <v>2000000</v>
      </c>
      <c r="P119" s="4">
        <v>2000000</v>
      </c>
      <c r="Q119" s="4">
        <v>2000000</v>
      </c>
      <c r="R119" s="4">
        <v>2000000</v>
      </c>
      <c r="S119" s="4">
        <v>2000000</v>
      </c>
    </row>
    <row r="120" spans="1:19" ht="16" x14ac:dyDescent="0.2">
      <c r="A120" s="3" t="s">
        <v>126</v>
      </c>
      <c r="B120" s="4">
        <v>2500577000</v>
      </c>
      <c r="C120" s="4">
        <v>2900896000</v>
      </c>
      <c r="D120" s="4">
        <v>3193623000</v>
      </c>
      <c r="E120" s="4">
        <v>3483342000</v>
      </c>
      <c r="F120" s="4">
        <v>3855092000</v>
      </c>
      <c r="G120" s="4">
        <v>4170000000</v>
      </c>
      <c r="H120" s="4">
        <v>4708000000</v>
      </c>
      <c r="I120" s="4">
        <v>5351000000</v>
      </c>
      <c r="J120" s="4">
        <v>6051000000</v>
      </c>
      <c r="K120" s="4">
        <v>7045000000</v>
      </c>
      <c r="L120" s="4">
        <v>8721000000</v>
      </c>
      <c r="M120" s="4">
        <v>10385000000</v>
      </c>
      <c r="N120" s="4">
        <v>11971000000</v>
      </c>
      <c r="O120" s="5">
        <v>12629000000</v>
      </c>
      <c r="P120" s="4">
        <v>11565000000</v>
      </c>
      <c r="Q120" s="4">
        <v>11971000000</v>
      </c>
      <c r="R120" s="4">
        <v>12453000000</v>
      </c>
      <c r="S120" s="4">
        <v>12629000000</v>
      </c>
    </row>
    <row r="121" spans="1:19" ht="16" x14ac:dyDescent="0.2">
      <c r="A121" s="3" t="s">
        <v>127</v>
      </c>
      <c r="B121" s="4">
        <v>1479392000</v>
      </c>
      <c r="C121" s="4">
        <v>1496904000</v>
      </c>
      <c r="D121" s="4">
        <v>1622709000</v>
      </c>
      <c r="E121" s="4">
        <v>2537295000</v>
      </c>
      <c r="F121" s="4">
        <v>3394585000</v>
      </c>
      <c r="G121" s="4">
        <v>4048000000</v>
      </c>
      <c r="H121" s="4">
        <v>5039000000</v>
      </c>
      <c r="I121" s="4">
        <v>6650000000</v>
      </c>
      <c r="J121" s="4">
        <v>9263000000</v>
      </c>
      <c r="K121" s="4">
        <v>9814000000</v>
      </c>
      <c r="L121" s="4">
        <v>10756000000</v>
      </c>
      <c r="M121" s="4" t="s">
        <v>24</v>
      </c>
      <c r="N121" s="4" t="s">
        <v>24</v>
      </c>
      <c r="O121" s="5" t="s">
        <v>24</v>
      </c>
      <c r="P121" s="4" t="s">
        <v>24</v>
      </c>
      <c r="Q121" s="4" t="s">
        <v>24</v>
      </c>
      <c r="R121" s="4" t="s">
        <v>24</v>
      </c>
      <c r="S121" s="4" t="s">
        <v>24</v>
      </c>
    </row>
    <row r="122" spans="1:19" ht="16" x14ac:dyDescent="0.2">
      <c r="A122" s="3" t="s">
        <v>128</v>
      </c>
      <c r="B122" s="4">
        <v>2149328000</v>
      </c>
      <c r="C122" s="4">
        <v>2730418000</v>
      </c>
      <c r="D122" s="4">
        <v>3246088000</v>
      </c>
      <c r="E122" s="4">
        <v>3504742000</v>
      </c>
      <c r="F122" s="4">
        <v>3948877000</v>
      </c>
      <c r="G122" s="4">
        <v>4350000000</v>
      </c>
      <c r="H122" s="4">
        <v>6108000000</v>
      </c>
      <c r="I122" s="4">
        <v>8787000000</v>
      </c>
      <c r="J122" s="4">
        <v>12565000000</v>
      </c>
      <c r="K122" s="4">
        <v>14971000000</v>
      </c>
      <c r="L122" s="4">
        <v>18908000000</v>
      </c>
      <c r="M122" s="4">
        <v>16235000000</v>
      </c>
      <c r="N122" s="4">
        <v>10171000000</v>
      </c>
      <c r="O122" s="5">
        <v>14921000000</v>
      </c>
      <c r="P122" s="4">
        <v>9905000000</v>
      </c>
      <c r="Q122" s="4">
        <v>10171000000</v>
      </c>
      <c r="R122" s="4">
        <v>12115000000</v>
      </c>
      <c r="S122" s="4">
        <v>14921000000</v>
      </c>
    </row>
    <row r="123" spans="1:19" ht="16" x14ac:dyDescent="0.2">
      <c r="A123" s="3" t="s">
        <v>129</v>
      </c>
      <c r="B123" s="4">
        <v>10272000</v>
      </c>
      <c r="C123" s="4">
        <v>10614000</v>
      </c>
      <c r="D123" s="4">
        <v>9981000</v>
      </c>
      <c r="E123" s="4">
        <v>4877000</v>
      </c>
      <c r="F123" s="4">
        <v>7844000</v>
      </c>
      <c r="G123" s="4">
        <v>-4000000</v>
      </c>
      <c r="H123" s="4">
        <v>-16000000</v>
      </c>
      <c r="I123" s="4">
        <v>-18000000</v>
      </c>
      <c r="J123" s="4">
        <v>-12000000</v>
      </c>
      <c r="K123" s="4">
        <v>1000000</v>
      </c>
      <c r="L123" s="4">
        <v>19000000</v>
      </c>
      <c r="M123" s="4">
        <v>-11000000</v>
      </c>
      <c r="N123" s="4">
        <v>-43000000</v>
      </c>
      <c r="O123" s="5">
        <v>-51000000</v>
      </c>
      <c r="P123" s="4">
        <v>-123000000</v>
      </c>
      <c r="Q123" s="4">
        <v>-43000000</v>
      </c>
      <c r="R123" s="4">
        <v>-50000000</v>
      </c>
      <c r="S123" s="4">
        <v>-51000000</v>
      </c>
    </row>
    <row r="124" spans="1:19" ht="16" x14ac:dyDescent="0.2">
      <c r="A124" s="3" t="s">
        <v>130</v>
      </c>
      <c r="B124" s="4">
        <v>3181462000</v>
      </c>
      <c r="C124" s="4">
        <v>4145724000</v>
      </c>
      <c r="D124" s="4">
        <v>4827703000</v>
      </c>
      <c r="E124" s="4">
        <v>4456398000</v>
      </c>
      <c r="F124" s="4">
        <v>4417982000</v>
      </c>
      <c r="G124" s="4">
        <v>4469000000</v>
      </c>
      <c r="H124" s="4">
        <v>5762000000</v>
      </c>
      <c r="I124" s="4">
        <v>7471000000</v>
      </c>
      <c r="J124" s="4">
        <v>9342000000</v>
      </c>
      <c r="K124" s="4">
        <v>12204000000</v>
      </c>
      <c r="L124" s="4">
        <v>16893000000</v>
      </c>
      <c r="M124" s="4">
        <v>26612000000</v>
      </c>
      <c r="N124" s="4">
        <v>22101000000</v>
      </c>
      <c r="O124" s="5">
        <v>27501000000</v>
      </c>
      <c r="P124" s="4">
        <v>21349000000</v>
      </c>
      <c r="Q124" s="4">
        <v>22101000000</v>
      </c>
      <c r="R124" s="4">
        <v>24520000000</v>
      </c>
      <c r="S124" s="4">
        <v>27501000000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3181462000</v>
      </c>
      <c r="C126" s="4">
        <v>4145724000</v>
      </c>
      <c r="D126" s="4">
        <v>4827703000</v>
      </c>
      <c r="E126" s="4">
        <v>4456398000</v>
      </c>
      <c r="F126" s="4">
        <v>4417982000</v>
      </c>
      <c r="G126" s="4">
        <v>4469000000</v>
      </c>
      <c r="H126" s="4">
        <v>5762000000</v>
      </c>
      <c r="I126" s="4">
        <v>7471000000</v>
      </c>
      <c r="J126" s="4">
        <v>9342000000</v>
      </c>
      <c r="K126" s="4">
        <v>12204000000</v>
      </c>
      <c r="L126" s="4">
        <v>16893000000</v>
      </c>
      <c r="M126" s="4">
        <v>26612000000</v>
      </c>
      <c r="N126" s="4">
        <v>22101000000</v>
      </c>
      <c r="O126" s="5">
        <v>27501000000</v>
      </c>
      <c r="P126" s="4">
        <v>21349000000</v>
      </c>
      <c r="Q126" s="4">
        <v>22101000000</v>
      </c>
      <c r="R126" s="4">
        <v>24520000000</v>
      </c>
      <c r="S126" s="4">
        <v>27501000000</v>
      </c>
    </row>
    <row r="127" spans="1:19" ht="16" x14ac:dyDescent="0.2">
      <c r="A127" s="3" t="s">
        <v>133</v>
      </c>
      <c r="B127" s="4">
        <v>4495246000</v>
      </c>
      <c r="C127" s="4">
        <v>5552928000</v>
      </c>
      <c r="D127" s="4">
        <v>6412245000</v>
      </c>
      <c r="E127" s="4">
        <v>7250894000</v>
      </c>
      <c r="F127" s="4">
        <v>7201368000</v>
      </c>
      <c r="G127" s="4">
        <v>7370000000</v>
      </c>
      <c r="H127" s="4">
        <v>9841000000</v>
      </c>
      <c r="I127" s="4">
        <v>11241000000</v>
      </c>
      <c r="J127" s="4">
        <v>13292000000</v>
      </c>
      <c r="K127" s="4">
        <v>17315000000</v>
      </c>
      <c r="L127" s="4">
        <v>28791000000</v>
      </c>
      <c r="M127" s="4">
        <v>44187000000</v>
      </c>
      <c r="N127" s="4">
        <v>41182000000</v>
      </c>
      <c r="O127" s="5">
        <v>49555000000</v>
      </c>
      <c r="P127" s="4">
        <v>40488000000</v>
      </c>
      <c r="Q127" s="4">
        <v>41182000000</v>
      </c>
      <c r="R127" s="4">
        <v>44460000000</v>
      </c>
      <c r="S127" s="4">
        <v>49555000000</v>
      </c>
    </row>
    <row r="128" spans="1:19" ht="16" x14ac:dyDescent="0.2">
      <c r="A128" s="34" t="s">
        <v>134</v>
      </c>
      <c r="B128" s="32">
        <v>2354223000</v>
      </c>
      <c r="C128" s="32">
        <v>2448766000</v>
      </c>
      <c r="D128" s="32">
        <v>2467025000</v>
      </c>
      <c r="E128" s="32">
        <v>2271987000</v>
      </c>
      <c r="F128" s="32">
        <v>2179652000</v>
      </c>
      <c r="G128" s="32">
        <v>2152000000</v>
      </c>
      <c r="H128" s="32">
        <v>2340000000</v>
      </c>
      <c r="I128" s="32">
        <v>2424000000</v>
      </c>
      <c r="J128" s="32">
        <v>2424000000</v>
      </c>
      <c r="K128" s="32">
        <v>2567965000</v>
      </c>
      <c r="L128" s="32">
        <v>2480000000</v>
      </c>
      <c r="M128" s="32">
        <v>2506000000</v>
      </c>
      <c r="N128" s="32">
        <v>2466137000</v>
      </c>
      <c r="O128" s="33">
        <v>2469000000</v>
      </c>
      <c r="P128" s="32">
        <v>2468000000</v>
      </c>
      <c r="Q128" s="32">
        <v>2466137000</v>
      </c>
      <c r="R128" s="32">
        <v>2473000000</v>
      </c>
      <c r="S128" s="32">
        <v>2469000000</v>
      </c>
    </row>
    <row r="129" spans="1:19" ht="16" x14ac:dyDescent="0.2">
      <c r="A129" s="15" t="s">
        <v>197</v>
      </c>
      <c r="B129" s="10"/>
      <c r="C129" s="26">
        <f>(C128/B128)-1</f>
        <v>4.015889743664891E-2</v>
      </c>
      <c r="D129" s="26">
        <f>(D128/C128)-1</f>
        <v>7.4564086564417043E-3</v>
      </c>
      <c r="E129" s="26">
        <f>(E128/D128)-1</f>
        <v>-7.9057974686109755E-2</v>
      </c>
      <c r="F129" s="26">
        <f t="shared" ref="F129:S129" si="9">(F128/E128)-1</f>
        <v>-4.0640637468436269E-2</v>
      </c>
      <c r="G129" s="26">
        <f t="shared" si="9"/>
        <v>-1.2686428842769382E-2</v>
      </c>
      <c r="H129" s="26">
        <f t="shared" si="9"/>
        <v>8.7360594795538926E-2</v>
      </c>
      <c r="I129" s="26">
        <f t="shared" si="9"/>
        <v>3.5897435897435992E-2</v>
      </c>
      <c r="J129" s="26">
        <f t="shared" si="9"/>
        <v>0</v>
      </c>
      <c r="K129" s="26">
        <f t="shared" si="9"/>
        <v>5.9391501650164935E-2</v>
      </c>
      <c r="L129" s="26">
        <f t="shared" si="9"/>
        <v>-3.4254750356800034E-2</v>
      </c>
      <c r="M129" s="26">
        <f t="shared" si="9"/>
        <v>1.0483870967741948E-2</v>
      </c>
      <c r="N129" s="26">
        <f t="shared" si="9"/>
        <v>-1.5907023144453358E-2</v>
      </c>
      <c r="O129" s="26">
        <f t="shared" si="9"/>
        <v>1.1609249607786865E-3</v>
      </c>
      <c r="P129" s="26">
        <f t="shared" si="9"/>
        <v>-4.0502227622518649E-4</v>
      </c>
      <c r="Q129" s="26">
        <f t="shared" si="9"/>
        <v>-7.5486223662879492E-4</v>
      </c>
      <c r="R129" s="26">
        <f t="shared" si="9"/>
        <v>2.7828948675601151E-3</v>
      </c>
      <c r="S129" s="26">
        <f t="shared" si="9"/>
        <v>-1.6174686615446632E-3</v>
      </c>
    </row>
    <row r="130" spans="1:19" ht="16" x14ac:dyDescent="0.2">
      <c r="A130" s="3" t="s">
        <v>135</v>
      </c>
      <c r="B130" s="4">
        <v>23389000</v>
      </c>
      <c r="C130" s="4">
        <v>21439000</v>
      </c>
      <c r="D130" s="4">
        <v>18998000</v>
      </c>
      <c r="E130" s="4">
        <v>17500000</v>
      </c>
      <c r="F130" s="4">
        <v>14086000</v>
      </c>
      <c r="G130" s="4">
        <v>10000000</v>
      </c>
      <c r="H130" s="4">
        <v>6000000</v>
      </c>
      <c r="I130" s="4" t="s">
        <v>24</v>
      </c>
      <c r="J130" s="4" t="s">
        <v>24</v>
      </c>
      <c r="K130" s="4">
        <v>652000000</v>
      </c>
      <c r="L130" s="4">
        <v>755000000</v>
      </c>
      <c r="M130" s="4">
        <v>885000000</v>
      </c>
      <c r="N130" s="4">
        <v>1078000000</v>
      </c>
      <c r="O130" s="5">
        <v>1249000000</v>
      </c>
      <c r="P130" s="4">
        <v>798000000</v>
      </c>
      <c r="Q130" s="4">
        <v>1078000000</v>
      </c>
      <c r="R130" s="4">
        <v>1126000000</v>
      </c>
      <c r="S130" s="4">
        <v>1249000000</v>
      </c>
    </row>
    <row r="131" spans="1:19" ht="16" x14ac:dyDescent="0.2">
      <c r="A131" s="3" t="s">
        <v>136</v>
      </c>
      <c r="B131" s="4">
        <v>-665361000</v>
      </c>
      <c r="C131" s="4">
        <v>-667876000</v>
      </c>
      <c r="D131" s="4">
        <v>-732786000</v>
      </c>
      <c r="E131" s="4">
        <v>204788000</v>
      </c>
      <c r="F131" s="4">
        <v>887688000</v>
      </c>
      <c r="G131" s="4">
        <v>904000000</v>
      </c>
      <c r="H131" s="4">
        <v>1044000000</v>
      </c>
      <c r="I131" s="4">
        <v>-2002000000</v>
      </c>
      <c r="J131" s="4">
        <v>1206000000</v>
      </c>
      <c r="K131" s="4">
        <v>-8905000000</v>
      </c>
      <c r="L131" s="4">
        <v>6116000000</v>
      </c>
      <c r="M131" s="4">
        <v>8956000000</v>
      </c>
      <c r="N131" s="4">
        <v>7564000000</v>
      </c>
      <c r="O131" s="5">
        <v>3922000000</v>
      </c>
      <c r="P131" s="4">
        <v>8150000000</v>
      </c>
      <c r="Q131" s="4">
        <v>7564000000</v>
      </c>
      <c r="R131" s="4">
        <v>5875000000</v>
      </c>
      <c r="S131" s="4">
        <v>3922000000</v>
      </c>
    </row>
    <row r="132" spans="1:19" ht="16" x14ac:dyDescent="0.2">
      <c r="A132" s="3" t="s">
        <v>137</v>
      </c>
      <c r="B132" s="6">
        <v>-20.91</v>
      </c>
      <c r="C132" s="6">
        <v>-16.11</v>
      </c>
      <c r="D132" s="6">
        <v>-15.18</v>
      </c>
      <c r="E132" s="6">
        <v>4.5999999999999996</v>
      </c>
      <c r="F132" s="6">
        <v>20.09</v>
      </c>
      <c r="G132" s="6">
        <v>20.23</v>
      </c>
      <c r="H132" s="6">
        <v>18.12</v>
      </c>
      <c r="I132" s="6">
        <v>-26.8</v>
      </c>
      <c r="J132" s="6">
        <v>12.91</v>
      </c>
      <c r="K132" s="6">
        <v>-72.97</v>
      </c>
      <c r="L132" s="6">
        <v>36.200000000000003</v>
      </c>
      <c r="M132" s="6">
        <v>33.65</v>
      </c>
      <c r="N132" s="6">
        <v>34.22</v>
      </c>
      <c r="O132" s="7">
        <v>14.26</v>
      </c>
      <c r="P132" s="6">
        <v>38.18</v>
      </c>
      <c r="Q132" s="6">
        <v>34.22</v>
      </c>
      <c r="R132" s="6">
        <v>23.96</v>
      </c>
      <c r="S132" s="6">
        <v>14.26</v>
      </c>
    </row>
    <row r="133" spans="1:19" ht="16" x14ac:dyDescent="0.2">
      <c r="A133" s="3" t="s">
        <v>138</v>
      </c>
      <c r="B133" s="6">
        <v>66.16</v>
      </c>
      <c r="C133" s="6">
        <v>69.31</v>
      </c>
      <c r="D133" s="6">
        <v>70.97</v>
      </c>
      <c r="E133" s="6">
        <v>55.73</v>
      </c>
      <c r="F133" s="6">
        <v>56.25</v>
      </c>
      <c r="G133" s="6">
        <v>55.95</v>
      </c>
      <c r="H133" s="6">
        <v>55.27</v>
      </c>
      <c r="I133" s="6">
        <v>64.34</v>
      </c>
      <c r="J133" s="6">
        <v>68.72</v>
      </c>
      <c r="K133" s="6">
        <v>69.3</v>
      </c>
      <c r="L133" s="6">
        <v>45.57</v>
      </c>
      <c r="M133" s="6">
        <v>53.13</v>
      </c>
      <c r="N133" s="6">
        <v>45.69</v>
      </c>
      <c r="O133" s="7">
        <v>49.57</v>
      </c>
      <c r="P133" s="6">
        <v>44.15</v>
      </c>
      <c r="Q133" s="6">
        <v>45.69</v>
      </c>
      <c r="R133" s="6">
        <v>48.19</v>
      </c>
      <c r="S133" s="6">
        <v>49.57</v>
      </c>
    </row>
    <row r="134" spans="1:19" ht="16" x14ac:dyDescent="0.2">
      <c r="A134" s="3" t="s">
        <v>139</v>
      </c>
      <c r="B134" s="6">
        <v>3.42</v>
      </c>
      <c r="C134" s="6">
        <v>4.2</v>
      </c>
      <c r="D134" s="6">
        <v>4.8899999999999997</v>
      </c>
      <c r="E134" s="6">
        <v>5.95</v>
      </c>
      <c r="F134" s="6">
        <v>6.38</v>
      </c>
      <c r="G134" s="6">
        <v>2.48</v>
      </c>
      <c r="H134" s="6">
        <v>4.6900000000000004</v>
      </c>
      <c r="I134" s="6">
        <v>8.0299999999999994</v>
      </c>
      <c r="J134" s="6">
        <v>7.94</v>
      </c>
      <c r="K134" s="6">
        <v>7.67</v>
      </c>
      <c r="L134" s="6">
        <v>4.09</v>
      </c>
      <c r="M134" s="6">
        <v>6.65</v>
      </c>
      <c r="N134" s="6">
        <v>3.52</v>
      </c>
      <c r="O134" s="7">
        <v>2.79</v>
      </c>
      <c r="P134" s="6">
        <v>3.39</v>
      </c>
      <c r="Q134" s="6">
        <v>3.52</v>
      </c>
      <c r="R134" s="6">
        <v>3.43</v>
      </c>
      <c r="S134" s="6">
        <v>2.79</v>
      </c>
    </row>
    <row r="135" spans="1:19" ht="16" x14ac:dyDescent="0.2">
      <c r="A135" s="3" t="s">
        <v>140</v>
      </c>
      <c r="B135" s="6">
        <v>41.54</v>
      </c>
      <c r="C135" s="6">
        <v>37.18</v>
      </c>
      <c r="D135" s="6">
        <v>42.07</v>
      </c>
      <c r="E135" s="6">
        <v>50.16</v>
      </c>
      <c r="F135" s="6">
        <v>59.63</v>
      </c>
      <c r="G135" s="6">
        <v>60.03</v>
      </c>
      <c r="H135" s="6">
        <v>68.62</v>
      </c>
      <c r="I135" s="6">
        <v>63.18</v>
      </c>
      <c r="J135" s="6">
        <v>99.15</v>
      </c>
      <c r="K135" s="6">
        <v>102.3</v>
      </c>
      <c r="L135" s="6">
        <v>77.89</v>
      </c>
      <c r="M135" s="6">
        <v>80.38</v>
      </c>
      <c r="N135" s="6">
        <v>140.99</v>
      </c>
      <c r="O135" s="7">
        <v>132.51</v>
      </c>
      <c r="P135" s="6">
        <v>117.58</v>
      </c>
      <c r="Q135" s="6">
        <v>140.99</v>
      </c>
      <c r="R135" s="6">
        <v>147.69</v>
      </c>
      <c r="S135" s="6">
        <v>132.51</v>
      </c>
    </row>
    <row r="136" spans="1:19" ht="16" x14ac:dyDescent="0.2">
      <c r="A136" s="3" t="s">
        <v>141</v>
      </c>
      <c r="B136" s="4">
        <v>6029</v>
      </c>
      <c r="C136" s="4">
        <v>7133</v>
      </c>
      <c r="D136" s="4">
        <v>7974</v>
      </c>
      <c r="E136" s="4">
        <v>8808</v>
      </c>
      <c r="F136" s="4">
        <v>9228</v>
      </c>
      <c r="G136" s="4">
        <v>9227</v>
      </c>
      <c r="H136" s="4">
        <v>10299</v>
      </c>
      <c r="I136" s="4">
        <v>11528</v>
      </c>
      <c r="J136" s="4">
        <v>13277</v>
      </c>
      <c r="K136" s="4">
        <v>13775</v>
      </c>
      <c r="L136" s="4">
        <v>18975</v>
      </c>
      <c r="M136" s="4">
        <v>22473</v>
      </c>
      <c r="N136" s="4">
        <v>26196</v>
      </c>
      <c r="O136" s="5">
        <v>26196</v>
      </c>
      <c r="P136" s="4">
        <v>22473</v>
      </c>
      <c r="Q136" s="4">
        <v>26196</v>
      </c>
      <c r="R136" s="4">
        <v>26196</v>
      </c>
      <c r="S136" s="4">
        <v>26196</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253146000</v>
      </c>
      <c r="C139" s="4">
        <v>581090000</v>
      </c>
      <c r="D139" s="4">
        <v>562536000</v>
      </c>
      <c r="E139" s="4">
        <v>439990000</v>
      </c>
      <c r="F139" s="4">
        <v>630587000</v>
      </c>
      <c r="G139" s="4">
        <v>614000000</v>
      </c>
      <c r="H139" s="4">
        <v>1666000000</v>
      </c>
      <c r="I139" s="4">
        <v>3047000000</v>
      </c>
      <c r="J139" s="4">
        <v>4141000000</v>
      </c>
      <c r="K139" s="4">
        <v>2796000000</v>
      </c>
      <c r="L139" s="4">
        <v>4332000000</v>
      </c>
      <c r="M139" s="4">
        <v>9752000000</v>
      </c>
      <c r="N139" s="4">
        <v>4368000000</v>
      </c>
      <c r="O139" s="5">
        <v>10325000000</v>
      </c>
      <c r="P139" s="4">
        <v>680000000</v>
      </c>
      <c r="Q139" s="4">
        <v>1414000000</v>
      </c>
      <c r="R139" s="4">
        <v>2043000000</v>
      </c>
      <c r="S139" s="4">
        <v>6188000000</v>
      </c>
    </row>
    <row r="140" spans="1:19" ht="16" x14ac:dyDescent="0.2">
      <c r="A140" s="3" t="s">
        <v>143</v>
      </c>
      <c r="B140" s="4">
        <v>186989000</v>
      </c>
      <c r="C140" s="4">
        <v>204205000</v>
      </c>
      <c r="D140" s="4">
        <v>226235000</v>
      </c>
      <c r="E140" s="4">
        <v>239148000</v>
      </c>
      <c r="F140" s="4">
        <v>220125000</v>
      </c>
      <c r="G140" s="4">
        <v>197000000</v>
      </c>
      <c r="H140" s="4">
        <v>187000000</v>
      </c>
      <c r="I140" s="4">
        <v>199000000</v>
      </c>
      <c r="J140" s="4">
        <v>262000000</v>
      </c>
      <c r="K140" s="4">
        <v>381000000</v>
      </c>
      <c r="L140" s="4">
        <v>1098000000</v>
      </c>
      <c r="M140" s="4">
        <v>1174000000</v>
      </c>
      <c r="N140" s="4">
        <v>1544000000</v>
      </c>
      <c r="O140" s="5">
        <v>1581000000</v>
      </c>
      <c r="P140" s="4">
        <v>406000000</v>
      </c>
      <c r="Q140" s="4">
        <v>426000000</v>
      </c>
      <c r="R140" s="4">
        <v>384000000</v>
      </c>
      <c r="S140" s="4">
        <v>365000000</v>
      </c>
    </row>
    <row r="141" spans="1:19" ht="16" x14ac:dyDescent="0.2">
      <c r="A141" s="3" t="s">
        <v>144</v>
      </c>
      <c r="B141" s="4">
        <v>83963000</v>
      </c>
      <c r="C141" s="4">
        <v>121712000</v>
      </c>
      <c r="D141" s="4">
        <v>147723000</v>
      </c>
      <c r="E141" s="4">
        <v>143771000</v>
      </c>
      <c r="F141" s="4">
        <v>257471000</v>
      </c>
      <c r="G141" s="4">
        <v>415000000</v>
      </c>
      <c r="H141" s="4">
        <v>498000000</v>
      </c>
      <c r="I141" s="4">
        <v>71000000</v>
      </c>
      <c r="J141" s="4">
        <v>197000000</v>
      </c>
      <c r="K141" s="4">
        <v>867000000</v>
      </c>
      <c r="L141" s="4">
        <v>1095000000</v>
      </c>
      <c r="M141" s="4">
        <v>1545000000</v>
      </c>
      <c r="N141" s="4">
        <v>1936000000</v>
      </c>
      <c r="O141" s="5">
        <v>-153000000</v>
      </c>
      <c r="P141" s="4">
        <v>179000000</v>
      </c>
      <c r="Q141" s="4">
        <v>121000000</v>
      </c>
      <c r="R141" s="4">
        <v>-420000000</v>
      </c>
      <c r="S141" s="4">
        <v>-33000000</v>
      </c>
    </row>
    <row r="142" spans="1:19" ht="16" x14ac:dyDescent="0.2">
      <c r="A142" s="34" t="s">
        <v>145</v>
      </c>
      <c r="B142" s="32">
        <v>100353000</v>
      </c>
      <c r="C142" s="32">
        <v>136354000</v>
      </c>
      <c r="D142" s="32">
        <v>136662000</v>
      </c>
      <c r="E142" s="32">
        <v>136295000</v>
      </c>
      <c r="F142" s="32">
        <v>157841000</v>
      </c>
      <c r="G142" s="32">
        <v>204000000</v>
      </c>
      <c r="H142" s="32">
        <v>247000000</v>
      </c>
      <c r="I142" s="32">
        <v>391000000</v>
      </c>
      <c r="J142" s="32">
        <v>557000000</v>
      </c>
      <c r="K142" s="32">
        <v>844000000</v>
      </c>
      <c r="L142" s="32">
        <v>1397000000</v>
      </c>
      <c r="M142" s="32">
        <v>2004000000</v>
      </c>
      <c r="N142" s="32">
        <v>2709000000</v>
      </c>
      <c r="O142" s="33">
        <v>3060000000</v>
      </c>
      <c r="P142" s="32">
        <v>745000000</v>
      </c>
      <c r="Q142" s="32">
        <v>738000000</v>
      </c>
      <c r="R142" s="32">
        <v>735000000</v>
      </c>
      <c r="S142" s="32">
        <v>842000000</v>
      </c>
    </row>
    <row r="143" spans="1:19" ht="16" x14ac:dyDescent="0.2">
      <c r="A143" s="12" t="s">
        <v>198</v>
      </c>
      <c r="B143" s="26">
        <f t="shared" ref="B143:S143" si="10">B142/B2</f>
        <v>2.8321831372877724E-2</v>
      </c>
      <c r="C143" s="26">
        <f t="shared" si="10"/>
        <v>3.4106149932590119E-2</v>
      </c>
      <c r="D143" s="26">
        <f t="shared" si="10"/>
        <v>3.1929187677373669E-2</v>
      </c>
      <c r="E143" s="26">
        <f t="shared" si="10"/>
        <v>3.2999916226046339E-2</v>
      </c>
      <c r="F143" s="26">
        <f t="shared" si="10"/>
        <v>3.3715852608999626E-2</v>
      </c>
      <c r="G143" s="26">
        <f t="shared" si="10"/>
        <v>4.0718562874251497E-2</v>
      </c>
      <c r="H143" s="26">
        <f t="shared" si="10"/>
        <v>3.5745296671490595E-2</v>
      </c>
      <c r="I143" s="26">
        <f t="shared" si="10"/>
        <v>4.0251183858348777E-2</v>
      </c>
      <c r="J143" s="26">
        <f t="shared" si="10"/>
        <v>4.7541823147832021E-2</v>
      </c>
      <c r="K143" s="26">
        <f t="shared" si="10"/>
        <v>7.7303535446052396E-2</v>
      </c>
      <c r="L143" s="26">
        <f t="shared" si="10"/>
        <v>8.3778110944527737E-2</v>
      </c>
      <c r="M143" s="26">
        <f t="shared" si="10"/>
        <v>7.4459389165490081E-2</v>
      </c>
      <c r="N143" s="26">
        <f t="shared" si="10"/>
        <v>0.10043004374582931</v>
      </c>
      <c r="O143" s="26">
        <f t="shared" si="10"/>
        <v>9.3632385789908512E-2</v>
      </c>
      <c r="P143" s="26">
        <f t="shared" si="10"/>
        <v>0.12561119541392682</v>
      </c>
      <c r="Q143" s="26">
        <f t="shared" si="10"/>
        <v>0.12196331184928111</v>
      </c>
      <c r="R143" s="26">
        <f t="shared" si="10"/>
        <v>0.10219688542825361</v>
      </c>
      <c r="S143" s="26">
        <f t="shared" si="10"/>
        <v>6.2338046938624415E-2</v>
      </c>
    </row>
    <row r="144" spans="1:19" ht="16" x14ac:dyDescent="0.2">
      <c r="A144" s="3" t="s">
        <v>146</v>
      </c>
      <c r="B144" s="4">
        <v>-2646000</v>
      </c>
      <c r="C144" s="4">
        <v>19056000</v>
      </c>
      <c r="D144" s="4">
        <v>31860000</v>
      </c>
      <c r="E144" s="4">
        <v>15430000</v>
      </c>
      <c r="F144" s="4">
        <v>82569000</v>
      </c>
      <c r="G144" s="4">
        <v>134000000</v>
      </c>
      <c r="H144" s="4">
        <v>197000000</v>
      </c>
      <c r="I144" s="4">
        <v>-359000000</v>
      </c>
      <c r="J144" s="4">
        <v>-315000000</v>
      </c>
      <c r="K144" s="4">
        <v>18000000</v>
      </c>
      <c r="L144" s="4">
        <v>-282000000</v>
      </c>
      <c r="M144" s="4">
        <v>-406000000</v>
      </c>
      <c r="N144" s="4">
        <v>-2164000000</v>
      </c>
      <c r="O144" s="5">
        <v>-3060000000</v>
      </c>
      <c r="P144" s="4">
        <v>-532000000</v>
      </c>
      <c r="Q144" s="4">
        <v>-647000000</v>
      </c>
      <c r="R144" s="4">
        <v>-1135000000</v>
      </c>
      <c r="S144" s="4">
        <v>-746000000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-13744000</v>
      </c>
      <c r="C146" s="4">
        <v>-33698000</v>
      </c>
      <c r="D146" s="4">
        <v>-20799000</v>
      </c>
      <c r="E146" s="4">
        <v>-7954000</v>
      </c>
      <c r="F146" s="4">
        <v>17061000</v>
      </c>
      <c r="G146" s="4">
        <v>77000000</v>
      </c>
      <c r="H146" s="4">
        <v>54000000</v>
      </c>
      <c r="I146" s="4">
        <v>39000000</v>
      </c>
      <c r="J146" s="4">
        <v>-45000000</v>
      </c>
      <c r="K146" s="4">
        <v>5000000</v>
      </c>
      <c r="L146" s="4">
        <v>-20000000</v>
      </c>
      <c r="M146" s="4">
        <v>-53000000</v>
      </c>
      <c r="N146" s="4">
        <v>1391000000</v>
      </c>
      <c r="O146" s="5">
        <v>-153000000</v>
      </c>
      <c r="P146" s="4">
        <v>-34000000</v>
      </c>
      <c r="Q146" s="4">
        <v>30000000</v>
      </c>
      <c r="R146" s="4">
        <v>-20000000</v>
      </c>
      <c r="S146" s="4">
        <v>-129000000</v>
      </c>
    </row>
    <row r="147" spans="1:19" ht="16" x14ac:dyDescent="0.2">
      <c r="A147" s="3" t="s">
        <v>149</v>
      </c>
      <c r="B147" s="4">
        <v>151699000</v>
      </c>
      <c r="C147" s="4">
        <v>2149000</v>
      </c>
      <c r="D147" s="4">
        <v>-112322000</v>
      </c>
      <c r="E147" s="4">
        <v>12237000</v>
      </c>
      <c r="F147" s="4">
        <v>-202527000</v>
      </c>
      <c r="G147" s="4">
        <v>-51000000</v>
      </c>
      <c r="H147" s="4">
        <v>-679000000</v>
      </c>
      <c r="I147" s="4">
        <v>185000000</v>
      </c>
      <c r="J147" s="4">
        <v>-857000000</v>
      </c>
      <c r="K147" s="4">
        <v>717000000</v>
      </c>
      <c r="L147" s="4">
        <v>-703000000</v>
      </c>
      <c r="M147" s="4">
        <v>-3363000000</v>
      </c>
      <c r="N147" s="4">
        <v>-2207000000</v>
      </c>
      <c r="O147" s="5">
        <v>147000000</v>
      </c>
      <c r="P147" s="4">
        <v>-873000000</v>
      </c>
      <c r="Q147" s="4">
        <v>288000000</v>
      </c>
      <c r="R147" s="4">
        <v>904000000</v>
      </c>
      <c r="S147" s="4">
        <v>-172000000</v>
      </c>
    </row>
    <row r="148" spans="1:19" ht="16" x14ac:dyDescent="0.2">
      <c r="A148" s="3" t="s">
        <v>150</v>
      </c>
      <c r="B148" s="4">
        <v>26341000</v>
      </c>
      <c r="C148" s="4">
        <v>26236000</v>
      </c>
      <c r="D148" s="4">
        <v>-118940000</v>
      </c>
      <c r="E148" s="4">
        <v>28852000</v>
      </c>
      <c r="F148" s="4">
        <v>-49324000</v>
      </c>
      <c r="G148" s="4">
        <v>-32000000</v>
      </c>
      <c r="H148" s="4">
        <v>-321000000</v>
      </c>
      <c r="I148" s="4">
        <v>-440000000</v>
      </c>
      <c r="J148" s="4">
        <v>-149000000</v>
      </c>
      <c r="K148" s="4">
        <v>-233000000</v>
      </c>
      <c r="L148" s="4">
        <v>-550000000</v>
      </c>
      <c r="M148" s="4">
        <v>-2215000000</v>
      </c>
      <c r="N148" s="4">
        <v>822000000</v>
      </c>
      <c r="O148" s="5">
        <v>-1747000000</v>
      </c>
      <c r="P148" s="4">
        <v>410000000</v>
      </c>
      <c r="Q148" s="4">
        <v>1081000000</v>
      </c>
      <c r="R148" s="4">
        <v>-252000000</v>
      </c>
      <c r="S148" s="4">
        <v>-2986000000</v>
      </c>
    </row>
    <row r="149" spans="1:19" ht="16" x14ac:dyDescent="0.2">
      <c r="A149" s="3" t="s">
        <v>151</v>
      </c>
      <c r="B149" s="4">
        <v>-14128000</v>
      </c>
      <c r="C149" s="4">
        <v>18884000</v>
      </c>
      <c r="D149" s="4">
        <v>-78949000</v>
      </c>
      <c r="E149" s="4">
        <v>24651000</v>
      </c>
      <c r="F149" s="4">
        <v>-94984000</v>
      </c>
      <c r="G149" s="4">
        <v>66000000</v>
      </c>
      <c r="H149" s="4">
        <v>-375000000</v>
      </c>
      <c r="I149" s="4" t="s">
        <v>24</v>
      </c>
      <c r="J149" s="4">
        <v>-776000000</v>
      </c>
      <c r="K149" s="4">
        <v>597000000</v>
      </c>
      <c r="L149" s="4">
        <v>-524000000</v>
      </c>
      <c r="M149" s="4">
        <v>-774000000</v>
      </c>
      <c r="N149" s="4">
        <v>-2554000000</v>
      </c>
      <c r="O149" s="5">
        <v>-407000000</v>
      </c>
      <c r="P149" s="4">
        <v>-563000000</v>
      </c>
      <c r="Q149" s="4">
        <v>-706000000</v>
      </c>
      <c r="R149" s="4">
        <v>566000000</v>
      </c>
      <c r="S149" s="4">
        <v>296000000</v>
      </c>
    </row>
    <row r="150" spans="1:19" ht="16" x14ac:dyDescent="0.2">
      <c r="A150" s="3" t="s">
        <v>152</v>
      </c>
      <c r="B150" s="4">
        <v>8528000</v>
      </c>
      <c r="C150" s="4">
        <v>-14803000</v>
      </c>
      <c r="D150" s="4">
        <v>-20290000</v>
      </c>
      <c r="E150" s="4">
        <v>6729000</v>
      </c>
      <c r="F150" s="4">
        <v>4427000</v>
      </c>
      <c r="G150" s="4">
        <v>-16000000</v>
      </c>
      <c r="H150" s="4">
        <v>-18000000</v>
      </c>
      <c r="I150" s="4">
        <v>21000000</v>
      </c>
      <c r="J150" s="4">
        <v>-55000000</v>
      </c>
      <c r="K150" s="4">
        <v>77000000</v>
      </c>
      <c r="L150" s="4">
        <v>-394000000</v>
      </c>
      <c r="M150" s="4">
        <v>-1715000000</v>
      </c>
      <c r="N150" s="4">
        <v>-1517000000</v>
      </c>
      <c r="O150" s="5">
        <v>-554000000</v>
      </c>
      <c r="P150" s="4">
        <v>247000000</v>
      </c>
      <c r="Q150" s="4">
        <v>-210000000</v>
      </c>
      <c r="R150" s="4">
        <v>-215000000</v>
      </c>
      <c r="S150" s="4">
        <v>-376000000</v>
      </c>
    </row>
    <row r="151" spans="1:19" ht="16" x14ac:dyDescent="0.2">
      <c r="A151" s="3" t="s">
        <v>153</v>
      </c>
      <c r="B151" s="4">
        <v>126627000</v>
      </c>
      <c r="C151" s="4">
        <v>42526000</v>
      </c>
      <c r="D151" s="4">
        <v>97290000</v>
      </c>
      <c r="E151" s="4">
        <v>-52818000</v>
      </c>
      <c r="F151" s="4">
        <v>-21573000</v>
      </c>
      <c r="G151" s="4">
        <v>28000000</v>
      </c>
      <c r="H151" s="4">
        <v>49000000</v>
      </c>
      <c r="I151" s="4">
        <v>123000000</v>
      </c>
      <c r="J151" s="4">
        <v>121000000</v>
      </c>
      <c r="K151" s="4">
        <v>248000000</v>
      </c>
      <c r="L151" s="4">
        <v>602000000</v>
      </c>
      <c r="M151" s="4">
        <v>1149000000</v>
      </c>
      <c r="N151" s="4">
        <v>790000000</v>
      </c>
      <c r="O151" s="5">
        <v>2427000000</v>
      </c>
      <c r="P151" s="4">
        <v>-1009000000</v>
      </c>
      <c r="Q151" s="4">
        <v>-27000000</v>
      </c>
      <c r="R151" s="4">
        <v>700000000</v>
      </c>
      <c r="S151" s="4">
        <v>2763000000</v>
      </c>
    </row>
    <row r="152" spans="1:19" ht="16" x14ac:dyDescent="0.2">
      <c r="A152" s="3" t="s">
        <v>154</v>
      </c>
      <c r="B152" s="4">
        <v>4331000</v>
      </c>
      <c r="C152" s="4">
        <v>-70694000</v>
      </c>
      <c r="D152" s="4">
        <v>8567000</v>
      </c>
      <c r="E152" s="4">
        <v>4823000</v>
      </c>
      <c r="F152" s="4">
        <v>-41073000</v>
      </c>
      <c r="G152" s="4">
        <v>-97000000</v>
      </c>
      <c r="H152" s="4">
        <v>-14000000</v>
      </c>
      <c r="I152" s="4">
        <v>481000000</v>
      </c>
      <c r="J152" s="4">
        <v>2000000</v>
      </c>
      <c r="K152" s="4">
        <v>28000000</v>
      </c>
      <c r="L152" s="4">
        <v>163000000</v>
      </c>
      <c r="M152" s="4">
        <v>192000000</v>
      </c>
      <c r="N152" s="4">
        <v>252000000</v>
      </c>
      <c r="O152" s="5">
        <v>428000000</v>
      </c>
      <c r="P152" s="4">
        <v>42000000</v>
      </c>
      <c r="Q152" s="4">
        <v>150000000</v>
      </c>
      <c r="R152" s="4">
        <v>105000000</v>
      </c>
      <c r="S152" s="4">
        <v>131000000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675797000</v>
      </c>
      <c r="C154" s="4">
        <v>909156000</v>
      </c>
      <c r="D154" s="4">
        <v>824172000</v>
      </c>
      <c r="E154" s="4">
        <v>835146000</v>
      </c>
      <c r="F154" s="4">
        <v>905656000</v>
      </c>
      <c r="G154" s="4">
        <v>1175000000</v>
      </c>
      <c r="H154" s="4">
        <v>1672000000</v>
      </c>
      <c r="I154" s="4">
        <v>3502000000</v>
      </c>
      <c r="J154" s="4">
        <v>3743000000</v>
      </c>
      <c r="K154" s="4">
        <v>4761000000</v>
      </c>
      <c r="L154" s="4">
        <v>5822000000</v>
      </c>
      <c r="M154" s="4">
        <v>9108000000</v>
      </c>
      <c r="N154" s="4">
        <v>5641000000</v>
      </c>
      <c r="O154" s="5">
        <v>11900000000</v>
      </c>
      <c r="P154" s="4">
        <v>392000000</v>
      </c>
      <c r="Q154" s="4">
        <v>2249000000</v>
      </c>
      <c r="R154" s="4">
        <v>2911000000</v>
      </c>
      <c r="S154" s="4">
        <v>6348000000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v>24781000</v>
      </c>
      <c r="F156" s="4">
        <v>20862000</v>
      </c>
      <c r="G156" s="4">
        <v>7000000</v>
      </c>
      <c r="H156" s="4">
        <v>7000000</v>
      </c>
      <c r="I156" s="4">
        <v>2000000</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v>24781000</v>
      </c>
      <c r="F157" s="4">
        <v>20862000</v>
      </c>
      <c r="G157" s="4">
        <v>7000000</v>
      </c>
      <c r="H157" s="4">
        <v>7000000</v>
      </c>
      <c r="I157" s="4">
        <v>2000000</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-97890000</v>
      </c>
      <c r="C159" s="4">
        <v>-138735000</v>
      </c>
      <c r="D159" s="4">
        <v>-183309000</v>
      </c>
      <c r="E159" s="4">
        <v>-255186000</v>
      </c>
      <c r="F159" s="4">
        <v>-122381000</v>
      </c>
      <c r="G159" s="4">
        <v>-86000000</v>
      </c>
      <c r="H159" s="4">
        <v>-176000000</v>
      </c>
      <c r="I159" s="4">
        <v>-593000000</v>
      </c>
      <c r="J159" s="4">
        <v>-600000000</v>
      </c>
      <c r="K159" s="4">
        <v>-489000000</v>
      </c>
      <c r="L159" s="4">
        <v>-1128000000</v>
      </c>
      <c r="M159" s="4">
        <v>-976000000</v>
      </c>
      <c r="N159" s="4">
        <v>-1833000000</v>
      </c>
      <c r="O159" s="5">
        <v>-1576000000</v>
      </c>
      <c r="P159" s="4">
        <v>-530000000</v>
      </c>
      <c r="Q159" s="4">
        <v>-509000000</v>
      </c>
      <c r="R159" s="4">
        <v>-248000000</v>
      </c>
      <c r="S159" s="4">
        <v>-289000000</v>
      </c>
    </row>
    <row r="160" spans="1:19" ht="16" x14ac:dyDescent="0.2">
      <c r="A160" s="3" t="s">
        <v>162</v>
      </c>
      <c r="B160" s="4">
        <v>-97890000</v>
      </c>
      <c r="C160" s="4">
        <v>-138735000</v>
      </c>
      <c r="D160" s="4">
        <v>-183309000</v>
      </c>
      <c r="E160" s="4">
        <v>-255186000</v>
      </c>
      <c r="F160" s="4">
        <v>-122381000</v>
      </c>
      <c r="G160" s="4">
        <v>-86000000</v>
      </c>
      <c r="H160" s="4">
        <v>-176000000</v>
      </c>
      <c r="I160" s="4">
        <v>-593000000</v>
      </c>
      <c r="J160" s="4">
        <v>-600000000</v>
      </c>
      <c r="K160" s="4">
        <v>-489000000</v>
      </c>
      <c r="L160" s="4">
        <v>-1128000000</v>
      </c>
      <c r="M160" s="4">
        <v>-976000000</v>
      </c>
      <c r="N160" s="4">
        <v>-1833000000</v>
      </c>
      <c r="O160" s="5">
        <v>-1576000000</v>
      </c>
      <c r="P160" s="4">
        <v>-530000000</v>
      </c>
      <c r="Q160" s="4">
        <v>-509000000</v>
      </c>
      <c r="R160" s="4">
        <v>-248000000</v>
      </c>
      <c r="S160" s="4">
        <v>-289000000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-549625000</v>
      </c>
      <c r="C162" s="4">
        <v>-654155000</v>
      </c>
      <c r="D162" s="4">
        <v>-561035000</v>
      </c>
      <c r="E162" s="4">
        <v>-553437000</v>
      </c>
      <c r="F162" s="4">
        <v>-625029000</v>
      </c>
      <c r="G162" s="4">
        <v>-339000000</v>
      </c>
      <c r="H162" s="4">
        <v>-619000000</v>
      </c>
      <c r="I162" s="4">
        <v>1869000000</v>
      </c>
      <c r="J162" s="4">
        <v>-3497000000</v>
      </c>
      <c r="K162" s="4">
        <v>6634000000</v>
      </c>
      <c r="L162" s="4">
        <v>-10023000000</v>
      </c>
      <c r="M162" s="4">
        <v>-8591000000</v>
      </c>
      <c r="N162" s="4">
        <v>9257000000</v>
      </c>
      <c r="O162" s="5">
        <v>3515000000</v>
      </c>
      <c r="P162" s="4">
        <v>3678000000</v>
      </c>
      <c r="Q162" s="4">
        <v>505000000</v>
      </c>
      <c r="R162" s="4">
        <v>-510000000</v>
      </c>
      <c r="S162" s="4">
        <v>-158000000</v>
      </c>
    </row>
    <row r="163" spans="1:19" ht="16" x14ac:dyDescent="0.2">
      <c r="A163" s="3" t="s">
        <v>165</v>
      </c>
      <c r="B163" s="4">
        <v>1170075000</v>
      </c>
      <c r="C163" s="4">
        <v>1310743000</v>
      </c>
      <c r="D163" s="4">
        <v>1817410000</v>
      </c>
      <c r="E163" s="4">
        <v>2511967000</v>
      </c>
      <c r="F163" s="4">
        <v>2236780000</v>
      </c>
      <c r="G163" s="4">
        <v>3138000000</v>
      </c>
      <c r="H163" s="4">
        <v>2515000000</v>
      </c>
      <c r="I163" s="4">
        <v>1941000000</v>
      </c>
      <c r="J163" s="4">
        <v>7660000000</v>
      </c>
      <c r="K163" s="4">
        <v>8109000000</v>
      </c>
      <c r="L163" s="4">
        <v>9319000000</v>
      </c>
      <c r="M163" s="4">
        <v>16220000000</v>
      </c>
      <c r="N163" s="4">
        <v>21231000000</v>
      </c>
      <c r="O163" s="5">
        <v>13632000000</v>
      </c>
      <c r="P163" s="4">
        <v>5884000000</v>
      </c>
      <c r="Q163" s="4">
        <v>2638000000</v>
      </c>
      <c r="R163" s="4">
        <v>2512000000</v>
      </c>
      <c r="S163" s="4">
        <v>2598000000</v>
      </c>
    </row>
    <row r="164" spans="1:19" ht="16" x14ac:dyDescent="0.2">
      <c r="A164" s="3" t="s">
        <v>166</v>
      </c>
      <c r="B164" s="4">
        <v>-1719700000</v>
      </c>
      <c r="C164" s="4">
        <v>-1964898000</v>
      </c>
      <c r="D164" s="4">
        <v>-2378445000</v>
      </c>
      <c r="E164" s="4">
        <v>-3065404000</v>
      </c>
      <c r="F164" s="4">
        <v>-2861809000</v>
      </c>
      <c r="G164" s="4">
        <v>-3477000000</v>
      </c>
      <c r="H164" s="4">
        <v>-3134000000</v>
      </c>
      <c r="I164" s="4">
        <v>-72000000</v>
      </c>
      <c r="J164" s="4">
        <v>-11157000000</v>
      </c>
      <c r="K164" s="4">
        <v>-1475000000</v>
      </c>
      <c r="L164" s="4">
        <v>-19342000000</v>
      </c>
      <c r="M164" s="4">
        <v>-24811000000</v>
      </c>
      <c r="N164" s="4">
        <v>-11974000000</v>
      </c>
      <c r="O164" s="5">
        <v>-10117000000</v>
      </c>
      <c r="P164" s="4">
        <v>-2206000000</v>
      </c>
      <c r="Q164" s="4">
        <v>-2133000000</v>
      </c>
      <c r="R164" s="4">
        <v>-3022000000</v>
      </c>
      <c r="S164" s="4">
        <v>-2756000000</v>
      </c>
    </row>
    <row r="165" spans="1:19" ht="16" x14ac:dyDescent="0.2">
      <c r="A165" s="3" t="s">
        <v>167</v>
      </c>
      <c r="B165" s="4" t="s">
        <v>24</v>
      </c>
      <c r="C165" s="4">
        <v>-348884000</v>
      </c>
      <c r="D165" s="4" t="s">
        <v>24</v>
      </c>
      <c r="E165" s="4">
        <v>-17145000</v>
      </c>
      <c r="F165" s="4" t="s">
        <v>24</v>
      </c>
      <c r="G165" s="4" t="s">
        <v>24</v>
      </c>
      <c r="H165" s="4" t="s">
        <v>24</v>
      </c>
      <c r="I165" s="4" t="s">
        <v>24</v>
      </c>
      <c r="J165" s="4" t="s">
        <v>24</v>
      </c>
      <c r="K165" s="4">
        <v>-4000000</v>
      </c>
      <c r="L165" s="4">
        <v>-8524000000</v>
      </c>
      <c r="M165" s="4">
        <v>-263000000</v>
      </c>
      <c r="N165" s="4">
        <v>-49000000</v>
      </c>
      <c r="O165" s="5">
        <v>-83000000</v>
      </c>
      <c r="P165" s="4" t="s">
        <v>24</v>
      </c>
      <c r="Q165" s="4" t="s">
        <v>24</v>
      </c>
      <c r="R165" s="4">
        <v>-83000000</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-348884000</v>
      </c>
      <c r="D167" s="4" t="s">
        <v>24</v>
      </c>
      <c r="E167" s="4">
        <v>-17145000</v>
      </c>
      <c r="F167" s="4" t="s">
        <v>24</v>
      </c>
      <c r="G167" s="4" t="s">
        <v>24</v>
      </c>
      <c r="H167" s="4" t="s">
        <v>24</v>
      </c>
      <c r="I167" s="4" t="s">
        <v>24</v>
      </c>
      <c r="J167" s="4" t="s">
        <v>24</v>
      </c>
      <c r="K167" s="4">
        <v>-4000000</v>
      </c>
      <c r="L167" s="4">
        <v>-8524000000</v>
      </c>
      <c r="M167" s="4">
        <v>-263000000</v>
      </c>
      <c r="N167" s="4">
        <v>-49000000</v>
      </c>
      <c r="O167" s="5">
        <v>-83000000</v>
      </c>
      <c r="P167" s="4" t="s">
        <v>24</v>
      </c>
      <c r="Q167" s="4" t="s">
        <v>24</v>
      </c>
      <c r="R167" s="4">
        <v>-83000000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-2163000</v>
      </c>
      <c r="C169" s="4">
        <v>-1590000</v>
      </c>
      <c r="D169" s="4">
        <v>352000</v>
      </c>
      <c r="E169" s="4">
        <v>-4950000</v>
      </c>
      <c r="F169" s="4">
        <v>-500000</v>
      </c>
      <c r="G169" s="4">
        <v>18000000</v>
      </c>
      <c r="H169" s="4">
        <v>-5000000</v>
      </c>
      <c r="I169" s="4" t="s">
        <v>24</v>
      </c>
      <c r="J169" s="4" t="s">
        <v>24</v>
      </c>
      <c r="K169" s="4">
        <v>4000000</v>
      </c>
      <c r="L169" s="4" t="s">
        <v>24</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-649678000</v>
      </c>
      <c r="C171" s="4">
        <v>-1143364000</v>
      </c>
      <c r="D171" s="4">
        <v>-743992000</v>
      </c>
      <c r="E171" s="4">
        <v>-805937000</v>
      </c>
      <c r="F171" s="4">
        <v>-727048000</v>
      </c>
      <c r="G171" s="4">
        <v>-400000000</v>
      </c>
      <c r="H171" s="4">
        <v>-793000000</v>
      </c>
      <c r="I171" s="4">
        <v>1278000000</v>
      </c>
      <c r="J171" s="4">
        <v>-4097000000</v>
      </c>
      <c r="K171" s="4">
        <v>6145000000</v>
      </c>
      <c r="L171" s="4">
        <v>-19675000000</v>
      </c>
      <c r="M171" s="4">
        <v>-9830000000</v>
      </c>
      <c r="N171" s="4">
        <v>7375000000</v>
      </c>
      <c r="O171" s="5">
        <v>1856000000</v>
      </c>
      <c r="P171" s="4">
        <v>3148000000</v>
      </c>
      <c r="Q171" s="4">
        <v>-4000000</v>
      </c>
      <c r="R171" s="4">
        <v>-841000000</v>
      </c>
      <c r="S171" s="4">
        <v>-447000000</v>
      </c>
    </row>
    <row r="172" spans="1:19" ht="16" x14ac:dyDescent="0.2">
      <c r="A172" s="3" t="s">
        <v>173</v>
      </c>
      <c r="B172" s="4" t="s">
        <v>24</v>
      </c>
      <c r="C172" s="4" t="s">
        <v>24</v>
      </c>
      <c r="D172" s="4">
        <v>-46866000</v>
      </c>
      <c r="E172" s="4">
        <v>-181336000</v>
      </c>
      <c r="F172" s="4">
        <v>-186452000</v>
      </c>
      <c r="G172" s="4">
        <v>-213000000</v>
      </c>
      <c r="H172" s="4">
        <v>-261000000</v>
      </c>
      <c r="I172" s="4">
        <v>-341000000</v>
      </c>
      <c r="J172" s="4">
        <v>-371000000</v>
      </c>
      <c r="K172" s="4">
        <v>-390000000</v>
      </c>
      <c r="L172" s="4">
        <v>-395000000</v>
      </c>
      <c r="M172" s="4">
        <v>-399000000</v>
      </c>
      <c r="N172" s="4">
        <v>-398000000</v>
      </c>
      <c r="O172" s="5">
        <v>-396000000</v>
      </c>
      <c r="P172" s="4">
        <v>-100000000</v>
      </c>
      <c r="Q172" s="4">
        <v>-98000000</v>
      </c>
      <c r="R172" s="4">
        <v>-99000000</v>
      </c>
      <c r="S172" s="4">
        <v>-99000000</v>
      </c>
    </row>
    <row r="173" spans="1:19" ht="16" x14ac:dyDescent="0.2">
      <c r="A173" s="3" t="s">
        <v>174</v>
      </c>
      <c r="B173" s="4" t="s">
        <v>24</v>
      </c>
      <c r="C173" s="4">
        <v>-11927000</v>
      </c>
      <c r="D173" s="4">
        <v>-2049000</v>
      </c>
      <c r="E173" s="4">
        <v>1475261000</v>
      </c>
      <c r="F173" s="4">
        <v>-2917000</v>
      </c>
      <c r="G173" s="4">
        <v>-3000000</v>
      </c>
      <c r="H173" s="4">
        <v>1315000000</v>
      </c>
      <c r="I173" s="4">
        <v>-812000000</v>
      </c>
      <c r="J173" s="4">
        <v>-16000000</v>
      </c>
      <c r="K173" s="4" t="s">
        <v>24</v>
      </c>
      <c r="L173" s="4">
        <v>4968000000</v>
      </c>
      <c r="M173" s="4">
        <v>3977000000</v>
      </c>
      <c r="N173" s="4" t="s">
        <v>24</v>
      </c>
      <c r="O173" s="5">
        <v>-1250000000</v>
      </c>
      <c r="P173" s="4" t="s">
        <v>24</v>
      </c>
      <c r="Q173" s="4" t="s">
        <v>24</v>
      </c>
      <c r="R173" s="4" t="s">
        <v>24</v>
      </c>
      <c r="S173" s="4">
        <v>-1250000000</v>
      </c>
    </row>
    <row r="174" spans="1:19" ht="16" x14ac:dyDescent="0.2">
      <c r="A174" s="3" t="s">
        <v>175</v>
      </c>
      <c r="B174" s="4" t="s">
        <v>24</v>
      </c>
      <c r="C174" s="4" t="s">
        <v>24</v>
      </c>
      <c r="D174" s="4" t="s">
        <v>24</v>
      </c>
      <c r="E174" s="4">
        <v>1477500000</v>
      </c>
      <c r="F174" s="4" t="s">
        <v>24</v>
      </c>
      <c r="G174" s="4" t="s">
        <v>24</v>
      </c>
      <c r="H174" s="4">
        <v>1988000000</v>
      </c>
      <c r="I174" s="4" t="s">
        <v>24</v>
      </c>
      <c r="J174" s="4" t="s">
        <v>24</v>
      </c>
      <c r="K174" s="4" t="s">
        <v>24</v>
      </c>
      <c r="L174" s="4">
        <v>4968000000</v>
      </c>
      <c r="M174" s="4">
        <v>4977000000</v>
      </c>
      <c r="N174" s="4" t="s">
        <v>24</v>
      </c>
      <c r="O174" s="5" t="s">
        <v>24</v>
      </c>
      <c r="P174" s="4" t="s">
        <v>24</v>
      </c>
      <c r="Q174" s="4" t="s">
        <v>24</v>
      </c>
      <c r="R174" s="4" t="s">
        <v>24</v>
      </c>
      <c r="S174" s="4" t="s">
        <v>24</v>
      </c>
    </row>
    <row r="175" spans="1:19" ht="16" x14ac:dyDescent="0.2">
      <c r="A175" s="3" t="s">
        <v>176</v>
      </c>
      <c r="B175" s="4" t="s">
        <v>24</v>
      </c>
      <c r="C175" s="4">
        <v>-11927000</v>
      </c>
      <c r="D175" s="4">
        <v>-2049000</v>
      </c>
      <c r="E175" s="4">
        <v>-2239000</v>
      </c>
      <c r="F175" s="4">
        <v>-2917000</v>
      </c>
      <c r="G175" s="4">
        <v>-3000000</v>
      </c>
      <c r="H175" s="4">
        <v>-673000000</v>
      </c>
      <c r="I175" s="4">
        <v>-812000000</v>
      </c>
      <c r="J175" s="4">
        <v>-16000000</v>
      </c>
      <c r="K175" s="4" t="s">
        <v>24</v>
      </c>
      <c r="L175" s="4" t="s">
        <v>24</v>
      </c>
      <c r="M175" s="4">
        <v>-1000000000</v>
      </c>
      <c r="N175" s="4" t="s">
        <v>24</v>
      </c>
      <c r="O175" s="5">
        <v>-1250000000</v>
      </c>
      <c r="P175" s="4" t="s">
        <v>24</v>
      </c>
      <c r="Q175" s="4" t="s">
        <v>24</v>
      </c>
      <c r="R175" s="4" t="s">
        <v>24</v>
      </c>
      <c r="S175" s="4">
        <v>-1250000000</v>
      </c>
    </row>
    <row r="176" spans="1:19" ht="16" x14ac:dyDescent="0.2">
      <c r="A176" s="3" t="s">
        <v>177</v>
      </c>
      <c r="B176" s="4">
        <v>177276000</v>
      </c>
      <c r="C176" s="4" t="s">
        <v>24</v>
      </c>
      <c r="D176" s="4">
        <v>-100000000</v>
      </c>
      <c r="E176" s="4">
        <v>-887304000</v>
      </c>
      <c r="F176" s="4">
        <v>-813600000</v>
      </c>
      <c r="G176" s="4">
        <v>-587000000</v>
      </c>
      <c r="H176" s="4">
        <v>-739000000</v>
      </c>
      <c r="I176" s="4">
        <v>-909000000</v>
      </c>
      <c r="J176" s="4">
        <v>-1579000000</v>
      </c>
      <c r="K176" s="4" t="s">
        <v>24</v>
      </c>
      <c r="L176" s="4" t="s">
        <v>24</v>
      </c>
      <c r="M176" s="4" t="s">
        <v>24</v>
      </c>
      <c r="N176" s="4">
        <v>-10039000000</v>
      </c>
      <c r="O176" s="5">
        <v>-7764000000</v>
      </c>
      <c r="P176" s="4">
        <v>-3485000000</v>
      </c>
      <c r="Q176" s="4">
        <v>-1212000000</v>
      </c>
      <c r="R176" s="4" t="s">
        <v>24</v>
      </c>
      <c r="S176" s="4">
        <v>-3067000000</v>
      </c>
    </row>
    <row r="177" spans="1:19" ht="16" x14ac:dyDescent="0.2">
      <c r="A177" s="3" t="s">
        <v>178</v>
      </c>
      <c r="B177" s="4">
        <v>177276000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t="s">
        <v>24</v>
      </c>
      <c r="D178" s="4">
        <v>-100000000</v>
      </c>
      <c r="E178" s="4">
        <v>-887304000</v>
      </c>
      <c r="F178" s="4">
        <v>-813600000</v>
      </c>
      <c r="G178" s="4">
        <v>-587000000</v>
      </c>
      <c r="H178" s="4">
        <v>-739000000</v>
      </c>
      <c r="I178" s="4">
        <v>-909000000</v>
      </c>
      <c r="J178" s="4">
        <v>-1579000000</v>
      </c>
      <c r="K178" s="4" t="s">
        <v>24</v>
      </c>
      <c r="L178" s="4" t="s">
        <v>24</v>
      </c>
      <c r="M178" s="4" t="s">
        <v>24</v>
      </c>
      <c r="N178" s="4">
        <v>-10039000000</v>
      </c>
      <c r="O178" s="5">
        <v>-7764000000</v>
      </c>
      <c r="P178" s="4">
        <v>-3485000000</v>
      </c>
      <c r="Q178" s="4">
        <v>-1212000000</v>
      </c>
      <c r="R178" s="4" t="s">
        <v>24</v>
      </c>
      <c r="S178" s="4">
        <v>-3067000000</v>
      </c>
    </row>
    <row r="179" spans="1:19" ht="16" x14ac:dyDescent="0.2">
      <c r="A179" s="3" t="s">
        <v>180</v>
      </c>
      <c r="B179" s="4">
        <v>14745000</v>
      </c>
      <c r="C179" s="4">
        <v>248650000</v>
      </c>
      <c r="D179" s="4">
        <v>133645000</v>
      </c>
      <c r="E179" s="4">
        <v>-17029000</v>
      </c>
      <c r="F179" s="4">
        <v>169428000</v>
      </c>
      <c r="G179" s="4">
        <v>127000000</v>
      </c>
      <c r="H179" s="4">
        <v>-24000000</v>
      </c>
      <c r="I179" s="4">
        <v>-482000000</v>
      </c>
      <c r="J179" s="4">
        <v>-900000000</v>
      </c>
      <c r="K179" s="4">
        <v>-402000000</v>
      </c>
      <c r="L179" s="4">
        <v>-769000000</v>
      </c>
      <c r="M179" s="4">
        <v>-1713000000</v>
      </c>
      <c r="N179" s="4">
        <v>-1180000000</v>
      </c>
      <c r="O179" s="5">
        <v>-1477000000</v>
      </c>
      <c r="P179" s="4">
        <v>-168000000</v>
      </c>
      <c r="Q179" s="4">
        <v>-346000000</v>
      </c>
      <c r="R179" s="4">
        <v>-281000000</v>
      </c>
      <c r="S179" s="4">
        <v>-682000000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192021000</v>
      </c>
      <c r="C181" s="4">
        <v>236723000</v>
      </c>
      <c r="D181" s="4">
        <v>-15270000</v>
      </c>
      <c r="E181" s="4">
        <v>389592000</v>
      </c>
      <c r="F181" s="4">
        <v>-833541000</v>
      </c>
      <c r="G181" s="4">
        <v>-676000000</v>
      </c>
      <c r="H181" s="4">
        <v>291000000</v>
      </c>
      <c r="I181" s="4">
        <v>-2544000000</v>
      </c>
      <c r="J181" s="4">
        <v>-2866000000</v>
      </c>
      <c r="K181" s="4">
        <v>-792000000</v>
      </c>
      <c r="L181" s="4">
        <v>3804000000</v>
      </c>
      <c r="M181" s="4">
        <v>1865000000</v>
      </c>
      <c r="N181" s="4">
        <v>-11617000000</v>
      </c>
      <c r="O181" s="5">
        <v>-10887000000</v>
      </c>
      <c r="P181" s="4">
        <v>-3753000000</v>
      </c>
      <c r="Q181" s="4">
        <v>-1656000000</v>
      </c>
      <c r="R181" s="4">
        <v>-380000000</v>
      </c>
      <c r="S181" s="4">
        <v>-5098000000</v>
      </c>
    </row>
    <row r="182" spans="1:19" ht="16" x14ac:dyDescent="0.2">
      <c r="A182" s="3" t="s">
        <v>182</v>
      </c>
      <c r="B182" s="4" t="s">
        <v>24</v>
      </c>
      <c r="C182" s="4" t="s">
        <v>24</v>
      </c>
      <c r="D182" s="4" t="s">
        <v>24</v>
      </c>
      <c r="E182" s="4" t="s">
        <v>24</v>
      </c>
      <c r="F182" s="4" t="s">
        <v>24</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9" ht="16" x14ac:dyDescent="0.2">
      <c r="A183" s="3" t="s">
        <v>183</v>
      </c>
      <c r="B183" s="4">
        <v>218140000</v>
      </c>
      <c r="C183" s="4">
        <v>2515000</v>
      </c>
      <c r="D183" s="4">
        <v>64910000</v>
      </c>
      <c r="E183" s="4">
        <v>418801000</v>
      </c>
      <c r="F183" s="4">
        <v>-654933000</v>
      </c>
      <c r="G183" s="4">
        <v>99000000</v>
      </c>
      <c r="H183" s="4">
        <v>1170000000</v>
      </c>
      <c r="I183" s="4">
        <v>2236000000</v>
      </c>
      <c r="J183" s="4">
        <v>-3220000000</v>
      </c>
      <c r="K183" s="4">
        <v>10114000000</v>
      </c>
      <c r="L183" s="4">
        <v>-10049000000</v>
      </c>
      <c r="M183" s="4">
        <v>1143000000</v>
      </c>
      <c r="N183" s="4">
        <v>1399000000</v>
      </c>
      <c r="O183" s="5">
        <v>2869000000</v>
      </c>
      <c r="P183" s="4">
        <v>-213000000</v>
      </c>
      <c r="Q183" s="4">
        <v>589000000</v>
      </c>
      <c r="R183" s="4">
        <v>1690000000</v>
      </c>
      <c r="S183" s="4">
        <v>803000000</v>
      </c>
    </row>
    <row r="184" spans="1:19" ht="16" x14ac:dyDescent="0.2">
      <c r="A184" s="3" t="s">
        <v>54</v>
      </c>
      <c r="B184" s="4">
        <v>442736000</v>
      </c>
      <c r="C184" s="4">
        <v>852504000</v>
      </c>
      <c r="D184" s="4">
        <v>874474000</v>
      </c>
      <c r="E184" s="4">
        <v>735375000</v>
      </c>
      <c r="F184" s="4">
        <v>979114000</v>
      </c>
      <c r="G184" s="4">
        <v>1075000000</v>
      </c>
      <c r="H184" s="4">
        <v>2124000000</v>
      </c>
      <c r="I184" s="4">
        <v>3409000000</v>
      </c>
      <c r="J184" s="4">
        <v>4066000000</v>
      </c>
      <c r="K184" s="4">
        <v>3227000000</v>
      </c>
      <c r="L184" s="4">
        <v>5630000000</v>
      </c>
      <c r="M184" s="4">
        <v>11215000000</v>
      </c>
      <c r="N184" s="4">
        <v>7121000000</v>
      </c>
      <c r="O184" s="5">
        <v>12379000000</v>
      </c>
      <c r="P184" s="4">
        <v>1007000000</v>
      </c>
      <c r="Q184" s="4">
        <v>1683000000</v>
      </c>
      <c r="R184" s="4">
        <v>2524000000</v>
      </c>
      <c r="S184" s="4">
        <v>7165000000</v>
      </c>
    </row>
    <row r="185" spans="1:19" ht="16" x14ac:dyDescent="0.2">
      <c r="A185" s="3" t="s">
        <v>55</v>
      </c>
      <c r="B185" s="6">
        <v>12.49</v>
      </c>
      <c r="C185" s="6">
        <v>21.32</v>
      </c>
      <c r="D185" s="6">
        <v>20.43</v>
      </c>
      <c r="E185" s="6">
        <v>17.8</v>
      </c>
      <c r="F185" s="6">
        <v>20.91</v>
      </c>
      <c r="G185" s="6">
        <v>21.46</v>
      </c>
      <c r="H185" s="6">
        <v>30.74</v>
      </c>
      <c r="I185" s="6">
        <v>35.090000000000003</v>
      </c>
      <c r="J185" s="6">
        <v>34.700000000000003</v>
      </c>
      <c r="K185" s="6">
        <v>29.56</v>
      </c>
      <c r="L185" s="6">
        <v>33.76</v>
      </c>
      <c r="M185" s="6">
        <v>41.67</v>
      </c>
      <c r="N185" s="6">
        <v>26.4</v>
      </c>
      <c r="O185" s="7">
        <v>37.880000000000003</v>
      </c>
      <c r="P185" s="6">
        <v>30.52</v>
      </c>
      <c r="Q185" s="6">
        <v>26.4</v>
      </c>
      <c r="R185" s="6">
        <v>23.54</v>
      </c>
      <c r="S185" s="6">
        <v>37.880000000000003</v>
      </c>
    </row>
    <row r="186" spans="1:19" ht="16" x14ac:dyDescent="0.2">
      <c r="A186" s="3" t="s">
        <v>184</v>
      </c>
      <c r="B186" s="4" t="s">
        <v>24</v>
      </c>
      <c r="C186" s="4">
        <v>348884000</v>
      </c>
      <c r="D186" s="4" t="s">
        <v>24</v>
      </c>
      <c r="E186" s="4">
        <v>17145000</v>
      </c>
      <c r="F186" s="4" t="s">
        <v>24</v>
      </c>
      <c r="G186" s="4" t="s">
        <v>24</v>
      </c>
      <c r="H186" s="4" t="s">
        <v>24</v>
      </c>
      <c r="I186" s="4" t="s">
        <v>24</v>
      </c>
      <c r="J186" s="4" t="s">
        <v>24</v>
      </c>
      <c r="K186" s="4">
        <v>4000000</v>
      </c>
      <c r="L186" s="4">
        <v>8524000000</v>
      </c>
      <c r="M186" s="4">
        <v>263000000</v>
      </c>
      <c r="N186" s="4">
        <v>49000000</v>
      </c>
      <c r="O186" s="5">
        <v>83000000</v>
      </c>
      <c r="P186" s="4" t="s">
        <v>24</v>
      </c>
      <c r="Q186" s="4" t="s">
        <v>24</v>
      </c>
      <c r="R186" s="4">
        <v>83000000</v>
      </c>
      <c r="S186" s="4" t="s">
        <v>24</v>
      </c>
    </row>
    <row r="187" spans="1:19" ht="16" x14ac:dyDescent="0.2">
      <c r="A187" s="3" t="s">
        <v>185</v>
      </c>
      <c r="B187" s="4">
        <v>577907000</v>
      </c>
      <c r="C187" s="4">
        <v>770421000</v>
      </c>
      <c r="D187" s="4">
        <v>640863000</v>
      </c>
      <c r="E187" s="4">
        <v>579960000</v>
      </c>
      <c r="F187" s="4">
        <v>783275000</v>
      </c>
      <c r="G187" s="4">
        <v>1089000000</v>
      </c>
      <c r="H187" s="4">
        <v>1496000000</v>
      </c>
      <c r="I187" s="4">
        <v>2909000000</v>
      </c>
      <c r="J187" s="4">
        <v>3143000000</v>
      </c>
      <c r="K187" s="4">
        <v>4272000000</v>
      </c>
      <c r="L187" s="4">
        <v>4694000000</v>
      </c>
      <c r="M187" s="4">
        <v>8132000000</v>
      </c>
      <c r="N187" s="4">
        <v>3808000000</v>
      </c>
      <c r="O187" s="5">
        <v>10324000000</v>
      </c>
      <c r="P187" s="4">
        <v>-138000000</v>
      </c>
      <c r="Q187" s="4">
        <v>1740000000</v>
      </c>
      <c r="R187" s="4">
        <v>2663000000</v>
      </c>
      <c r="S187" s="4">
        <v>6059000000</v>
      </c>
    </row>
    <row r="188" spans="1:19" ht="16" x14ac:dyDescent="0.2">
      <c r="A188" s="34" t="s">
        <v>186</v>
      </c>
      <c r="B188" s="32">
        <v>580826167</v>
      </c>
      <c r="C188" s="32">
        <v>773126755</v>
      </c>
      <c r="D188" s="32">
        <v>643661919</v>
      </c>
      <c r="E188" s="32">
        <v>588964957</v>
      </c>
      <c r="F188" s="32">
        <v>821814325</v>
      </c>
      <c r="G188" s="32">
        <v>1127839838</v>
      </c>
      <c r="H188" s="32">
        <v>1546723360</v>
      </c>
      <c r="I188" s="32">
        <v>2967156133</v>
      </c>
      <c r="J188" s="4">
        <v>3143000000</v>
      </c>
      <c r="K188" s="32">
        <v>4320953535</v>
      </c>
      <c r="L188" s="32">
        <v>4874786573</v>
      </c>
      <c r="M188" s="32">
        <v>8363513127</v>
      </c>
      <c r="N188" s="32">
        <v>3808000000</v>
      </c>
      <c r="O188" s="33">
        <v>10566952128</v>
      </c>
      <c r="P188" s="32">
        <v>-138000000</v>
      </c>
      <c r="Q188" s="32">
        <v>1740000000</v>
      </c>
      <c r="R188" s="32">
        <v>2724040290</v>
      </c>
      <c r="S188" s="32">
        <v>6116616387</v>
      </c>
    </row>
    <row r="189" spans="1:19" ht="16" x14ac:dyDescent="0.2">
      <c r="A189" s="27" t="s">
        <v>199</v>
      </c>
      <c r="B189" s="28"/>
      <c r="C189" s="29">
        <f>(C188/B188)-1</f>
        <v>0.3310811373964837</v>
      </c>
      <c r="D189" s="29">
        <f>(D188/C188)-1</f>
        <v>-0.16745615794915802</v>
      </c>
      <c r="E189" s="29">
        <f>(E188/D188)-1</f>
        <v>-8.4977781635703686E-2</v>
      </c>
      <c r="F189" s="29">
        <f t="shared" ref="F189:S189" si="11">(F188/E188)-1</f>
        <v>0.39535351846069178</v>
      </c>
      <c r="G189" s="29">
        <f t="shared" si="11"/>
        <v>0.37237792490414434</v>
      </c>
      <c r="H189" s="29">
        <f t="shared" si="11"/>
        <v>0.37140337474051877</v>
      </c>
      <c r="I189" s="29">
        <f t="shared" si="11"/>
        <v>0.91834959614238976</v>
      </c>
      <c r="J189" s="29">
        <f t="shared" si="11"/>
        <v>5.9263435801138575E-2</v>
      </c>
      <c r="K189" s="29">
        <f t="shared" si="11"/>
        <v>0.37478636175628388</v>
      </c>
      <c r="L189" s="29">
        <f t="shared" si="11"/>
        <v>0.12817380087842123</v>
      </c>
      <c r="M189" s="29">
        <f t="shared" si="11"/>
        <v>0.7156675480569803</v>
      </c>
      <c r="N189" s="29">
        <f t="shared" si="11"/>
        <v>-0.54468894324962536</v>
      </c>
      <c r="O189" s="29">
        <f t="shared" si="11"/>
        <v>1.7749349075630252</v>
      </c>
      <c r="P189" s="29"/>
      <c r="Q189" s="29">
        <f t="shared" si="11"/>
        <v>-13.608695652173912</v>
      </c>
      <c r="R189" s="29">
        <f t="shared" si="11"/>
        <v>0.56554039655172406</v>
      </c>
      <c r="S189" s="29">
        <f t="shared" si="11"/>
        <v>1.2454206751104993</v>
      </c>
    </row>
    <row r="190" spans="1:19" ht="16" x14ac:dyDescent="0.2">
      <c r="A190" s="30" t="s">
        <v>200</v>
      </c>
      <c r="B190" s="31">
        <f t="shared" ref="B190:S190" si="12">B188/B2</f>
        <v>0.16392196305769549</v>
      </c>
      <c r="C190" s="31">
        <f t="shared" si="12"/>
        <v>0.19338176381277311</v>
      </c>
      <c r="D190" s="31">
        <f t="shared" si="12"/>
        <v>0.15038271218429036</v>
      </c>
      <c r="E190" s="31">
        <f t="shared" si="12"/>
        <v>0.14260093357112869</v>
      </c>
      <c r="F190" s="31">
        <f t="shared" si="12"/>
        <v>0.17554482456183446</v>
      </c>
      <c r="G190" s="31">
        <f t="shared" si="12"/>
        <v>0.22511773213572855</v>
      </c>
      <c r="H190" s="31">
        <f t="shared" si="12"/>
        <v>0.2238384023154848</v>
      </c>
      <c r="I190" s="31">
        <f t="shared" si="12"/>
        <v>0.3054515269713815</v>
      </c>
      <c r="J190" s="31">
        <f t="shared" si="12"/>
        <v>0.26826561966541485</v>
      </c>
      <c r="K190" s="31">
        <f t="shared" si="12"/>
        <v>0.39576419994504486</v>
      </c>
      <c r="L190" s="31">
        <f t="shared" si="12"/>
        <v>0.29234102386806599</v>
      </c>
      <c r="M190" s="31">
        <f t="shared" si="12"/>
        <v>0.31074954027643603</v>
      </c>
      <c r="N190" s="31">
        <f t="shared" si="12"/>
        <v>0.14117298138948617</v>
      </c>
      <c r="O190" s="31">
        <f t="shared" si="12"/>
        <v>0.32333625433738256</v>
      </c>
      <c r="P190" s="31">
        <f t="shared" si="12"/>
        <v>-2.3267577137076379E-2</v>
      </c>
      <c r="Q190" s="31">
        <f t="shared" si="12"/>
        <v>0.28755577590480913</v>
      </c>
      <c r="R190" s="31">
        <f t="shared" si="12"/>
        <v>0.37875977335928812</v>
      </c>
      <c r="S190" s="31">
        <f t="shared" si="12"/>
        <v>0.45284788531872361</v>
      </c>
    </row>
    <row r="191" spans="1:19" ht="16" x14ac:dyDescent="0.2">
      <c r="A191" s="3" t="s">
        <v>187</v>
      </c>
      <c r="B191" s="4">
        <v>577907000</v>
      </c>
      <c r="C191" s="4">
        <v>758494000</v>
      </c>
      <c r="D191" s="4">
        <v>638814000</v>
      </c>
      <c r="E191" s="4">
        <v>2080002000</v>
      </c>
      <c r="F191" s="4">
        <v>801220000</v>
      </c>
      <c r="G191" s="4">
        <v>1093000000</v>
      </c>
      <c r="H191" s="4">
        <v>2818000000</v>
      </c>
      <c r="I191" s="4">
        <v>2099000000</v>
      </c>
      <c r="J191" s="4">
        <v>3127000000</v>
      </c>
      <c r="K191" s="4">
        <v>4272000000</v>
      </c>
      <c r="L191" s="4">
        <v>9662000000</v>
      </c>
      <c r="M191" s="4">
        <v>12109000000</v>
      </c>
      <c r="N191" s="4">
        <v>3808000000</v>
      </c>
      <c r="O191" s="5">
        <v>9074000000</v>
      </c>
      <c r="P191" s="4">
        <v>-138000000</v>
      </c>
      <c r="Q191" s="4">
        <v>1740000000</v>
      </c>
      <c r="R191" s="4">
        <v>2663000000</v>
      </c>
      <c r="S191" s="4">
        <v>4809000000</v>
      </c>
    </row>
    <row r="192" spans="1:19" ht="16" x14ac:dyDescent="0.2">
      <c r="A192" s="3" t="s">
        <v>188</v>
      </c>
      <c r="B192" s="6">
        <v>0.25</v>
      </c>
      <c r="C192" s="6">
        <v>0.32</v>
      </c>
      <c r="D192" s="6">
        <v>0.26</v>
      </c>
      <c r="E192" s="6">
        <v>0.25</v>
      </c>
      <c r="F192" s="6">
        <v>0.35</v>
      </c>
      <c r="G192" s="6">
        <v>0.5</v>
      </c>
      <c r="H192" s="6">
        <v>0.69</v>
      </c>
      <c r="I192" s="6">
        <v>1.21</v>
      </c>
      <c r="J192" s="6">
        <v>1.29</v>
      </c>
      <c r="K192" s="6">
        <v>1.75</v>
      </c>
      <c r="L192" s="6">
        <v>1.9</v>
      </c>
      <c r="M192" s="6">
        <v>3.26</v>
      </c>
      <c r="N192" s="6">
        <v>1.53</v>
      </c>
      <c r="O192" s="7">
        <v>4.18</v>
      </c>
      <c r="P192" s="6">
        <v>-0.06</v>
      </c>
      <c r="Q192" s="6">
        <v>0.71</v>
      </c>
      <c r="R192" s="6">
        <v>1.08</v>
      </c>
      <c r="S192" s="6">
        <v>2.4500000000000002</v>
      </c>
    </row>
    <row r="193" spans="1:19" ht="16" x14ac:dyDescent="0.2">
      <c r="A193" s="3" t="s">
        <v>189</v>
      </c>
      <c r="B193" s="6">
        <v>18.2</v>
      </c>
      <c r="C193" s="6">
        <v>8.69</v>
      </c>
      <c r="D193" s="6">
        <v>7.61</v>
      </c>
      <c r="E193" s="6">
        <v>8.57</v>
      </c>
      <c r="F193" s="6">
        <v>10.51</v>
      </c>
      <c r="G193" s="6">
        <v>13.22</v>
      </c>
      <c r="H193" s="6">
        <v>38.340000000000003</v>
      </c>
      <c r="I193" s="6">
        <v>37.94</v>
      </c>
      <c r="J193" s="6">
        <v>20.69</v>
      </c>
      <c r="K193" s="6">
        <v>27.83</v>
      </c>
      <c r="L193" s="6">
        <v>46.91</v>
      </c>
      <c r="M193" s="6">
        <v>61.55</v>
      </c>
      <c r="N193" s="6">
        <v>65.53</v>
      </c>
      <c r="O193" s="7">
        <v>86.39</v>
      </c>
      <c r="P193" s="4" t="s">
        <v>24</v>
      </c>
      <c r="Q193" s="4" t="s">
        <v>24</v>
      </c>
      <c r="R193" s="6">
        <v>85.4</v>
      </c>
      <c r="S193" s="6">
        <v>89.92</v>
      </c>
    </row>
    <row r="194" spans="1:19" ht="16" x14ac:dyDescent="0.2">
      <c r="A194" s="3" t="s">
        <v>190</v>
      </c>
      <c r="B194" s="6">
        <v>2.67</v>
      </c>
      <c r="C194" s="6">
        <v>1.56</v>
      </c>
      <c r="D194" s="6">
        <v>1.47</v>
      </c>
      <c r="E194" s="6">
        <v>1.9</v>
      </c>
      <c r="F194" s="6">
        <v>1.44</v>
      </c>
      <c r="G194" s="6">
        <v>1.91</v>
      </c>
      <c r="H194" s="4">
        <v>1</v>
      </c>
      <c r="I194" s="6">
        <v>1.1499999999999999</v>
      </c>
      <c r="J194" s="6">
        <v>0.9</v>
      </c>
      <c r="K194" s="6">
        <v>1.7</v>
      </c>
      <c r="L194" s="6">
        <v>1.34</v>
      </c>
      <c r="M194" s="6">
        <v>0.93</v>
      </c>
      <c r="N194" s="6">
        <v>1.29</v>
      </c>
      <c r="O194" s="7">
        <v>1.1499999999999999</v>
      </c>
      <c r="P194" s="6">
        <v>0.57999999999999996</v>
      </c>
      <c r="Q194" s="6">
        <v>1.59</v>
      </c>
      <c r="R194" s="6">
        <v>1.42</v>
      </c>
      <c r="S194" s="6">
        <v>1.03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R1 A4:S7 A15:S16 A19:S33 A191:S195 A2:S2 A9:S11 A13:S13 A37:S128 A130:S142 A144:S187 A188:I188 O188 R188:S188 K188:M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9843-983C-D340-ACEF-20A66C63DEE9}">
  <dimension ref="A1:R110"/>
  <sheetViews>
    <sheetView tabSelected="1" workbookViewId="0">
      <selection activeCell="H20" sqref="H20"/>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5" cm="1">
        <f t="array" ref="A3">_FV(A1,"Market cap",TRUE)</f>
        <v>1155095500000</v>
      </c>
      <c r="B3" s="36" t="s">
        <v>201</v>
      </c>
      <c r="C3" s="97">
        <f>Financials!O8*0.01</f>
        <v>0.64620000000000011</v>
      </c>
      <c r="D3" s="36" t="s">
        <v>202</v>
      </c>
      <c r="E3" s="97">
        <f>SUM(C11:E11)/3</f>
        <v>0.38118556093218037</v>
      </c>
      <c r="F3" s="37" t="s">
        <v>203</v>
      </c>
      <c r="G3" s="38">
        <f>AVERAGE(Financials!N129:S129)</f>
        <v>-2.4567594150855334E-3</v>
      </c>
      <c r="H3" s="37" t="s">
        <v>204</v>
      </c>
      <c r="I3" s="101">
        <f>J15*(1+I7)/(I6-I7)</f>
        <v>969694198737.21924</v>
      </c>
      <c r="J3" s="39" t="s">
        <v>205</v>
      </c>
      <c r="K3" s="104">
        <f>(Financials!O172*-1)/Model!A3</f>
        <v>3.4282879640687718E-4</v>
      </c>
      <c r="L3" s="40" t="s">
        <v>206</v>
      </c>
      <c r="M3" s="41"/>
      <c r="N3" s="118" t="s">
        <v>207</v>
      </c>
      <c r="O3" s="119"/>
      <c r="P3" s="41"/>
      <c r="Q3" s="41"/>
      <c r="R3" s="41"/>
    </row>
    <row r="4" spans="1:18" ht="22" customHeight="1" x14ac:dyDescent="0.2">
      <c r="A4" s="42">
        <f>Financials!O56-Financials!O96-Financials!O105</f>
        <v>5277000000</v>
      </c>
      <c r="B4" s="43" t="s">
        <v>208</v>
      </c>
      <c r="C4" s="98">
        <f>Financials!O17*0.01</f>
        <v>0.33039999999999997</v>
      </c>
      <c r="D4" s="43" t="s">
        <v>209</v>
      </c>
      <c r="E4" s="98">
        <f>SUM(C13:E13)/3</f>
        <v>0.41613951529322118</v>
      </c>
      <c r="F4" s="44" t="s">
        <v>210</v>
      </c>
      <c r="G4" s="45">
        <f>A5*(1+(5*G3))</f>
        <v>2439659021.2236934</v>
      </c>
      <c r="H4" s="44" t="s">
        <v>211</v>
      </c>
      <c r="I4" s="102">
        <f>NPV(I6,F15,G15,H15,I15,(J15+I3))</f>
        <v>784906976728.32166</v>
      </c>
      <c r="J4" s="44" t="s">
        <v>212</v>
      </c>
      <c r="K4" s="103" cm="1">
        <f t="array" ref="K4">_FV(A1,"Change (%)",TRUE)</f>
        <v>-1.069E-4</v>
      </c>
      <c r="L4" s="46" t="s">
        <v>213</v>
      </c>
      <c r="M4" s="41"/>
      <c r="N4" s="120" t="s">
        <v>214</v>
      </c>
      <c r="O4" s="121"/>
      <c r="P4" s="41"/>
      <c r="Q4" s="41"/>
      <c r="R4" s="41"/>
    </row>
    <row r="5" spans="1:18" ht="22" customHeight="1" x14ac:dyDescent="0.2">
      <c r="A5" s="42" cm="1">
        <f t="array" ref="A5">_FV(A1,"Shares outstanding",TRUE)</f>
        <v>2470000000</v>
      </c>
      <c r="B5" s="43" t="s">
        <v>215</v>
      </c>
      <c r="C5" s="98">
        <f>F14</f>
        <v>0.52738493185908975</v>
      </c>
      <c r="D5" s="47" t="s">
        <v>216</v>
      </c>
      <c r="E5" s="98">
        <f>SUM(C16:E16)/3</f>
        <v>9.9717468561925385E-2</v>
      </c>
      <c r="F5" s="44" t="s">
        <v>217</v>
      </c>
      <c r="G5" s="45">
        <f>Financials!O56</f>
        <v>16023000000</v>
      </c>
      <c r="H5" s="44" t="s">
        <v>218</v>
      </c>
      <c r="I5" s="102">
        <f>I4+G5-G6</f>
        <v>790183976728.32166</v>
      </c>
      <c r="J5" s="44" t="s">
        <v>219</v>
      </c>
      <c r="K5" s="105" cm="1">
        <f t="array" ref="K5">_FV(A1,"Price")</f>
        <v>467.65</v>
      </c>
      <c r="L5" s="48" t="s">
        <v>220</v>
      </c>
      <c r="M5" s="41"/>
      <c r="N5" s="49" t="s">
        <v>221</v>
      </c>
      <c r="O5" s="50">
        <f>Financials!O20</f>
        <v>-279000000</v>
      </c>
      <c r="P5" s="41"/>
      <c r="Q5" s="41"/>
      <c r="R5" s="41"/>
    </row>
    <row r="6" spans="1:18" ht="22" customHeight="1" x14ac:dyDescent="0.2">
      <c r="A6" s="51">
        <f>O20/F10</f>
        <v>21.215433640671492</v>
      </c>
      <c r="B6" s="43" t="s">
        <v>222</v>
      </c>
      <c r="C6" s="98">
        <f>F17</f>
        <v>0.47570069426587813</v>
      </c>
      <c r="D6" s="47" t="s">
        <v>200</v>
      </c>
      <c r="E6" s="98">
        <f>Financials!O33/Financials!O126</f>
        <v>0.37544089305843426</v>
      </c>
      <c r="F6" s="43" t="s">
        <v>223</v>
      </c>
      <c r="G6" s="45">
        <f>Financials!O96+Financials!O105</f>
        <v>10746000000</v>
      </c>
      <c r="H6" s="44" t="s">
        <v>224</v>
      </c>
      <c r="I6" s="103">
        <f>N25</f>
        <v>9.6503083230045847E-2</v>
      </c>
      <c r="J6" s="44" t="s">
        <v>225</v>
      </c>
      <c r="K6" s="109">
        <f>I5/G4</f>
        <v>323.89115440074005</v>
      </c>
      <c r="L6" s="52" t="s">
        <v>226</v>
      </c>
      <c r="M6" s="41"/>
      <c r="N6" s="49" t="s">
        <v>227</v>
      </c>
      <c r="O6" s="50">
        <f>Financials!O96</f>
        <v>1249000000</v>
      </c>
      <c r="P6" s="41"/>
      <c r="Q6" s="41"/>
      <c r="R6" s="41"/>
    </row>
    <row r="7" spans="1:18" ht="22" customHeight="1" thickBot="1" x14ac:dyDescent="0.25">
      <c r="A7" s="53">
        <f>O20/F12</f>
        <v>40.227606742355647</v>
      </c>
      <c r="B7" s="54" t="s">
        <v>228</v>
      </c>
      <c r="C7" s="99">
        <f>F15/A3</f>
        <v>2.2422388451863937E-2</v>
      </c>
      <c r="D7" s="54" t="s">
        <v>229</v>
      </c>
      <c r="E7" s="100">
        <f>(Financials!O16*(1-0.25))/(Financials!O126+Financials!O105+Financials!O96)</f>
        <v>0.21174209741940545</v>
      </c>
      <c r="F7" s="54" t="s">
        <v>196</v>
      </c>
      <c r="G7" s="55">
        <f>(Financials!O96+Financials!O105)/Financials!O126</f>
        <v>0.39074942729355294</v>
      </c>
      <c r="H7" s="56" t="s">
        <v>230</v>
      </c>
      <c r="I7" s="110">
        <v>2.5000000000000001E-2</v>
      </c>
      <c r="J7" s="57" t="s">
        <v>231</v>
      </c>
      <c r="K7" s="106">
        <f>K6/K5-1</f>
        <v>-0.30740691884798443</v>
      </c>
      <c r="L7" s="58" t="s">
        <v>232</v>
      </c>
      <c r="M7" s="41"/>
      <c r="N7" s="49" t="s">
        <v>233</v>
      </c>
      <c r="O7" s="50">
        <f>Financials!O105</f>
        <v>9497000000</v>
      </c>
      <c r="P7" s="41"/>
      <c r="Q7" s="41"/>
      <c r="R7" s="41"/>
    </row>
    <row r="8" spans="1:18" ht="22" customHeight="1" x14ac:dyDescent="0.2">
      <c r="A8" s="59"/>
      <c r="B8" s="41"/>
      <c r="C8" s="41"/>
      <c r="D8" s="41"/>
      <c r="E8" s="41"/>
      <c r="F8" s="107"/>
      <c r="G8" s="107"/>
      <c r="H8" s="107"/>
      <c r="I8" s="107"/>
      <c r="J8" s="108"/>
      <c r="K8" s="60"/>
      <c r="L8" s="60"/>
      <c r="M8" s="41"/>
      <c r="N8" s="61" t="s">
        <v>214</v>
      </c>
      <c r="O8" s="62">
        <f>O5/(O6+O7)</f>
        <v>-2.5963149078726967E-2</v>
      </c>
      <c r="P8" s="41"/>
      <c r="Q8" s="41"/>
      <c r="R8" s="41"/>
    </row>
    <row r="9" spans="1:18" ht="22" customHeight="1" x14ac:dyDescent="0.2">
      <c r="A9" s="63"/>
      <c r="B9" s="64">
        <v>2020</v>
      </c>
      <c r="C9" s="64">
        <v>2021</v>
      </c>
      <c r="D9" s="64">
        <v>2022</v>
      </c>
      <c r="E9" s="65">
        <v>2023</v>
      </c>
      <c r="F9" s="66">
        <v>2024</v>
      </c>
      <c r="G9" s="67">
        <v>2025</v>
      </c>
      <c r="H9" s="67">
        <v>2026</v>
      </c>
      <c r="I9" s="67">
        <v>2027</v>
      </c>
      <c r="J9" s="68">
        <v>2028</v>
      </c>
      <c r="K9" s="60"/>
      <c r="L9" s="60"/>
      <c r="M9" s="60"/>
      <c r="N9" s="49" t="s">
        <v>234</v>
      </c>
      <c r="O9" s="50">
        <f>Financials!O25</f>
        <v>767000000</v>
      </c>
      <c r="P9" s="41"/>
      <c r="Q9" s="41"/>
      <c r="R9" s="41"/>
    </row>
    <row r="10" spans="1:18" ht="22" customHeight="1" x14ac:dyDescent="0.2">
      <c r="A10" s="69" t="s">
        <v>235</v>
      </c>
      <c r="B10" s="70">
        <v>10918000000</v>
      </c>
      <c r="C10" s="70">
        <v>16675000000</v>
      </c>
      <c r="D10" s="70">
        <v>26914000000</v>
      </c>
      <c r="E10" s="71">
        <v>26974000000</v>
      </c>
      <c r="F10" s="70">
        <v>54446000000</v>
      </c>
      <c r="G10" s="70">
        <v>79952000000</v>
      </c>
      <c r="H10" s="70">
        <v>92700000000</v>
      </c>
      <c r="I10" s="70">
        <v>105400000000</v>
      </c>
      <c r="J10" s="71">
        <v>121700000000</v>
      </c>
      <c r="K10" s="72" t="s">
        <v>236</v>
      </c>
      <c r="L10" s="60"/>
      <c r="N10" s="49" t="s">
        <v>237</v>
      </c>
      <c r="O10" s="50">
        <f>Financials!O24</f>
        <v>11092000000</v>
      </c>
      <c r="P10" s="41"/>
      <c r="Q10" s="41"/>
      <c r="R10" s="41"/>
    </row>
    <row r="11" spans="1:18" ht="22" customHeight="1" x14ac:dyDescent="0.2">
      <c r="A11" s="73"/>
      <c r="B11" s="74"/>
      <c r="C11" s="74">
        <f t="shared" ref="C11:J11" si="0">(C10/B10)-1</f>
        <v>0.52729437625938824</v>
      </c>
      <c r="D11" s="74">
        <f t="shared" si="0"/>
        <v>0.61403298350824587</v>
      </c>
      <c r="E11" s="74">
        <f t="shared" si="0"/>
        <v>2.2293230289069932E-3</v>
      </c>
      <c r="F11" s="75">
        <f t="shared" si="0"/>
        <v>1.018462222881293</v>
      </c>
      <c r="G11" s="74">
        <f t="shared" si="0"/>
        <v>0.46846416632994159</v>
      </c>
      <c r="H11" s="74">
        <f t="shared" si="0"/>
        <v>0.15944566740044031</v>
      </c>
      <c r="I11" s="74">
        <f t="shared" si="0"/>
        <v>0.13700107874865153</v>
      </c>
      <c r="J11" s="76">
        <f t="shared" si="0"/>
        <v>0.15464895635673614</v>
      </c>
      <c r="K11" s="76">
        <f>AVERAGE(F11:J11)</f>
        <v>0.38760441834341253</v>
      </c>
      <c r="L11" s="60"/>
      <c r="M11" s="60"/>
      <c r="N11" s="49" t="s">
        <v>238</v>
      </c>
      <c r="O11" s="77">
        <f>O9/O10</f>
        <v>6.9148936170212769E-2</v>
      </c>
      <c r="P11" s="41"/>
      <c r="Q11" s="41"/>
      <c r="R11" s="41"/>
    </row>
    <row r="12" spans="1:18" ht="22" customHeight="1" x14ac:dyDescent="0.2">
      <c r="A12" s="69" t="s">
        <v>142</v>
      </c>
      <c r="B12" s="70">
        <v>2796000000</v>
      </c>
      <c r="C12" s="70">
        <v>4332000000</v>
      </c>
      <c r="D12" s="70">
        <v>9752000000</v>
      </c>
      <c r="E12" s="70">
        <v>4368000000</v>
      </c>
      <c r="F12" s="78">
        <v>28714000000</v>
      </c>
      <c r="G12" s="70">
        <v>41627000000</v>
      </c>
      <c r="H12" s="70">
        <v>48950000000</v>
      </c>
      <c r="I12" s="70">
        <v>55330000000</v>
      </c>
      <c r="J12" s="71">
        <v>66164000000</v>
      </c>
      <c r="K12" s="79" t="s">
        <v>239</v>
      </c>
      <c r="L12" s="60"/>
      <c r="M12" s="60"/>
      <c r="N12" s="49" t="s">
        <v>240</v>
      </c>
      <c r="O12" s="77">
        <f>O8*(1-O11)</f>
        <v>-2.4167824940304356E-2</v>
      </c>
      <c r="P12" s="41"/>
      <c r="Q12" s="41"/>
      <c r="R12" s="41"/>
    </row>
    <row r="13" spans="1:18" ht="22" customHeight="1" x14ac:dyDescent="0.2">
      <c r="A13" s="73"/>
      <c r="B13" s="74"/>
      <c r="C13" s="74">
        <f t="shared" ref="C13:J13" si="1">(C12/B12)-1</f>
        <v>0.54935622317596566</v>
      </c>
      <c r="D13" s="74">
        <f t="shared" si="1"/>
        <v>1.2511542012927053</v>
      </c>
      <c r="E13" s="74">
        <f t="shared" si="1"/>
        <v>-0.55209187858900743</v>
      </c>
      <c r="F13" s="75">
        <f t="shared" si="1"/>
        <v>5.5737179487179489</v>
      </c>
      <c r="G13" s="74">
        <f t="shared" si="1"/>
        <v>0.44971094239743681</v>
      </c>
      <c r="H13" s="74">
        <f t="shared" si="1"/>
        <v>0.17591947534052421</v>
      </c>
      <c r="I13" s="74">
        <f t="shared" si="1"/>
        <v>0.13033707865168531</v>
      </c>
      <c r="J13" s="76">
        <f t="shared" si="1"/>
        <v>0.195806976323875</v>
      </c>
      <c r="K13" s="76">
        <f>AVERAGE(G13:J13)</f>
        <v>0.23794361817838033</v>
      </c>
      <c r="L13" s="60"/>
      <c r="M13" s="60"/>
      <c r="N13" s="120" t="s">
        <v>241</v>
      </c>
      <c r="O13" s="121"/>
      <c r="P13" s="41"/>
      <c r="Q13" s="41"/>
      <c r="R13" s="41"/>
    </row>
    <row r="14" spans="1:18" ht="22" customHeight="1" x14ac:dyDescent="0.2">
      <c r="A14" s="80" t="s">
        <v>242</v>
      </c>
      <c r="B14" s="81">
        <f>B12/B10</f>
        <v>0.25609085913170909</v>
      </c>
      <c r="C14" s="81">
        <f t="shared" ref="C14:J14" si="2">C12/C10</f>
        <v>0.25979010494752625</v>
      </c>
      <c r="D14" s="81">
        <f t="shared" si="2"/>
        <v>0.36233930296499961</v>
      </c>
      <c r="E14" s="81">
        <f t="shared" si="2"/>
        <v>0.16193371394676356</v>
      </c>
      <c r="F14" s="82">
        <f t="shared" si="2"/>
        <v>0.52738493185908975</v>
      </c>
      <c r="G14" s="81">
        <f t="shared" si="2"/>
        <v>0.52064988993396033</v>
      </c>
      <c r="H14" s="81">
        <f t="shared" si="2"/>
        <v>0.52804746494066879</v>
      </c>
      <c r="I14" s="81">
        <f t="shared" si="2"/>
        <v>0.52495256166982918</v>
      </c>
      <c r="J14" s="83">
        <f t="shared" si="2"/>
        <v>0.54366474938373044</v>
      </c>
      <c r="K14" s="83"/>
      <c r="L14" s="60"/>
      <c r="M14" s="60"/>
      <c r="N14" s="49" t="s">
        <v>243</v>
      </c>
      <c r="O14" s="77">
        <f>'[1]US Treasury Bonds'!$C$8</f>
        <v>4.2709999999999998E-2</v>
      </c>
      <c r="P14" s="41"/>
      <c r="Q14" s="41"/>
      <c r="R14" s="41"/>
    </row>
    <row r="15" spans="1:18" ht="22" customHeight="1" x14ac:dyDescent="0.2">
      <c r="A15" s="69" t="s">
        <v>185</v>
      </c>
      <c r="B15" s="70">
        <v>4320953535</v>
      </c>
      <c r="C15" s="70">
        <v>4874786573</v>
      </c>
      <c r="D15" s="70">
        <v>8363513127</v>
      </c>
      <c r="E15" s="70">
        <v>3808000000</v>
      </c>
      <c r="F15" s="78">
        <v>25900000000</v>
      </c>
      <c r="G15" s="70">
        <v>39838000000</v>
      </c>
      <c r="H15" s="70">
        <v>48532000000</v>
      </c>
      <c r="I15" s="70">
        <v>53337000000</v>
      </c>
      <c r="J15" s="71">
        <v>67645000000</v>
      </c>
      <c r="K15" s="79" t="s">
        <v>244</v>
      </c>
      <c r="L15" s="60"/>
      <c r="M15" s="60"/>
      <c r="N15" s="49" t="s">
        <v>245</v>
      </c>
      <c r="O15" s="84">
        <f>1.33</f>
        <v>1.33</v>
      </c>
      <c r="P15" s="41"/>
      <c r="Q15" s="41"/>
      <c r="R15" s="41"/>
    </row>
    <row r="16" spans="1:18" ht="22" customHeight="1" x14ac:dyDescent="0.2">
      <c r="A16" s="85"/>
      <c r="B16" s="74"/>
      <c r="C16" s="74">
        <f t="shared" ref="C16:J16" si="3">(C15/B15)-1</f>
        <v>0.12817380087842123</v>
      </c>
      <c r="D16" s="74">
        <f t="shared" si="3"/>
        <v>0.7156675480569803</v>
      </c>
      <c r="E16" s="74">
        <f t="shared" si="3"/>
        <v>-0.54468894324962536</v>
      </c>
      <c r="F16" s="75">
        <f t="shared" si="3"/>
        <v>5.8014705882352944</v>
      </c>
      <c r="G16" s="74">
        <f t="shared" si="3"/>
        <v>0.53814671814671811</v>
      </c>
      <c r="H16" s="74">
        <f t="shared" si="3"/>
        <v>0.21823384708067683</v>
      </c>
      <c r="I16" s="74">
        <f t="shared" si="3"/>
        <v>9.9006840847275956E-2</v>
      </c>
      <c r="J16" s="76">
        <f t="shared" si="3"/>
        <v>0.2682565573616813</v>
      </c>
      <c r="K16" s="76">
        <f>AVERAGE(G16:J16)</f>
        <v>0.28091099085908805</v>
      </c>
      <c r="L16" s="60"/>
      <c r="M16" s="60"/>
      <c r="N16" s="49" t="s">
        <v>246</v>
      </c>
      <c r="O16" s="77">
        <v>8.4000000000000005E-2</v>
      </c>
      <c r="P16" s="41"/>
      <c r="Q16" s="41"/>
      <c r="R16" s="41"/>
    </row>
    <row r="17" spans="1:18" ht="22" customHeight="1" x14ac:dyDescent="0.2">
      <c r="A17" s="80" t="s">
        <v>200</v>
      </c>
      <c r="B17" s="81">
        <f>B15/B10</f>
        <v>0.39576419994504486</v>
      </c>
      <c r="C17" s="81">
        <f t="shared" ref="C17:J17" si="4">C15/C10</f>
        <v>0.29234102386806599</v>
      </c>
      <c r="D17" s="81">
        <f t="shared" si="4"/>
        <v>0.31074954027643603</v>
      </c>
      <c r="E17" s="83">
        <f t="shared" si="4"/>
        <v>0.14117298138948617</v>
      </c>
      <c r="F17" s="81">
        <f t="shared" si="4"/>
        <v>0.47570069426587813</v>
      </c>
      <c r="G17" s="81">
        <f t="shared" si="4"/>
        <v>0.4982739643786272</v>
      </c>
      <c r="H17" s="81">
        <f t="shared" si="4"/>
        <v>0.5235382955771305</v>
      </c>
      <c r="I17" s="81">
        <f t="shared" si="4"/>
        <v>0.50604364326375717</v>
      </c>
      <c r="J17" s="83">
        <f t="shared" si="4"/>
        <v>0.55583401807723909</v>
      </c>
      <c r="K17" s="83"/>
      <c r="L17" s="60"/>
      <c r="M17" s="60"/>
      <c r="N17" s="86" t="s">
        <v>241</v>
      </c>
      <c r="O17" s="87">
        <f>(O14)+((O15)*(O16-O14))</f>
        <v>9.762570000000001E-2</v>
      </c>
      <c r="P17" s="41"/>
      <c r="Q17" s="41"/>
      <c r="R17" s="41"/>
    </row>
    <row r="18" spans="1:18" ht="22" customHeight="1" x14ac:dyDescent="0.2">
      <c r="A18" s="88" t="s">
        <v>196</v>
      </c>
      <c r="B18" s="89">
        <v>0.14376641745807234</v>
      </c>
      <c r="C18" s="89">
        <v>0.13879134340547161</v>
      </c>
      <c r="D18" s="89">
        <v>0.19589392086985927</v>
      </c>
      <c r="E18" s="89">
        <v>0.12318147013782542</v>
      </c>
      <c r="F18" s="90"/>
      <c r="G18" s="89"/>
      <c r="H18" s="89"/>
      <c r="I18" s="89"/>
      <c r="J18" s="91"/>
      <c r="K18" s="92"/>
      <c r="L18" s="60"/>
      <c r="M18" s="60"/>
      <c r="N18" s="120" t="s">
        <v>247</v>
      </c>
      <c r="O18" s="121"/>
      <c r="P18" s="41"/>
      <c r="Q18" s="41"/>
      <c r="R18" s="41"/>
    </row>
    <row r="19" spans="1:18" ht="22" customHeight="1" x14ac:dyDescent="0.2">
      <c r="A19" s="60"/>
      <c r="B19" s="60"/>
      <c r="C19" s="60"/>
      <c r="D19" s="60"/>
      <c r="E19" s="60"/>
      <c r="F19" s="60" t="s">
        <v>248</v>
      </c>
      <c r="G19" s="60"/>
      <c r="H19" s="60"/>
      <c r="I19" s="60"/>
      <c r="J19" s="60"/>
      <c r="K19" s="60"/>
      <c r="L19" s="60"/>
      <c r="M19" s="60"/>
      <c r="N19" s="49" t="s">
        <v>224</v>
      </c>
      <c r="O19" s="93">
        <f>O6+O7</f>
        <v>10746000000</v>
      </c>
      <c r="P19" s="41"/>
      <c r="Q19" s="41"/>
      <c r="R19" s="41"/>
    </row>
    <row r="20" spans="1:18" ht="22" customHeight="1" x14ac:dyDescent="0.2">
      <c r="B20" s="94"/>
      <c r="C20" s="94"/>
      <c r="D20" s="94"/>
      <c r="E20" s="94"/>
      <c r="F20" s="60"/>
      <c r="G20" s="60"/>
      <c r="H20" s="60"/>
      <c r="I20" s="60"/>
      <c r="J20" s="60"/>
      <c r="K20" s="60"/>
      <c r="L20" s="60"/>
      <c r="M20" s="60"/>
      <c r="N20" s="49" t="s">
        <v>201</v>
      </c>
      <c r="O20" s="93">
        <f>A3</f>
        <v>1155095500000</v>
      </c>
      <c r="P20" s="41"/>
      <c r="Q20" s="41"/>
      <c r="R20" s="41"/>
    </row>
    <row r="21" spans="1:18" ht="22" customHeight="1" x14ac:dyDescent="0.2">
      <c r="A21" s="122" t="str" cm="1">
        <f t="array" ref="A21">_FV(A1,"Industry")</f>
        <v>Semiconductors &amp; Semiconductor Equipment</v>
      </c>
      <c r="B21" s="122"/>
      <c r="C21" s="122"/>
      <c r="D21" s="123" cm="1">
        <f t="array" ref="D21">_FV(A1,"Year incorporated",TRUE)</f>
        <v>1998</v>
      </c>
      <c r="E21" s="123"/>
      <c r="F21" s="60"/>
      <c r="G21" s="60"/>
      <c r="H21" s="60"/>
      <c r="I21" s="60"/>
      <c r="J21" s="60"/>
      <c r="K21" s="60"/>
      <c r="M21" s="60"/>
      <c r="N21" s="49" t="s">
        <v>249</v>
      </c>
      <c r="O21" s="93">
        <f>O19+O20</f>
        <v>1165841500000</v>
      </c>
      <c r="P21" s="41"/>
      <c r="Q21" s="41"/>
      <c r="R21" s="41"/>
    </row>
    <row r="22" spans="1:18" ht="22" customHeight="1" x14ac:dyDescent="0.2">
      <c r="A22" s="111" t="str" cm="1">
        <f t="array" ref="A22">_FV(A1,"Description")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B22" s="111"/>
      <c r="C22" s="111"/>
      <c r="D22" s="111"/>
      <c r="E22" s="111"/>
      <c r="F22" s="60"/>
      <c r="G22" s="60"/>
      <c r="H22" s="60"/>
      <c r="I22" s="60"/>
      <c r="J22" s="60"/>
      <c r="K22" s="60"/>
      <c r="L22" s="60"/>
      <c r="M22" s="60"/>
      <c r="N22" s="61" t="s">
        <v>250</v>
      </c>
      <c r="O22" s="95">
        <f>(O19/O21)</f>
        <v>9.2173764615515914E-3</v>
      </c>
      <c r="P22" s="41"/>
      <c r="Q22" s="41"/>
      <c r="R22" s="41"/>
    </row>
    <row r="23" spans="1:18" ht="22" customHeight="1" x14ac:dyDescent="0.2">
      <c r="A23" s="111"/>
      <c r="B23" s="111"/>
      <c r="C23" s="111"/>
      <c r="D23" s="111"/>
      <c r="E23" s="111"/>
      <c r="F23" s="60"/>
      <c r="G23" s="60"/>
      <c r="H23" s="60"/>
      <c r="I23" s="60"/>
      <c r="J23" s="60"/>
      <c r="K23" s="60"/>
      <c r="L23" s="60"/>
      <c r="M23" s="60"/>
      <c r="N23" s="86" t="s">
        <v>251</v>
      </c>
      <c r="O23" s="96">
        <f>O20/O21</f>
        <v>0.99078262353844837</v>
      </c>
      <c r="P23" s="41"/>
      <c r="Q23" s="41"/>
      <c r="R23" s="41"/>
    </row>
    <row r="24" spans="1:18" ht="22" customHeight="1" x14ac:dyDescent="0.2">
      <c r="A24" s="111"/>
      <c r="B24" s="111"/>
      <c r="C24" s="111"/>
      <c r="D24" s="111"/>
      <c r="E24" s="111"/>
      <c r="F24" s="60"/>
      <c r="G24" s="60"/>
      <c r="H24" s="60"/>
      <c r="I24" s="60"/>
      <c r="J24" s="60"/>
      <c r="K24" s="60"/>
      <c r="L24" s="60"/>
      <c r="M24" s="60"/>
      <c r="N24" s="112" t="s">
        <v>252</v>
      </c>
      <c r="O24" s="113"/>
      <c r="P24" s="41"/>
      <c r="Q24" s="41"/>
      <c r="R24" s="41"/>
    </row>
    <row r="25" spans="1:18" ht="22" customHeight="1" x14ac:dyDescent="0.2">
      <c r="A25" s="111"/>
      <c r="B25" s="111"/>
      <c r="C25" s="111"/>
      <c r="D25" s="111"/>
      <c r="E25" s="111"/>
      <c r="F25" s="60"/>
      <c r="G25" s="60"/>
      <c r="H25" s="60"/>
      <c r="I25" s="60"/>
      <c r="J25" s="60"/>
      <c r="K25" s="60"/>
      <c r="L25" s="60"/>
      <c r="M25" s="60"/>
      <c r="N25" s="114">
        <f>(O22*O12)+(O23*O17)</f>
        <v>9.6503083230045847E-2</v>
      </c>
      <c r="O25" s="115"/>
      <c r="P25" s="41"/>
      <c r="Q25" s="41"/>
      <c r="R25" s="41"/>
    </row>
    <row r="26" spans="1:18" ht="22" customHeight="1" x14ac:dyDescent="0.2">
      <c r="A26" s="111"/>
      <c r="B26" s="111"/>
      <c r="C26" s="111"/>
      <c r="D26" s="111"/>
      <c r="E26" s="111"/>
      <c r="F26" s="60"/>
      <c r="G26" s="60"/>
      <c r="H26" s="60"/>
      <c r="I26" s="60"/>
      <c r="J26" s="60"/>
      <c r="K26" s="60"/>
      <c r="L26" s="60"/>
      <c r="M26" s="60"/>
      <c r="N26" s="60"/>
      <c r="O26" s="41"/>
      <c r="P26" s="41"/>
      <c r="Q26" s="41"/>
      <c r="R26" s="41"/>
    </row>
    <row r="27" spans="1:18" ht="22" customHeight="1" x14ac:dyDescent="0.2">
      <c r="A27" s="111"/>
      <c r="B27" s="111"/>
      <c r="C27" s="111"/>
      <c r="D27" s="111"/>
      <c r="E27" s="111"/>
      <c r="F27" s="60"/>
      <c r="G27" s="60"/>
      <c r="H27" s="60"/>
      <c r="I27" s="60"/>
      <c r="J27" s="60"/>
      <c r="K27" s="60"/>
      <c r="L27" s="60"/>
      <c r="M27" s="60"/>
      <c r="N27" s="60"/>
      <c r="O27" s="41"/>
      <c r="P27" s="41"/>
      <c r="Q27" s="41"/>
      <c r="R27" s="41"/>
    </row>
    <row r="28" spans="1:18" ht="22" customHeight="1" x14ac:dyDescent="0.2">
      <c r="A28" s="111"/>
      <c r="B28" s="111"/>
      <c r="C28" s="111"/>
      <c r="D28" s="111"/>
      <c r="E28" s="111"/>
      <c r="F28" s="60"/>
      <c r="G28" s="60"/>
      <c r="H28" s="60"/>
      <c r="I28" s="60"/>
      <c r="J28" s="60"/>
      <c r="K28" s="60"/>
      <c r="L28" s="60"/>
      <c r="M28" s="60"/>
      <c r="N28" s="60"/>
      <c r="O28" s="41"/>
      <c r="P28" s="41"/>
      <c r="Q28" s="41"/>
      <c r="R28" s="41"/>
    </row>
    <row r="29" spans="1:18" ht="22" customHeight="1" x14ac:dyDescent="0.2">
      <c r="A29" s="111"/>
      <c r="B29" s="111"/>
      <c r="C29" s="111"/>
      <c r="D29" s="111"/>
      <c r="E29" s="111"/>
      <c r="F29" s="60"/>
      <c r="G29" s="60"/>
      <c r="H29" s="60"/>
      <c r="I29" s="60"/>
      <c r="J29" s="60"/>
      <c r="K29" s="60"/>
      <c r="L29" s="60"/>
      <c r="M29" s="60"/>
      <c r="N29" s="60"/>
      <c r="O29" s="41"/>
      <c r="P29" s="41"/>
      <c r="Q29" s="41"/>
      <c r="R29" s="41"/>
    </row>
    <row r="30" spans="1:18" ht="22" customHeight="1" x14ac:dyDescent="0.2">
      <c r="A30" s="111"/>
      <c r="B30" s="111"/>
      <c r="C30" s="111"/>
      <c r="D30" s="111"/>
      <c r="E30" s="111"/>
      <c r="F30" s="60"/>
      <c r="G30" s="60"/>
      <c r="H30" s="60"/>
      <c r="I30" s="60"/>
      <c r="J30" s="60"/>
      <c r="K30" s="60"/>
      <c r="L30" s="60"/>
      <c r="M30" s="60"/>
      <c r="N30" s="60"/>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0"/>
      <c r="B33" s="60"/>
      <c r="C33" s="60"/>
      <c r="D33" s="60"/>
      <c r="E33" s="60"/>
      <c r="F33" s="60"/>
      <c r="G33" s="60"/>
      <c r="H33" s="60"/>
      <c r="I33" s="60"/>
      <c r="J33" s="60"/>
      <c r="K33" s="60"/>
      <c r="L33" s="60"/>
      <c r="M33" s="60"/>
      <c r="N33" s="60"/>
      <c r="O33" s="60"/>
      <c r="P33" s="60"/>
      <c r="Q33" s="41"/>
      <c r="R33" s="41"/>
    </row>
    <row r="34" spans="1:18" x14ac:dyDescent="0.2">
      <c r="A34" s="60"/>
      <c r="B34" s="60"/>
      <c r="C34" s="60"/>
      <c r="D34" s="60"/>
      <c r="E34" s="60"/>
      <c r="F34" s="60"/>
      <c r="G34" s="60"/>
      <c r="H34" s="60"/>
      <c r="I34" s="60"/>
      <c r="J34" s="60"/>
      <c r="K34" s="60"/>
      <c r="L34" s="60"/>
      <c r="M34" s="60"/>
      <c r="N34" s="60"/>
      <c r="O34" s="60"/>
      <c r="P34" s="60"/>
      <c r="Q34" s="41"/>
      <c r="R34" s="41"/>
    </row>
    <row r="35" spans="1:18" x14ac:dyDescent="0.2">
      <c r="A35" s="60"/>
      <c r="B35" s="60"/>
      <c r="C35" s="60"/>
      <c r="D35" s="60"/>
      <c r="E35" s="60"/>
      <c r="F35" s="60"/>
      <c r="G35" s="60"/>
      <c r="H35" s="60"/>
      <c r="I35" s="60"/>
      <c r="J35" s="60"/>
      <c r="K35" s="60"/>
      <c r="L35" s="60"/>
      <c r="M35" s="60"/>
      <c r="N35" s="60"/>
      <c r="O35" s="60"/>
      <c r="P35" s="60"/>
      <c r="Q35" s="41"/>
      <c r="R35" s="41"/>
    </row>
    <row r="36" spans="1:18" x14ac:dyDescent="0.2">
      <c r="A36" s="60"/>
      <c r="B36" s="60"/>
      <c r="C36" s="60"/>
      <c r="D36" s="60"/>
      <c r="E36" s="60"/>
      <c r="F36" s="60"/>
      <c r="G36" s="60"/>
      <c r="H36" s="60"/>
      <c r="I36" s="60"/>
      <c r="J36" s="60"/>
      <c r="K36" s="60"/>
      <c r="L36" s="60"/>
      <c r="M36" s="60"/>
      <c r="N36" s="60"/>
      <c r="O36" s="60"/>
      <c r="P36" s="60"/>
      <c r="Q36" s="41"/>
      <c r="R36" s="41"/>
    </row>
    <row r="37" spans="1:18" x14ac:dyDescent="0.2">
      <c r="A37" s="60"/>
      <c r="B37" s="60"/>
      <c r="C37" s="60"/>
      <c r="D37" s="60"/>
      <c r="E37" s="60"/>
      <c r="F37" s="60"/>
      <c r="G37" s="60"/>
      <c r="H37" s="60"/>
      <c r="I37" s="60"/>
      <c r="J37" s="60"/>
      <c r="K37" s="60"/>
      <c r="L37" s="60"/>
      <c r="M37" s="60"/>
      <c r="N37" s="60"/>
      <c r="O37" s="60"/>
      <c r="P37" s="60"/>
      <c r="Q37" s="41"/>
      <c r="R37" s="41"/>
    </row>
    <row r="38" spans="1:18" x14ac:dyDescent="0.2">
      <c r="A38" s="60"/>
      <c r="B38" s="60"/>
      <c r="C38" s="60"/>
      <c r="D38" s="60"/>
      <c r="E38" s="60"/>
      <c r="F38" s="60"/>
      <c r="G38" s="60"/>
      <c r="H38" s="60"/>
      <c r="I38" s="60"/>
      <c r="J38" s="60"/>
      <c r="K38" s="60"/>
      <c r="L38" s="60"/>
      <c r="M38" s="60"/>
      <c r="N38" s="60"/>
      <c r="O38" s="60"/>
      <c r="P38" s="60"/>
      <c r="Q38" s="41"/>
      <c r="R38" s="41"/>
    </row>
    <row r="39" spans="1:18" x14ac:dyDescent="0.2">
      <c r="A39" s="60"/>
      <c r="B39" s="60"/>
      <c r="C39" s="60"/>
      <c r="D39" s="60"/>
      <c r="E39" s="60"/>
      <c r="F39" s="60"/>
      <c r="G39" s="60"/>
      <c r="H39" s="60"/>
      <c r="I39" s="60"/>
      <c r="J39" s="60"/>
      <c r="K39" s="60"/>
      <c r="L39" s="60"/>
      <c r="M39" s="60"/>
      <c r="N39" s="60"/>
      <c r="O39" s="60"/>
      <c r="P39" s="60"/>
      <c r="Q39" s="41"/>
      <c r="R39" s="41"/>
    </row>
    <row r="40" spans="1:18" x14ac:dyDescent="0.2">
      <c r="A40" s="60"/>
      <c r="B40" s="60"/>
      <c r="C40" s="60"/>
      <c r="D40" s="60"/>
      <c r="E40" s="60"/>
      <c r="F40" s="60"/>
      <c r="G40" s="60"/>
      <c r="H40" s="60"/>
      <c r="I40" s="60"/>
      <c r="J40" s="60"/>
      <c r="K40" s="60"/>
      <c r="L40" s="60"/>
      <c r="M40" s="60"/>
      <c r="N40" s="60"/>
      <c r="O40" s="60"/>
      <c r="P40" s="60"/>
      <c r="Q40" s="41"/>
      <c r="R40" s="41"/>
    </row>
    <row r="41" spans="1:18" x14ac:dyDescent="0.2">
      <c r="A41" s="60"/>
      <c r="B41" s="60"/>
      <c r="C41" s="60"/>
      <c r="D41" s="60"/>
      <c r="E41" s="60"/>
      <c r="F41" s="60"/>
      <c r="G41" s="60"/>
      <c r="H41" s="60"/>
      <c r="I41" s="60"/>
      <c r="J41" s="60"/>
      <c r="K41" s="60"/>
      <c r="L41" s="60"/>
      <c r="M41" s="60"/>
      <c r="N41" s="60"/>
      <c r="O41" s="60"/>
      <c r="P41" s="60"/>
      <c r="Q41" s="41"/>
      <c r="R41" s="41"/>
    </row>
    <row r="42" spans="1:18" x14ac:dyDescent="0.2">
      <c r="A42" s="60"/>
      <c r="B42" s="60"/>
      <c r="C42" s="60"/>
      <c r="D42" s="60"/>
      <c r="E42" s="60"/>
      <c r="F42" s="60"/>
      <c r="G42" s="60"/>
      <c r="H42" s="60"/>
      <c r="I42" s="60"/>
      <c r="J42" s="60"/>
      <c r="K42" s="60"/>
      <c r="L42" s="60"/>
      <c r="M42" s="60"/>
      <c r="N42" s="60"/>
      <c r="O42" s="60"/>
      <c r="P42" s="60"/>
      <c r="Q42" s="41"/>
      <c r="R42" s="41"/>
    </row>
    <row r="43" spans="1:18" x14ac:dyDescent="0.2">
      <c r="A43" s="60"/>
      <c r="B43" s="60"/>
      <c r="C43" s="60"/>
      <c r="D43" s="60"/>
      <c r="E43" s="60"/>
      <c r="F43" s="60"/>
      <c r="G43" s="60"/>
      <c r="H43" s="60"/>
      <c r="I43" s="60"/>
      <c r="J43" s="60"/>
      <c r="K43" s="60"/>
      <c r="L43" s="60"/>
      <c r="M43" s="60"/>
      <c r="N43" s="60"/>
      <c r="O43" s="60"/>
      <c r="P43" s="60"/>
      <c r="Q43" s="41"/>
      <c r="R43" s="41"/>
    </row>
    <row r="44" spans="1:18" x14ac:dyDescent="0.2">
      <c r="A44" s="60"/>
      <c r="B44" s="60"/>
      <c r="C44" s="60"/>
      <c r="D44" s="60"/>
      <c r="E44" s="60"/>
      <c r="F44" s="60"/>
      <c r="G44" s="60"/>
      <c r="H44" s="60"/>
      <c r="I44" s="60"/>
      <c r="J44" s="60"/>
      <c r="K44" s="60"/>
      <c r="L44" s="60"/>
      <c r="M44" s="60"/>
      <c r="N44" s="60"/>
      <c r="O44" s="60"/>
      <c r="P44" s="60"/>
      <c r="Q44" s="41"/>
      <c r="R44" s="41"/>
    </row>
    <row r="45" spans="1:18" x14ac:dyDescent="0.2">
      <c r="A45" s="60"/>
      <c r="B45" s="60"/>
      <c r="C45" s="60"/>
      <c r="D45" s="60"/>
      <c r="E45" s="60"/>
      <c r="F45" s="60"/>
      <c r="G45" s="60"/>
      <c r="H45" s="60"/>
      <c r="I45" s="60"/>
      <c r="J45" s="60"/>
      <c r="K45" s="60"/>
      <c r="L45" s="60"/>
      <c r="M45" s="60"/>
      <c r="N45" s="60"/>
      <c r="O45" s="60"/>
      <c r="P45" s="60"/>
      <c r="Q45" s="41"/>
      <c r="R45" s="41"/>
    </row>
    <row r="46" spans="1:18" x14ac:dyDescent="0.2">
      <c r="A46" s="60"/>
      <c r="B46" s="60"/>
      <c r="C46" s="60"/>
      <c r="D46" s="60"/>
      <c r="E46" s="60"/>
      <c r="F46" s="60"/>
      <c r="G46" s="60"/>
      <c r="H46" s="60"/>
      <c r="I46" s="60"/>
      <c r="J46" s="60"/>
      <c r="K46" s="60"/>
      <c r="L46" s="60"/>
      <c r="M46" s="60"/>
      <c r="N46" s="60"/>
      <c r="O46" s="60"/>
      <c r="P46" s="60"/>
      <c r="Q46" s="41"/>
      <c r="R46" s="41"/>
    </row>
    <row r="47" spans="1:18" x14ac:dyDescent="0.2">
      <c r="A47" s="60"/>
      <c r="B47" s="60"/>
      <c r="C47" s="60"/>
      <c r="D47" s="60"/>
      <c r="E47" s="60"/>
      <c r="F47" s="60"/>
      <c r="G47" s="60"/>
      <c r="H47" s="60"/>
      <c r="I47" s="60"/>
      <c r="J47" s="60"/>
      <c r="K47" s="60"/>
      <c r="L47" s="60"/>
      <c r="M47" s="60"/>
      <c r="N47" s="60"/>
      <c r="O47" s="60"/>
      <c r="P47" s="60"/>
      <c r="Q47" s="41"/>
      <c r="R47" s="41"/>
    </row>
    <row r="48" spans="1:18" x14ac:dyDescent="0.2">
      <c r="A48" s="60"/>
      <c r="B48" s="60"/>
      <c r="C48" s="60"/>
      <c r="D48" s="60"/>
      <c r="E48" s="60"/>
      <c r="F48" s="60"/>
      <c r="G48" s="60"/>
      <c r="H48" s="60"/>
      <c r="I48" s="60"/>
      <c r="J48" s="60"/>
      <c r="K48" s="60"/>
      <c r="L48" s="60"/>
      <c r="M48" s="60"/>
      <c r="N48" s="60"/>
      <c r="O48" s="60"/>
      <c r="P48" s="60"/>
      <c r="Q48" s="41"/>
      <c r="R48" s="41"/>
    </row>
    <row r="49" spans="1:18" x14ac:dyDescent="0.2">
      <c r="A49" s="60"/>
      <c r="B49" s="60"/>
      <c r="C49" s="60"/>
      <c r="D49" s="60"/>
      <c r="E49" s="60"/>
      <c r="F49" s="60"/>
      <c r="G49" s="60"/>
      <c r="H49" s="60"/>
      <c r="I49" s="60"/>
      <c r="J49" s="60"/>
      <c r="K49" s="60"/>
      <c r="L49" s="60"/>
      <c r="M49" s="60"/>
      <c r="N49" s="60"/>
      <c r="O49" s="60"/>
      <c r="P49" s="60"/>
      <c r="Q49" s="41"/>
      <c r="R49" s="41"/>
    </row>
    <row r="50" spans="1:18" x14ac:dyDescent="0.2">
      <c r="A50" s="60"/>
      <c r="B50" s="60"/>
      <c r="C50" s="60"/>
      <c r="D50" s="60"/>
      <c r="E50" s="60"/>
      <c r="F50" s="60"/>
      <c r="G50" s="60"/>
      <c r="H50" s="60"/>
      <c r="I50" s="60"/>
      <c r="J50" s="60"/>
      <c r="K50" s="60"/>
      <c r="L50" s="60"/>
      <c r="M50" s="60"/>
      <c r="N50" s="60"/>
      <c r="O50" s="60"/>
      <c r="P50" s="60"/>
      <c r="Q50" s="41"/>
      <c r="R50" s="41"/>
    </row>
    <row r="51" spans="1:18" x14ac:dyDescent="0.2">
      <c r="A51" s="60"/>
      <c r="B51" s="60"/>
      <c r="C51" s="60"/>
      <c r="D51" s="60"/>
      <c r="E51" s="60"/>
      <c r="F51" s="60"/>
      <c r="G51" s="60"/>
      <c r="H51" s="60"/>
      <c r="I51" s="60"/>
      <c r="J51" s="60"/>
      <c r="K51" s="60"/>
      <c r="L51" s="60"/>
      <c r="M51" s="60"/>
      <c r="N51" s="60"/>
      <c r="O51" s="60"/>
      <c r="P51" s="60"/>
      <c r="Q51" s="41"/>
      <c r="R51" s="41"/>
    </row>
    <row r="52" spans="1:18" x14ac:dyDescent="0.2">
      <c r="A52" s="60"/>
      <c r="B52" s="60"/>
      <c r="C52" s="60"/>
      <c r="D52" s="60"/>
      <c r="E52" s="60"/>
      <c r="F52" s="60"/>
      <c r="G52" s="60"/>
      <c r="H52" s="60"/>
      <c r="I52" s="60"/>
      <c r="J52" s="60"/>
      <c r="K52" s="60"/>
      <c r="L52" s="60"/>
      <c r="M52" s="60"/>
      <c r="N52" s="60"/>
      <c r="O52" s="60"/>
      <c r="P52" s="60"/>
      <c r="Q52" s="41"/>
      <c r="R52" s="41"/>
    </row>
    <row r="53" spans="1:18" x14ac:dyDescent="0.2">
      <c r="A53" s="60"/>
      <c r="B53" s="60"/>
      <c r="C53" s="60"/>
      <c r="D53" s="60"/>
      <c r="E53" s="60"/>
      <c r="F53" s="60"/>
      <c r="G53" s="60"/>
      <c r="H53" s="60"/>
      <c r="I53" s="60"/>
      <c r="J53" s="60"/>
      <c r="K53" s="60"/>
      <c r="L53" s="60"/>
      <c r="M53" s="60"/>
      <c r="N53" s="60"/>
      <c r="O53" s="60"/>
      <c r="P53" s="60"/>
      <c r="Q53" s="41"/>
      <c r="R53" s="41"/>
    </row>
    <row r="54" spans="1:18" x14ac:dyDescent="0.2">
      <c r="A54" s="60"/>
      <c r="B54" s="60"/>
      <c r="C54" s="60"/>
      <c r="D54" s="60"/>
      <c r="E54" s="60"/>
      <c r="F54" s="60"/>
      <c r="G54" s="60"/>
      <c r="H54" s="60"/>
      <c r="I54" s="60"/>
      <c r="J54" s="60"/>
      <c r="K54" s="60"/>
      <c r="L54" s="60"/>
      <c r="M54" s="60"/>
      <c r="N54" s="60"/>
      <c r="O54" s="60"/>
      <c r="P54" s="60"/>
      <c r="Q54" s="41"/>
      <c r="R54" s="41"/>
    </row>
    <row r="55" spans="1:18" x14ac:dyDescent="0.2">
      <c r="A55" s="60"/>
      <c r="B55" s="60"/>
      <c r="C55" s="60"/>
      <c r="D55" s="60"/>
      <c r="E55" s="60"/>
      <c r="F55" s="60"/>
      <c r="G55" s="60"/>
      <c r="H55" s="60"/>
      <c r="I55" s="60"/>
      <c r="J55" s="60"/>
      <c r="K55" s="60"/>
      <c r="L55" s="60"/>
      <c r="M55" s="60"/>
      <c r="N55" s="60"/>
      <c r="O55" s="60"/>
      <c r="P55" s="60"/>
      <c r="Q55" s="41"/>
      <c r="R55" s="41"/>
    </row>
    <row r="56" spans="1:18" x14ac:dyDescent="0.2">
      <c r="A56" s="60"/>
      <c r="B56" s="60"/>
      <c r="C56" s="60"/>
      <c r="D56" s="60"/>
      <c r="E56" s="60"/>
      <c r="F56" s="60"/>
      <c r="G56" s="60"/>
      <c r="H56" s="60"/>
      <c r="I56" s="60"/>
      <c r="J56" s="60"/>
      <c r="K56" s="60"/>
      <c r="L56" s="60"/>
      <c r="M56" s="60"/>
      <c r="N56" s="60"/>
      <c r="O56" s="60"/>
      <c r="P56" s="60"/>
      <c r="Q56" s="41"/>
      <c r="R56" s="41"/>
    </row>
    <row r="57" spans="1:18" x14ac:dyDescent="0.2">
      <c r="A57" s="60"/>
      <c r="B57" s="60"/>
      <c r="C57" s="60"/>
      <c r="D57" s="60"/>
      <c r="E57" s="60"/>
      <c r="F57" s="60"/>
      <c r="G57" s="60"/>
      <c r="H57" s="60"/>
      <c r="I57" s="60"/>
      <c r="J57" s="60"/>
      <c r="K57" s="60"/>
      <c r="L57" s="60"/>
      <c r="M57" s="60"/>
      <c r="N57" s="60"/>
      <c r="O57" s="60"/>
      <c r="P57" s="60"/>
      <c r="Q57" s="41"/>
      <c r="R57" s="41"/>
    </row>
    <row r="58" spans="1:18" x14ac:dyDescent="0.2">
      <c r="A58" s="60"/>
      <c r="B58" s="60"/>
      <c r="C58" s="60"/>
      <c r="D58" s="60"/>
      <c r="E58" s="60"/>
      <c r="F58" s="60"/>
      <c r="G58" s="60"/>
      <c r="H58" s="60"/>
      <c r="I58" s="60"/>
      <c r="J58" s="60"/>
      <c r="K58" s="60"/>
      <c r="L58" s="60"/>
      <c r="M58" s="60"/>
      <c r="N58" s="60"/>
      <c r="O58" s="60"/>
      <c r="P58" s="60"/>
      <c r="Q58" s="41"/>
      <c r="R58" s="41"/>
    </row>
    <row r="59" spans="1:18" x14ac:dyDescent="0.2">
      <c r="A59" s="60"/>
      <c r="B59" s="60"/>
      <c r="C59" s="60"/>
      <c r="D59" s="60"/>
      <c r="E59" s="60"/>
      <c r="F59" s="60"/>
      <c r="G59" s="60"/>
      <c r="H59" s="60"/>
      <c r="I59" s="60"/>
      <c r="J59" s="60"/>
      <c r="K59" s="60"/>
      <c r="L59" s="60"/>
      <c r="M59" s="60"/>
      <c r="N59" s="60"/>
      <c r="O59" s="60"/>
      <c r="P59" s="60"/>
      <c r="Q59" s="41"/>
      <c r="R59" s="41"/>
    </row>
    <row r="60" spans="1:18" x14ac:dyDescent="0.2">
      <c r="A60" s="60"/>
      <c r="B60" s="60"/>
      <c r="C60" s="60"/>
      <c r="D60" s="60"/>
      <c r="E60" s="60"/>
      <c r="F60" s="60"/>
      <c r="G60" s="60"/>
      <c r="H60" s="60"/>
      <c r="I60" s="60"/>
      <c r="J60" s="60"/>
      <c r="K60" s="60"/>
      <c r="L60" s="60"/>
      <c r="M60" s="60"/>
      <c r="N60" s="60"/>
      <c r="O60" s="60"/>
      <c r="P60" s="60"/>
      <c r="Q60" s="41"/>
      <c r="R60" s="41"/>
    </row>
    <row r="61" spans="1:18" x14ac:dyDescent="0.2">
      <c r="A61" s="60"/>
      <c r="B61" s="60"/>
      <c r="C61" s="60"/>
      <c r="D61" s="60"/>
      <c r="E61" s="60"/>
      <c r="F61" s="60"/>
      <c r="G61" s="60"/>
      <c r="H61" s="60"/>
      <c r="I61" s="60"/>
      <c r="J61" s="60"/>
      <c r="K61" s="60"/>
      <c r="L61" s="60"/>
      <c r="M61" s="60"/>
      <c r="N61" s="60"/>
      <c r="O61" s="60"/>
      <c r="P61" s="60"/>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NVDA/explorer/revenue_proj" xr:uid="{384123B1-924F-AE44-8090-80D3F09270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2023-12-03T14:43:57Z</dcterms:modified>
</cp:coreProperties>
</file>