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BF23AF6C-6D2E-B949-B44D-30B25D10DDBF}"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19" i="2" s="1"/>
  <c r="G6" i="2"/>
  <c r="E6" i="2"/>
  <c r="O5" i="2"/>
  <c r="G5" i="2"/>
  <c r="C4" i="2"/>
  <c r="A4" i="2"/>
  <c r="C3" i="2"/>
  <c r="O11" i="2"/>
  <c r="A22" i="2" a="1"/>
  <c r="A22" i="2" s="1"/>
  <c r="D21" i="2" a="1"/>
  <c r="D21" i="2" s="1"/>
  <c r="A21" i="2" a="1"/>
  <c r="A21" i="2" s="1"/>
  <c r="O20" i="2" a="1"/>
  <c r="O20" i="2" s="1"/>
  <c r="J17" i="2"/>
  <c r="I17" i="2"/>
  <c r="H17" i="2"/>
  <c r="G17" i="2"/>
  <c r="F17" i="2"/>
  <c r="C6" i="2" s="1"/>
  <c r="E17" i="2"/>
  <c r="D17" i="2"/>
  <c r="C17" i="2"/>
  <c r="B17" i="2"/>
  <c r="J16" i="2"/>
  <c r="I16" i="2"/>
  <c r="H16" i="2"/>
  <c r="G16" i="2"/>
  <c r="K16" i="2" s="1"/>
  <c r="F16" i="2"/>
  <c r="E16" i="2"/>
  <c r="D16" i="2"/>
  <c r="C16" i="2"/>
  <c r="E5" i="2" s="1"/>
  <c r="O15" i="2" a="1"/>
  <c r="O15" i="2" s="1"/>
  <c r="J14" i="2"/>
  <c r="I14" i="2"/>
  <c r="H14" i="2"/>
  <c r="G14" i="2"/>
  <c r="F14" i="2"/>
  <c r="C5" i="2" s="1"/>
  <c r="E14" i="2"/>
  <c r="D14" i="2"/>
  <c r="C14" i="2"/>
  <c r="B14" i="2"/>
  <c r="K13" i="2"/>
  <c r="J13" i="2"/>
  <c r="I13" i="2"/>
  <c r="H13" i="2"/>
  <c r="G13" i="2"/>
  <c r="F13" i="2"/>
  <c r="E13" i="2"/>
  <c r="D13" i="2"/>
  <c r="C13" i="2"/>
  <c r="J11" i="2"/>
  <c r="I11" i="2"/>
  <c r="H11" i="2"/>
  <c r="G11" i="2"/>
  <c r="K11" i="2" s="1"/>
  <c r="F11" i="2"/>
  <c r="E11" i="2"/>
  <c r="D11" i="2"/>
  <c r="C11" i="2"/>
  <c r="K5" i="2" a="1"/>
  <c r="K5" i="2" s="1"/>
  <c r="A5" i="2" a="1"/>
  <c r="A5" i="2" s="1"/>
  <c r="K4" i="2" a="1"/>
  <c r="K4" i="2" s="1"/>
  <c r="E3" i="2"/>
  <c r="A3" i="2" a="1"/>
  <c r="A3" i="2" s="1"/>
  <c r="K3" i="2" s="1"/>
  <c r="M35" i="1"/>
  <c r="M18" i="1"/>
  <c r="J12" i="1"/>
  <c r="M190" i="1"/>
  <c r="L190" i="1"/>
  <c r="K190" i="1"/>
  <c r="J190" i="1"/>
  <c r="I190" i="1"/>
  <c r="H190" i="1"/>
  <c r="G190" i="1"/>
  <c r="F190" i="1"/>
  <c r="E190" i="1"/>
  <c r="D190" i="1"/>
  <c r="C190" i="1"/>
  <c r="B190" i="1"/>
  <c r="L189" i="1"/>
  <c r="K189" i="1"/>
  <c r="J189" i="1"/>
  <c r="I189" i="1"/>
  <c r="H189" i="1"/>
  <c r="G189" i="1"/>
  <c r="F189" i="1"/>
  <c r="E189" i="1"/>
  <c r="D189" i="1"/>
  <c r="C189" i="1"/>
  <c r="M143" i="1"/>
  <c r="L143" i="1"/>
  <c r="K143" i="1"/>
  <c r="J143" i="1"/>
  <c r="I143" i="1"/>
  <c r="H143" i="1"/>
  <c r="G143" i="1"/>
  <c r="F143" i="1"/>
  <c r="E143" i="1"/>
  <c r="D143" i="1"/>
  <c r="C143" i="1"/>
  <c r="B143" i="1"/>
  <c r="M129" i="1"/>
  <c r="L129" i="1"/>
  <c r="K129" i="1"/>
  <c r="J129" i="1"/>
  <c r="I129" i="1"/>
  <c r="H129" i="1"/>
  <c r="G129" i="1"/>
  <c r="F129" i="1"/>
  <c r="E129" i="1"/>
  <c r="D129" i="1"/>
  <c r="C129" i="1"/>
  <c r="M36" i="1"/>
  <c r="L36" i="1"/>
  <c r="K36" i="1"/>
  <c r="J36" i="1"/>
  <c r="I36" i="1"/>
  <c r="H36" i="1"/>
  <c r="G36" i="1"/>
  <c r="F36" i="1"/>
  <c r="E36" i="1"/>
  <c r="D36" i="1"/>
  <c r="C36" i="1"/>
  <c r="B36" i="1"/>
  <c r="L35" i="1"/>
  <c r="K35" i="1"/>
  <c r="I35" i="1"/>
  <c r="H35" i="1"/>
  <c r="G35" i="1"/>
  <c r="F35" i="1"/>
  <c r="E35" i="1"/>
  <c r="D35" i="1"/>
  <c r="C35" i="1"/>
  <c r="L18" i="1"/>
  <c r="K18" i="1"/>
  <c r="I18" i="1"/>
  <c r="H18" i="1"/>
  <c r="G18" i="1"/>
  <c r="F18" i="1"/>
  <c r="E18" i="1"/>
  <c r="D18" i="1"/>
  <c r="C18" i="1"/>
  <c r="M14" i="1"/>
  <c r="L14" i="1"/>
  <c r="K14" i="1"/>
  <c r="J14" i="1"/>
  <c r="I14" i="1"/>
  <c r="H14" i="1"/>
  <c r="G14" i="1"/>
  <c r="F14" i="1"/>
  <c r="E14" i="1"/>
  <c r="D14" i="1"/>
  <c r="C14" i="1"/>
  <c r="B14" i="1"/>
  <c r="E4" i="2" l="1"/>
  <c r="G4" i="2"/>
  <c r="O8" i="2"/>
  <c r="O12" i="2" s="1"/>
  <c r="C7" i="2"/>
  <c r="O21" i="2"/>
  <c r="O22" i="2" s="1"/>
  <c r="A7" i="2"/>
  <c r="A6" i="2"/>
  <c r="O23" i="2" l="1"/>
  <c r="M12" i="1" l="1"/>
  <c r="L12" i="1"/>
  <c r="K12" i="1"/>
  <c r="I12" i="1"/>
  <c r="H12" i="1"/>
  <c r="G12" i="1"/>
  <c r="F12" i="1"/>
  <c r="E12" i="1"/>
  <c r="D12" i="1"/>
  <c r="C12" i="1"/>
  <c r="B12" i="1"/>
  <c r="M3" i="1"/>
  <c r="L3" i="1"/>
  <c r="K3" i="1"/>
  <c r="I3" i="1"/>
  <c r="H3" i="1"/>
  <c r="G3" i="1"/>
  <c r="F3" i="1"/>
  <c r="E3" i="1"/>
  <c r="D3" i="1"/>
  <c r="C3" i="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<sst xmlns="http://schemas.openxmlformats.org/spreadsheetml/2006/main" count="1033" uniqueCount="246">
  <si>
    <t>2017 Y</t>
  </si>
  <si>
    <t>2018 Y</t>
  </si>
  <si>
    <t>2019 Y</t>
  </si>
  <si>
    <t>2020 Y</t>
  </si>
  <si>
    <t>2021 Y</t>
  </si>
  <si>
    <t>2022 Y</t>
  </si>
  <si>
    <t>2023 Y</t>
  </si>
  <si>
    <t>TTM</t>
  </si>
  <si>
    <t>2023 Q2</t>
  </si>
  <si>
    <t>2023 Q3</t>
  </si>
  <si>
    <t>2023 Q4</t>
  </si>
  <si>
    <t>2020 Q1</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</si>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</sst>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7">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1">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9" fontId="4" fillId="9" borderId="7" xfId="1" applyFont="1" applyFill="1" applyBorder="1" applyAlignment="1">
      <alignment horizontal="righ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7"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10" fontId="4" fillId="9" borderId="8" xfId="1"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0" fontId="1" fillId="11" borderId="0" xfId="0" applyFont="1" applyFill="1"/>
    <xf numFmtId="164" fontId="4" fillId="9" borderId="12" xfId="0" applyNumberFormat="1" applyFont="1" applyFill="1" applyBorder="1" applyAlignment="1">
      <alignment horizontal="right" vertical="center" indent="1"/>
    </xf>
    <xf numFmtId="9" fontId="12" fillId="10" borderId="13"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0" fontId="14" fillId="12" borderId="15" xfId="0" applyFont="1" applyFill="1" applyBorder="1" applyAlignment="1">
      <alignment horizontal="left" vertical="center" wrapText="1"/>
    </xf>
    <xf numFmtId="164" fontId="15" fillId="12" borderId="13" xfId="0" applyNumberFormat="1" applyFont="1" applyFill="1" applyBorder="1" applyAlignment="1">
      <alignment vertical="center"/>
    </xf>
    <xf numFmtId="167" fontId="4" fillId="9" borderId="1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6" fillId="10" borderId="14" xfId="1" applyFont="1" applyFill="1" applyBorder="1" applyAlignment="1">
      <alignment horizontal="left" vertical="center" indent="1"/>
    </xf>
    <xf numFmtId="167"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4" fillId="9" borderId="18" xfId="1" applyFont="1" applyFill="1" applyBorder="1" applyAlignment="1">
      <alignment horizontal="right" vertical="center" indent="1"/>
    </xf>
    <xf numFmtId="2" fontId="4" fillId="9" borderId="17" xfId="0"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165" fontId="4" fillId="14" borderId="18" xfId="1" applyNumberFormat="1" applyFont="1" applyFill="1" applyBorder="1" applyAlignment="1">
      <alignment horizontal="right" vertical="center" indent="1"/>
    </xf>
    <xf numFmtId="9" fontId="17" fillId="10" borderId="17" xfId="1" applyFont="1" applyFill="1" applyBorder="1" applyAlignment="1">
      <alignment horizontal="left" vertical="center" indent="1"/>
    </xf>
    <xf numFmtId="9" fontId="3" fillId="13" borderId="18" xfId="1" applyFont="1" applyFill="1" applyBorder="1" applyAlignment="1">
      <alignment horizontal="right" vertical="center" indent="1"/>
    </xf>
    <xf numFmtId="9" fontId="16" fillId="10" borderId="19" xfId="1" applyFont="1" applyFill="1" applyBorder="1" applyAlignment="1">
      <alignment horizontal="left" vertical="center" indent="1"/>
    </xf>
    <xf numFmtId="9" fontId="4" fillId="11" borderId="1" xfId="1" applyFont="1" applyFill="1" applyBorder="1" applyAlignment="1">
      <alignment horizontal="left" indent="1"/>
    </xf>
    <xf numFmtId="0" fontId="18" fillId="12" borderId="15" xfId="0" applyFont="1" applyFill="1" applyBorder="1" applyAlignment="1">
      <alignment horizontal="left" vertical="center" wrapText="1"/>
    </xf>
    <xf numFmtId="10" fontId="19" fillId="12" borderId="13" xfId="0" applyNumberFormat="1" applyFont="1" applyFill="1" applyBorder="1" applyAlignment="1">
      <alignment vertical="center"/>
    </xf>
    <xf numFmtId="0" fontId="3" fillId="9" borderId="20" xfId="0" applyFont="1" applyFill="1" applyBorder="1" applyAlignment="1">
      <alignment horizontal="right" vertical="center"/>
    </xf>
    <xf numFmtId="0" fontId="13" fillId="9" borderId="21" xfId="0" applyFont="1" applyFill="1" applyBorder="1" applyAlignment="1">
      <alignment horizontal="right" vertical="center" indent="1"/>
    </xf>
    <xf numFmtId="0" fontId="20" fillId="14" borderId="21" xfId="0" applyFont="1" applyFill="1" applyBorder="1" applyAlignment="1">
      <alignment horizontal="right" vertical="center" indent="1"/>
    </xf>
    <xf numFmtId="0" fontId="21" fillId="14" borderId="21" xfId="0" applyFont="1" applyFill="1" applyBorder="1" applyAlignment="1">
      <alignment horizontal="right" vertical="center" indent="1"/>
    </xf>
    <xf numFmtId="0" fontId="21" fillId="14" borderId="22" xfId="0" applyFont="1" applyFill="1" applyBorder="1" applyAlignment="1">
      <alignment horizontal="right" vertical="center" indent="1"/>
    </xf>
    <xf numFmtId="0" fontId="12" fillId="11" borderId="1" xfId="0" applyFont="1" applyFill="1" applyBorder="1" applyAlignment="1">
      <alignment horizontal="right" vertical="center"/>
    </xf>
    <xf numFmtId="0" fontId="1" fillId="11" borderId="0" xfId="0" applyFont="1" applyFill="1" applyAlignment="1">
      <alignment vertical="center"/>
    </xf>
    <xf numFmtId="9" fontId="13" fillId="10" borderId="10"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0" xfId="0" applyNumberFormat="1" applyFont="1" applyFill="1" applyBorder="1" applyAlignment="1">
      <alignment horizontal="right" vertical="center" indent="1"/>
    </xf>
    <xf numFmtId="164" fontId="4" fillId="10" borderId="11" xfId="0" applyNumberFormat="1" applyFont="1" applyFill="1" applyBorder="1" applyAlignment="1">
      <alignment horizontal="right" vertical="center" indent="1"/>
    </xf>
    <xf numFmtId="164" fontId="12" fillId="10" borderId="11" xfId="0" applyNumberFormat="1" applyFont="1" applyFill="1" applyBorder="1" applyAlignment="1">
      <alignment horizontal="right" vertical="center"/>
    </xf>
    <xf numFmtId="9" fontId="22" fillId="12" borderId="15"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5" xfId="1" applyFont="1" applyFill="1" applyBorder="1" applyAlignment="1">
      <alignment horizontal="right" vertical="center" indent="1"/>
    </xf>
    <xf numFmtId="9" fontId="4" fillId="12" borderId="13" xfId="1" applyFont="1" applyFill="1" applyBorder="1" applyAlignment="1">
      <alignment horizontal="right" vertical="center" indent="1"/>
    </xf>
    <xf numFmtId="9" fontId="4" fillId="12" borderId="13" xfId="1" applyFont="1" applyFill="1" applyBorder="1" applyAlignment="1">
      <alignment vertical="center"/>
    </xf>
    <xf numFmtId="10" fontId="15" fillId="12" borderId="13" xfId="0" applyNumberFormat="1" applyFont="1" applyFill="1" applyBorder="1" applyAlignment="1">
      <alignment vertical="center"/>
    </xf>
    <xf numFmtId="10" fontId="12" fillId="12" borderId="23"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2" fontId="15" fillId="12" borderId="13" xfId="0" applyNumberFormat="1" applyFont="1" applyFill="1" applyBorder="1" applyAlignment="1">
      <alignment vertical="center"/>
    </xf>
    <xf numFmtId="0" fontId="23" fillId="12" borderId="15" xfId="0" applyFont="1" applyFill="1" applyBorder="1" applyAlignment="1">
      <alignment horizontal="left" vertical="center" indent="1"/>
    </xf>
    <xf numFmtId="0" fontId="18" fillId="12" borderId="24" xfId="0" applyFont="1" applyFill="1" applyBorder="1" applyAlignment="1">
      <alignment horizontal="left" vertical="center" wrapText="1"/>
    </xf>
    <xf numFmtId="10" fontId="19" fillId="12" borderId="25" xfId="0" applyNumberFormat="1" applyFont="1" applyFill="1" applyBorder="1" applyAlignment="1">
      <alignment vertical="center"/>
    </xf>
    <xf numFmtId="9" fontId="13" fillId="10" borderId="24" xfId="1" applyFont="1" applyFill="1" applyBorder="1" applyAlignment="1">
      <alignment horizontal="left" vertical="center" indent="2"/>
    </xf>
    <xf numFmtId="9" fontId="4" fillId="10" borderId="26" xfId="1" applyFont="1" applyFill="1" applyBorder="1" applyAlignment="1">
      <alignment horizontal="right" vertical="center" indent="1"/>
    </xf>
    <xf numFmtId="9" fontId="4" fillId="10" borderId="24"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5" xfId="1" applyFont="1" applyFill="1" applyBorder="1" applyAlignment="1">
      <alignment vertical="center"/>
    </xf>
    <xf numFmtId="164" fontId="15" fillId="12" borderId="13" xfId="0" applyNumberFormat="1" applyFont="1" applyFill="1" applyBorder="1" applyAlignment="1">
      <alignment horizontal="right" vertical="center"/>
    </xf>
    <xf numFmtId="10" fontId="19" fillId="12" borderId="13" xfId="0" applyNumberFormat="1" applyFont="1" applyFill="1" applyBorder="1" applyAlignment="1">
      <alignment horizontal="right" vertical="center"/>
    </xf>
    <xf numFmtId="10" fontId="19" fillId="12" borderId="25" xfId="0" applyNumberFormat="1" applyFont="1" applyFill="1" applyBorder="1" applyAlignment="1">
      <alignment horizontal="right" vertical="center"/>
    </xf>
    <xf numFmtId="0" fontId="12" fillId="12" borderId="10" xfId="0" applyFont="1" applyFill="1" applyBorder="1" applyAlignment="1">
      <alignment horizontal="left" vertical="center" indent="2"/>
    </xf>
    <xf numFmtId="9" fontId="25" fillId="10" borderId="13" xfId="1" applyFont="1" applyFill="1" applyBorder="1" applyAlignment="1">
      <alignment horizontal="left" vertical="center" indent="1"/>
    </xf>
    <xf numFmtId="0" fontId="12" fillId="11" borderId="0" xfId="0" applyFont="1" applyFill="1" applyAlignment="1">
      <alignment horizontal="left" vertical="center" wrapText="1" indent="3"/>
    </xf>
    <xf numFmtId="9" fontId="4" fillId="10" borderId="24" xfId="1" applyFont="1" applyFill="1" applyBorder="1" applyAlignment="1">
      <alignment horizontal="center" vertical="center"/>
    </xf>
    <xf numFmtId="9" fontId="4" fillId="10" borderId="25" xfId="1" applyFont="1" applyFill="1" applyBorder="1" applyAlignment="1">
      <alignment horizontal="center" vertical="center"/>
    </xf>
    <xf numFmtId="10" fontId="13" fillId="9" borderId="24" xfId="1" applyNumberFormat="1" applyFont="1" applyFill="1" applyBorder="1" applyAlignment="1">
      <alignment horizontal="center" vertical="center"/>
    </xf>
    <xf numFmtId="10" fontId="13" fillId="9" borderId="25" xfId="1" applyNumberFormat="1" applyFont="1" applyFill="1" applyBorder="1" applyAlignment="1">
      <alignment horizontal="center" vertical="center"/>
    </xf>
    <xf numFmtId="0" fontId="24" fillId="0" borderId="1" xfId="0" applyFont="1" applyBorder="1" applyAlignment="1">
      <alignment horizontal="left" vertical="center" indent="2"/>
    </xf>
    <xf numFmtId="0" fontId="24" fillId="0" borderId="0" xfId="0" applyFont="1" applyAlignment="1">
      <alignment horizontal="left" vertical="center" indent="2"/>
    </xf>
    <xf numFmtId="9" fontId="13" fillId="12" borderId="10" xfId="1" applyFont="1" applyFill="1" applyBorder="1" applyAlignment="1">
      <alignment horizontal="center" vertical="center"/>
    </xf>
    <xf numFmtId="9" fontId="13" fillId="12" borderId="11"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0" fontId="4" fillId="11" borderId="0" xfId="0" applyFont="1" applyFill="1" applyAlignment="1">
      <alignment horizontal="left" vertical="center" wrapText="1" indent="3"/>
    </xf>
    <xf numFmtId="1" fontId="4" fillId="11" borderId="0" xfId="0" applyNumberFormat="1" applyFont="1" applyFill="1" applyAlignment="1">
      <alignment horizontal="left" vertical="center" indent="3"/>
    </xf>
    <xf numFmtId="0" fontId="4" fillId="11" borderId="0" xfId="0" applyFont="1" applyFill="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https://www.bing.com/financeapi/forcetrigger?t=bq8rqh&amp;q=XNAS%3aCRWD&amp;form=skydnc</v>
    <v>Learn more on Bing</v>
  </rv>
  <rv s="1">
    <v>0</v>
    <v>CROWDSTRIKE HOLDINGS, INC. (XNAS:CRWD)</v>
    <v>2</v>
    <v>3</v>
    <v>Finance</v>
    <v>4</v>
    <v>en-US</v>
    <v>bq8rqh</v>
    <v>268435456</v>
    <v>1</v>
    <v>Powered by Refinitiv</v>
    <v>238.48</v>
    <v>92.25</v>
    <v>1.0503</v>
    <v>-1.96</v>
    <v>-8.2699999999999996E-3</v>
    <v>-0.02</v>
    <v>-8.5100000000000009E-5</v>
    <v>USD</v>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v>7745</v>
    <v>Nasdaq Stock Market</v>
    <v>XNAS</v>
    <v>XNAS</v>
    <v>206 E. 9TH STREET, SUITE 1400, AUSTIN, TX, 78701 US</v>
    <v>236.65</v>
    <v>Software &amp; IT Services</v>
    <v>Stock</v>
    <v>45262.039529490627</v>
    <v>0</v>
    <v>229.8</v>
    <v>56122390646</v>
    <v>CROWDSTRIKE HOLDINGS, INC.</v>
    <v>CROWDSTRIKE HOLDINGS, INC.</v>
    <v>235.72</v>
    <v>236.99</v>
    <v>235.03</v>
    <v>235.01</v>
    <v>240144800</v>
    <v>CRWD</v>
    <v>CROWDSTRIKE HOLDINGS, INC. (XNAS:CRWD)</v>
    <v>3868949</v>
    <v>3315219</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CRWD%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CRWD/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6"/>
  <sheetViews>
    <sheetView topLeftCell="A113" workbookViewId="0">
      <pane xSplit="1" topLeftCell="E1" activePane="topRight" state="frozen"/>
      <selection pane="topRight" activeCell="A213" sqref="A213"/>
    </sheetView>
  </sheetViews>
  <sheetFormatPr baseColWidth="10" defaultRowHeight="15" x14ac:dyDescent="0.2"/>
  <cols>
    <col min="1" max="1" width="40.83203125" customWidth="1"/>
    <col min="2" max="14" width="15.83203125" customWidth="1"/>
  </cols>
  <sheetData>
    <row r="1" spans="1:13" ht="16" x14ac:dyDescent="0.2">
      <c r="A1" s="8" t="e" vm="1">
        <v>#VALUE!</v>
      </c>
      <c r="B1" s="1" t="s">
        <v>0</v>
      </c>
      <c r="C1" s="1" t="s">
        <v>1</v>
      </c>
      <c r="D1" s="1" t="s">
        <v>2</v>
      </c>
      <c r="E1" s="1" t="s">
        <v>3</v>
      </c>
      <c r="F1" s="1" t="s">
        <v>4</v>
      </c>
      <c r="G1" s="1" t="s">
        <v>5</v>
      </c>
      <c r="H1" s="1" t="s">
        <v>6</v>
      </c>
      <c r="I1" s="1" t="s">
        <v>7</v>
      </c>
      <c r="J1" s="1" t="s">
        <v>8</v>
      </c>
      <c r="K1" s="1" t="s">
        <v>9</v>
      </c>
      <c r="L1" s="1" t="s">
        <v>10</v>
      </c>
      <c r="M1" s="1" t="s">
        <v>11</v>
      </c>
    </row>
    <row r="2" spans="1:13" ht="16" x14ac:dyDescent="0.2">
      <c r="A2" s="30" t="s">
        <v>12</v>
      </c>
      <c r="B2" s="28">
        <v>52745000</v>
      </c>
      <c r="C2" s="28">
        <v>118752000</v>
      </c>
      <c r="D2" s="28">
        <v>249824000</v>
      </c>
      <c r="E2" s="28">
        <v>481413000</v>
      </c>
      <c r="F2" s="28">
        <v>874438000</v>
      </c>
      <c r="G2" s="28">
        <v>1451594000</v>
      </c>
      <c r="H2" s="28">
        <v>2241236000</v>
      </c>
      <c r="I2" s="29">
        <v>2445982000</v>
      </c>
      <c r="J2" s="28">
        <v>535153000</v>
      </c>
      <c r="K2" s="28">
        <v>580882000</v>
      </c>
      <c r="L2" s="28">
        <v>637367000</v>
      </c>
      <c r="M2" s="28">
        <v>692580000</v>
      </c>
    </row>
    <row r="3" spans="1:13" ht="16" x14ac:dyDescent="0.2">
      <c r="A3" s="9" t="s">
        <v>185</v>
      </c>
      <c r="B3" s="10"/>
      <c r="C3" s="11">
        <f t="shared" ref="C3:M3" si="0">(C2/B2)-1</f>
        <v>1.25143615508579</v>
      </c>
      <c r="D3" s="11">
        <f t="shared" si="0"/>
        <v>1.103745621126381</v>
      </c>
      <c r="E3" s="11">
        <f t="shared" si="0"/>
        <v>0.92700861406430124</v>
      </c>
      <c r="F3" s="11">
        <f t="shared" si="0"/>
        <v>0.81639880933834363</v>
      </c>
      <c r="G3" s="11">
        <f t="shared" si="0"/>
        <v>0.66003078548736438</v>
      </c>
      <c r="H3" s="11">
        <f t="shared" si="0"/>
        <v>0.54398268386339432</v>
      </c>
      <c r="I3" s="11">
        <f t="shared" si="0"/>
        <v>9.1354056422438434E-2</v>
      </c>
      <c r="J3" s="11"/>
      <c r="K3" s="11">
        <f t="shared" si="0"/>
        <v>8.5450329158203386E-2</v>
      </c>
      <c r="L3" s="11">
        <f t="shared" si="0"/>
        <v>9.7240059082567498E-2</v>
      </c>
      <c r="M3" s="11">
        <f t="shared" si="0"/>
        <v>8.6626700158621395E-2</v>
      </c>
    </row>
    <row r="4" spans="1:13" ht="16" x14ac:dyDescent="0.2">
      <c r="A4" s="2" t="s">
        <v>13</v>
      </c>
      <c r="B4" s="3">
        <v>52745000</v>
      </c>
      <c r="C4" s="3">
        <v>118752000</v>
      </c>
      <c r="D4" s="3">
        <v>249824000</v>
      </c>
      <c r="E4" s="3">
        <v>481413000</v>
      </c>
      <c r="F4" s="3">
        <v>874438000</v>
      </c>
      <c r="G4" s="3">
        <v>1451594000</v>
      </c>
      <c r="H4" s="3">
        <v>2241236000</v>
      </c>
      <c r="I4" s="4">
        <v>2445982000</v>
      </c>
      <c r="J4" s="3">
        <v>535153000</v>
      </c>
      <c r="K4" s="3">
        <v>580882000</v>
      </c>
      <c r="L4" s="3">
        <v>637367000</v>
      </c>
      <c r="M4" s="3">
        <v>692580000</v>
      </c>
    </row>
    <row r="5" spans="1:13" ht="16" x14ac:dyDescent="0.2">
      <c r="A5" s="2" t="s">
        <v>14</v>
      </c>
      <c r="B5" s="3">
        <v>34006000</v>
      </c>
      <c r="C5" s="3">
        <v>54486000</v>
      </c>
      <c r="D5" s="3">
        <v>87238000</v>
      </c>
      <c r="E5" s="3">
        <v>141627000</v>
      </c>
      <c r="F5" s="3">
        <v>229545000</v>
      </c>
      <c r="G5" s="3">
        <v>383221000</v>
      </c>
      <c r="H5" s="3">
        <v>601231000</v>
      </c>
      <c r="I5" s="4">
        <v>643629000</v>
      </c>
      <c r="J5" s="3">
        <v>140567000</v>
      </c>
      <c r="K5" s="3">
        <v>158228000</v>
      </c>
      <c r="L5" s="3">
        <v>175604000</v>
      </c>
      <c r="M5" s="3">
        <v>169230000</v>
      </c>
    </row>
    <row r="6" spans="1:13" ht="16" x14ac:dyDescent="0.2">
      <c r="A6" s="2" t="s">
        <v>15</v>
      </c>
      <c r="B6" s="3">
        <v>34006000</v>
      </c>
      <c r="C6" s="3">
        <v>54486000</v>
      </c>
      <c r="D6" s="3">
        <v>87238000</v>
      </c>
      <c r="E6" s="3">
        <v>141627000</v>
      </c>
      <c r="F6" s="3">
        <v>229545000</v>
      </c>
      <c r="G6" s="3">
        <v>383221000</v>
      </c>
      <c r="H6" s="3">
        <v>601231000</v>
      </c>
      <c r="I6" s="4">
        <v>643629000</v>
      </c>
      <c r="J6" s="3">
        <v>140567000</v>
      </c>
      <c r="K6" s="3">
        <v>158228000</v>
      </c>
      <c r="L6" s="3">
        <v>175604000</v>
      </c>
      <c r="M6" s="3">
        <v>169230000</v>
      </c>
    </row>
    <row r="7" spans="1:13" ht="16" x14ac:dyDescent="0.2">
      <c r="A7" s="30" t="s">
        <v>16</v>
      </c>
      <c r="B7" s="28">
        <v>18739000</v>
      </c>
      <c r="C7" s="28">
        <v>64266000</v>
      </c>
      <c r="D7" s="28">
        <v>162586000</v>
      </c>
      <c r="E7" s="28">
        <v>339786000</v>
      </c>
      <c r="F7" s="28">
        <v>644893000</v>
      </c>
      <c r="G7" s="28">
        <v>1068373000</v>
      </c>
      <c r="H7" s="28">
        <v>1640005000</v>
      </c>
      <c r="I7" s="29">
        <v>1802353000</v>
      </c>
      <c r="J7" s="28">
        <v>394586000</v>
      </c>
      <c r="K7" s="28">
        <v>422654000</v>
      </c>
      <c r="L7" s="28">
        <v>461763000</v>
      </c>
      <c r="M7" s="28">
        <v>523350000</v>
      </c>
    </row>
    <row r="8" spans="1:13" ht="16" x14ac:dyDescent="0.2">
      <c r="A8" s="25" t="s">
        <v>52</v>
      </c>
      <c r="B8" s="26">
        <v>35.53</v>
      </c>
      <c r="C8" s="26">
        <v>54.12</v>
      </c>
      <c r="D8" s="26">
        <v>65.08</v>
      </c>
      <c r="E8" s="26">
        <v>70.58</v>
      </c>
      <c r="F8" s="26">
        <v>73.75</v>
      </c>
      <c r="G8" s="26">
        <v>73.599999999999994</v>
      </c>
      <c r="H8" s="26">
        <v>73.17</v>
      </c>
      <c r="I8" s="27">
        <v>73.69</v>
      </c>
      <c r="J8" s="26">
        <v>73.73</v>
      </c>
      <c r="K8" s="26">
        <v>72.760000000000005</v>
      </c>
      <c r="L8" s="26">
        <v>72.45</v>
      </c>
      <c r="M8" s="26">
        <v>75.569999999999993</v>
      </c>
    </row>
    <row r="9" spans="1:13" ht="16" x14ac:dyDescent="0.2">
      <c r="A9" s="2" t="s">
        <v>17</v>
      </c>
      <c r="B9" s="3" t="s">
        <v>18</v>
      </c>
      <c r="C9" s="3" t="s">
        <v>18</v>
      </c>
      <c r="D9" s="3" t="s">
        <v>18</v>
      </c>
      <c r="E9" s="3" t="s">
        <v>18</v>
      </c>
      <c r="F9" s="3" t="s">
        <v>18</v>
      </c>
      <c r="G9" s="3" t="s">
        <v>18</v>
      </c>
      <c r="H9" s="3" t="s">
        <v>18</v>
      </c>
      <c r="I9" s="4" t="s">
        <v>18</v>
      </c>
      <c r="J9" s="3" t="s">
        <v>18</v>
      </c>
      <c r="K9" s="3" t="s">
        <v>18</v>
      </c>
      <c r="L9" s="3" t="s">
        <v>18</v>
      </c>
      <c r="M9" s="3" t="s">
        <v>18</v>
      </c>
    </row>
    <row r="10" spans="1:13" ht="16" x14ac:dyDescent="0.2">
      <c r="A10" s="2" t="s">
        <v>19</v>
      </c>
      <c r="B10" s="3">
        <v>109295000</v>
      </c>
      <c r="C10" s="3">
        <v>195706000</v>
      </c>
      <c r="D10" s="3">
        <v>299450000</v>
      </c>
      <c r="E10" s="3">
        <v>485851000</v>
      </c>
      <c r="F10" s="3">
        <v>737422000</v>
      </c>
      <c r="G10" s="3">
        <v>1210921000</v>
      </c>
      <c r="H10" s="3">
        <v>1830117000</v>
      </c>
      <c r="I10" s="4">
        <v>1988038000</v>
      </c>
      <c r="J10" s="3">
        <v>442893000</v>
      </c>
      <c r="K10" s="3">
        <v>479076000</v>
      </c>
      <c r="L10" s="3">
        <v>523263000</v>
      </c>
      <c r="M10" s="3">
        <v>542806000</v>
      </c>
    </row>
    <row r="11" spans="1:13" ht="16" x14ac:dyDescent="0.2">
      <c r="A11" s="25" t="s">
        <v>20</v>
      </c>
      <c r="B11" s="28">
        <v>70150000</v>
      </c>
      <c r="C11" s="28">
        <v>136819000</v>
      </c>
      <c r="D11" s="28">
        <v>214899000</v>
      </c>
      <c r="E11" s="28">
        <v>355663000</v>
      </c>
      <c r="F11" s="28">
        <v>522752000</v>
      </c>
      <c r="G11" s="28">
        <v>839638000</v>
      </c>
      <c r="H11" s="28">
        <v>1221753000</v>
      </c>
      <c r="I11" s="29">
        <v>1324008000</v>
      </c>
      <c r="J11" s="28">
        <v>305029000</v>
      </c>
      <c r="K11" s="28">
        <v>323820000</v>
      </c>
      <c r="L11" s="28">
        <v>331418000</v>
      </c>
      <c r="M11" s="28">
        <v>363741000</v>
      </c>
    </row>
    <row r="12" spans="1:13" ht="16" x14ac:dyDescent="0.2">
      <c r="A12" s="12" t="s">
        <v>186</v>
      </c>
      <c r="B12" s="11">
        <f t="shared" ref="B12:M12" si="1">B11/B2</f>
        <v>1.3299838847284102</v>
      </c>
      <c r="C12" s="11">
        <f t="shared" si="1"/>
        <v>1.1521405955268123</v>
      </c>
      <c r="D12" s="11">
        <f t="shared" si="1"/>
        <v>0.86020158191366725</v>
      </c>
      <c r="E12" s="11">
        <f t="shared" si="1"/>
        <v>0.73878977094511367</v>
      </c>
      <c r="F12" s="11">
        <f t="shared" si="1"/>
        <v>0.59781482506478445</v>
      </c>
      <c r="G12" s="11">
        <f t="shared" si="1"/>
        <v>0.57842482126545025</v>
      </c>
      <c r="H12" s="11">
        <f t="shared" si="1"/>
        <v>0.54512465443175107</v>
      </c>
      <c r="I12" s="11">
        <f t="shared" si="1"/>
        <v>0.54129915919250426</v>
      </c>
      <c r="J12" s="11">
        <f t="shared" si="1"/>
        <v>0.5699846585929631</v>
      </c>
      <c r="K12" s="11">
        <f t="shared" si="1"/>
        <v>0.55746261719247625</v>
      </c>
      <c r="L12" s="11">
        <f t="shared" si="1"/>
        <v>0.51997985462065022</v>
      </c>
      <c r="M12" s="11">
        <f t="shared" si="1"/>
        <v>0.52519708914493635</v>
      </c>
    </row>
    <row r="13" spans="1:13" ht="16" x14ac:dyDescent="0.2">
      <c r="A13" s="25" t="s">
        <v>21</v>
      </c>
      <c r="B13" s="28">
        <v>39145000</v>
      </c>
      <c r="C13" s="28">
        <v>58887000</v>
      </c>
      <c r="D13" s="28">
        <v>84551000</v>
      </c>
      <c r="E13" s="28">
        <v>130188000</v>
      </c>
      <c r="F13" s="28">
        <v>214670000</v>
      </c>
      <c r="G13" s="28">
        <v>371283000</v>
      </c>
      <c r="H13" s="28">
        <v>608364000</v>
      </c>
      <c r="I13" s="29">
        <v>664030000</v>
      </c>
      <c r="J13" s="28">
        <v>137864000</v>
      </c>
      <c r="K13" s="28">
        <v>155256000</v>
      </c>
      <c r="L13" s="28">
        <v>191845000</v>
      </c>
      <c r="M13" s="28">
        <v>179065000</v>
      </c>
    </row>
    <row r="14" spans="1:13" ht="16" x14ac:dyDescent="0.2">
      <c r="A14" s="12" t="s">
        <v>187</v>
      </c>
      <c r="B14" s="11">
        <f t="shared" ref="B14:M14" si="2">B13/B2</f>
        <v>0.74215565456441368</v>
      </c>
      <c r="C14" s="11">
        <f t="shared" si="2"/>
        <v>0.49588217461600648</v>
      </c>
      <c r="D14" s="11">
        <f t="shared" si="2"/>
        <v>0.33844226335340077</v>
      </c>
      <c r="E14" s="11">
        <f t="shared" si="2"/>
        <v>0.27042892485246556</v>
      </c>
      <c r="F14" s="11">
        <f t="shared" si="2"/>
        <v>0.24549482067339251</v>
      </c>
      <c r="G14" s="11">
        <f t="shared" si="2"/>
        <v>0.25577606410607923</v>
      </c>
      <c r="H14" s="11">
        <f t="shared" si="2"/>
        <v>0.27144129400027484</v>
      </c>
      <c r="I14" s="11">
        <f t="shared" si="2"/>
        <v>0.27147787677914226</v>
      </c>
      <c r="J14" s="11">
        <f t="shared" si="2"/>
        <v>0.25761604625219331</v>
      </c>
      <c r="K14" s="11">
        <f t="shared" si="2"/>
        <v>0.26727631429446946</v>
      </c>
      <c r="L14" s="11">
        <f t="shared" si="2"/>
        <v>0.30099612938856263</v>
      </c>
      <c r="M14" s="11">
        <f t="shared" si="2"/>
        <v>0.25854774899650584</v>
      </c>
    </row>
    <row r="15" spans="1:13" ht="16" x14ac:dyDescent="0.2">
      <c r="A15" s="2" t="s">
        <v>22</v>
      </c>
      <c r="B15" s="3" t="s">
        <v>18</v>
      </c>
      <c r="C15" s="3" t="s">
        <v>18</v>
      </c>
      <c r="D15" s="3" t="s">
        <v>18</v>
      </c>
      <c r="E15" s="3" t="s">
        <v>18</v>
      </c>
      <c r="F15" s="3" t="s">
        <v>18</v>
      </c>
      <c r="G15" s="3" t="s">
        <v>18</v>
      </c>
      <c r="H15" s="3" t="s">
        <v>18</v>
      </c>
      <c r="I15" s="4" t="s">
        <v>18</v>
      </c>
      <c r="J15" s="3" t="s">
        <v>18</v>
      </c>
      <c r="K15" s="3" t="s">
        <v>18</v>
      </c>
      <c r="L15" s="3" t="s">
        <v>18</v>
      </c>
      <c r="M15" s="3" t="s">
        <v>18</v>
      </c>
    </row>
    <row r="16" spans="1:13" ht="16" x14ac:dyDescent="0.2">
      <c r="A16" s="30" t="s">
        <v>23</v>
      </c>
      <c r="B16" s="28">
        <v>-90556000</v>
      </c>
      <c r="C16" s="28">
        <v>-131440000</v>
      </c>
      <c r="D16" s="28">
        <v>-136864000</v>
      </c>
      <c r="E16" s="28">
        <v>-146065000</v>
      </c>
      <c r="F16" s="28">
        <v>-92529000</v>
      </c>
      <c r="G16" s="28">
        <v>-142548000</v>
      </c>
      <c r="H16" s="28">
        <v>-190112000</v>
      </c>
      <c r="I16" s="29">
        <v>-185685000</v>
      </c>
      <c r="J16" s="28">
        <v>-48307000</v>
      </c>
      <c r="K16" s="28">
        <v>-56422000</v>
      </c>
      <c r="L16" s="28">
        <v>-61500000</v>
      </c>
      <c r="M16" s="28">
        <v>-19456000</v>
      </c>
    </row>
    <row r="17" spans="1:13" ht="16" x14ac:dyDescent="0.2">
      <c r="A17" s="25" t="s">
        <v>53</v>
      </c>
      <c r="B17" s="26">
        <v>-171.69</v>
      </c>
      <c r="C17" s="26">
        <v>-110.68</v>
      </c>
      <c r="D17" s="26">
        <v>-54.78</v>
      </c>
      <c r="E17" s="26">
        <v>-30.34</v>
      </c>
      <c r="F17" s="26">
        <v>-10.58</v>
      </c>
      <c r="G17" s="26">
        <v>-9.82</v>
      </c>
      <c r="H17" s="26">
        <v>-8.48</v>
      </c>
      <c r="I17" s="27">
        <v>-7.59</v>
      </c>
      <c r="J17" s="26">
        <v>-9.0299999999999994</v>
      </c>
      <c r="K17" s="26">
        <v>-9.7100000000000009</v>
      </c>
      <c r="L17" s="26">
        <v>-9.65</v>
      </c>
      <c r="M17" s="26">
        <v>-2.81</v>
      </c>
    </row>
    <row r="18" spans="1:13" ht="16" x14ac:dyDescent="0.2">
      <c r="A18" s="13" t="s">
        <v>188</v>
      </c>
      <c r="B18" s="10"/>
      <c r="C18" s="11">
        <f>(C16/B16)-1</f>
        <v>0.45147753876054586</v>
      </c>
      <c r="D18" s="11">
        <f>(D16/C16)-1</f>
        <v>4.1265976871576404E-2</v>
      </c>
      <c r="E18" s="11">
        <f>(E16/D16)-1</f>
        <v>6.7227320551788594E-2</v>
      </c>
      <c r="F18" s="11">
        <f t="shared" ref="F18:M18" si="3">(F16/E16)-1</f>
        <v>-0.36652175401362408</v>
      </c>
      <c r="G18" s="11">
        <f t="shared" si="3"/>
        <v>0.54057646791816616</v>
      </c>
      <c r="H18" s="11">
        <f t="shared" si="3"/>
        <v>0.3336700620141988</v>
      </c>
      <c r="I18" s="11">
        <f t="shared" si="3"/>
        <v>-2.3286273354654052E-2</v>
      </c>
      <c r="J18" s="11"/>
      <c r="K18" s="11">
        <f t="shared" si="3"/>
        <v>0.16798807626223944</v>
      </c>
      <c r="L18" s="11">
        <f t="shared" si="3"/>
        <v>9.0000354471659882E-2</v>
      </c>
      <c r="M18" s="11">
        <f t="shared" si="3"/>
        <v>-0.68364227642276421</v>
      </c>
    </row>
    <row r="19" spans="1:13" ht="16" x14ac:dyDescent="0.2">
      <c r="A19" s="2" t="s">
        <v>24</v>
      </c>
      <c r="B19" s="3">
        <v>697000</v>
      </c>
      <c r="C19" s="3">
        <v>3121000</v>
      </c>
      <c r="D19" s="3">
        <v>1846000</v>
      </c>
      <c r="E19" s="3">
        <v>-6283000</v>
      </c>
      <c r="F19" s="3">
        <v>-4660000</v>
      </c>
      <c r="G19" s="3">
        <v>17475000</v>
      </c>
      <c r="H19" s="3">
        <v>-30229000</v>
      </c>
      <c r="I19" s="4">
        <v>-57679000</v>
      </c>
      <c r="J19" s="3">
        <v>-4772000</v>
      </c>
      <c r="K19" s="3">
        <v>-10661000</v>
      </c>
      <c r="L19" s="3">
        <v>-17882000</v>
      </c>
      <c r="M19" s="3">
        <v>-24364000</v>
      </c>
    </row>
    <row r="20" spans="1:13" ht="16" x14ac:dyDescent="0.2">
      <c r="A20" s="2" t="s">
        <v>25</v>
      </c>
      <c r="B20" s="3">
        <v>615000</v>
      </c>
      <c r="C20" s="3">
        <v>1648000</v>
      </c>
      <c r="D20" s="3">
        <v>428000</v>
      </c>
      <c r="E20" s="3">
        <v>442000</v>
      </c>
      <c r="F20" s="3">
        <v>-3409000</v>
      </c>
      <c r="G20" s="3">
        <v>21443000</v>
      </c>
      <c r="H20" s="3">
        <v>-27176000</v>
      </c>
      <c r="I20" s="4">
        <v>-56101000</v>
      </c>
      <c r="J20" s="3">
        <v>-1392000</v>
      </c>
      <c r="K20" s="3">
        <v>-9911000</v>
      </c>
      <c r="L20" s="3">
        <v>-20664000</v>
      </c>
      <c r="M20" s="3">
        <v>-24134000</v>
      </c>
    </row>
    <row r="21" spans="1:13" ht="16" x14ac:dyDescent="0.2">
      <c r="A21" s="2" t="s">
        <v>26</v>
      </c>
      <c r="B21" s="3">
        <v>615000</v>
      </c>
      <c r="C21" s="3">
        <v>1648000</v>
      </c>
      <c r="D21" s="3">
        <v>428000</v>
      </c>
      <c r="E21" s="3">
        <v>442000</v>
      </c>
      <c r="F21" s="3">
        <v>1559000</v>
      </c>
      <c r="G21" s="3">
        <v>25231000</v>
      </c>
      <c r="H21" s="3">
        <v>25319000</v>
      </c>
      <c r="I21" s="4">
        <v>25408000</v>
      </c>
      <c r="J21" s="3">
        <v>6335000</v>
      </c>
      <c r="K21" s="3">
        <v>6334000</v>
      </c>
      <c r="L21" s="3">
        <v>6352000</v>
      </c>
      <c r="M21" s="3">
        <v>6387000</v>
      </c>
    </row>
    <row r="22" spans="1:13" ht="16" x14ac:dyDescent="0.2">
      <c r="A22" s="2" t="s">
        <v>27</v>
      </c>
      <c r="B22" s="3" t="s">
        <v>18</v>
      </c>
      <c r="C22" s="3" t="s">
        <v>18</v>
      </c>
      <c r="D22" s="3" t="s">
        <v>18</v>
      </c>
      <c r="E22" s="3" t="s">
        <v>18</v>
      </c>
      <c r="F22" s="3">
        <v>4968000</v>
      </c>
      <c r="G22" s="3">
        <v>3788000</v>
      </c>
      <c r="H22" s="3">
        <v>52495000</v>
      </c>
      <c r="I22" s="4">
        <v>81509000</v>
      </c>
      <c r="J22" s="3">
        <v>7727000</v>
      </c>
      <c r="K22" s="3">
        <v>16245000</v>
      </c>
      <c r="L22" s="3">
        <v>27016000</v>
      </c>
      <c r="M22" s="3">
        <v>30521000</v>
      </c>
    </row>
    <row r="23" spans="1:13" ht="16" x14ac:dyDescent="0.2">
      <c r="A23" s="2" t="s">
        <v>28</v>
      </c>
      <c r="B23" s="3">
        <v>82000</v>
      </c>
      <c r="C23" s="3">
        <v>1473000</v>
      </c>
      <c r="D23" s="3">
        <v>1418000</v>
      </c>
      <c r="E23" s="3">
        <v>-6725000</v>
      </c>
      <c r="F23" s="3">
        <v>-1251000</v>
      </c>
      <c r="G23" s="3">
        <v>-3968000</v>
      </c>
      <c r="H23" s="3">
        <v>-3053000</v>
      </c>
      <c r="I23" s="4">
        <v>-1578000</v>
      </c>
      <c r="J23" s="3">
        <v>-3380000</v>
      </c>
      <c r="K23" s="3">
        <v>-750000</v>
      </c>
      <c r="L23" s="3">
        <v>2782000</v>
      </c>
      <c r="M23" s="3">
        <v>-230000</v>
      </c>
    </row>
    <row r="24" spans="1:13" ht="16" x14ac:dyDescent="0.2">
      <c r="A24" s="2" t="s">
        <v>29</v>
      </c>
      <c r="B24" s="3">
        <v>-91253000</v>
      </c>
      <c r="C24" s="3">
        <v>-134561000</v>
      </c>
      <c r="D24" s="3">
        <v>-138710000</v>
      </c>
      <c r="E24" s="3">
        <v>-139782000</v>
      </c>
      <c r="F24" s="3">
        <v>-87869000</v>
      </c>
      <c r="G24" s="3">
        <v>-160023000</v>
      </c>
      <c r="H24" s="3">
        <v>-159883000</v>
      </c>
      <c r="I24" s="4">
        <v>-128006000</v>
      </c>
      <c r="J24" s="3">
        <v>-43535000</v>
      </c>
      <c r="K24" s="3">
        <v>-45761000</v>
      </c>
      <c r="L24" s="3">
        <v>-43618000</v>
      </c>
      <c r="M24" s="3">
        <v>4908000</v>
      </c>
    </row>
    <row r="25" spans="1:13" ht="16" x14ac:dyDescent="0.2">
      <c r="A25" s="2" t="s">
        <v>30</v>
      </c>
      <c r="B25" s="3">
        <v>87000</v>
      </c>
      <c r="C25" s="3">
        <v>929000</v>
      </c>
      <c r="D25" s="3">
        <v>1367000</v>
      </c>
      <c r="E25" s="3">
        <v>1997000</v>
      </c>
      <c r="F25" s="3">
        <v>4760000</v>
      </c>
      <c r="G25" s="3">
        <v>72355000</v>
      </c>
      <c r="H25" s="3">
        <v>22402000</v>
      </c>
      <c r="I25" s="4">
        <v>23371000</v>
      </c>
      <c r="J25" s="3">
        <v>4778000</v>
      </c>
      <c r="K25" s="3">
        <v>8870000</v>
      </c>
      <c r="L25" s="3">
        <v>5314000</v>
      </c>
      <c r="M25" s="3">
        <v>4409000</v>
      </c>
    </row>
    <row r="26" spans="1:13" ht="16" x14ac:dyDescent="0.2">
      <c r="A26" s="2" t="s">
        <v>31</v>
      </c>
      <c r="B26" s="3" t="s">
        <v>18</v>
      </c>
      <c r="C26" s="3" t="s">
        <v>18</v>
      </c>
      <c r="D26" s="3" t="s">
        <v>18</v>
      </c>
      <c r="E26" s="3" t="s">
        <v>18</v>
      </c>
      <c r="F26" s="3" t="s">
        <v>18</v>
      </c>
      <c r="G26" s="3" t="s">
        <v>18</v>
      </c>
      <c r="H26" s="3" t="s">
        <v>18</v>
      </c>
      <c r="I26" s="4" t="s">
        <v>18</v>
      </c>
      <c r="J26" s="3" t="s">
        <v>18</v>
      </c>
      <c r="K26" s="3" t="s">
        <v>18</v>
      </c>
      <c r="L26" s="3" t="s">
        <v>18</v>
      </c>
      <c r="M26" s="3" t="s">
        <v>18</v>
      </c>
    </row>
    <row r="27" spans="1:13" ht="16" x14ac:dyDescent="0.2">
      <c r="A27" s="2" t="s">
        <v>32</v>
      </c>
      <c r="B27" s="3">
        <v>-91340000</v>
      </c>
      <c r="C27" s="3">
        <v>-135490000</v>
      </c>
      <c r="D27" s="3">
        <v>-140077000</v>
      </c>
      <c r="E27" s="3">
        <v>-141779000</v>
      </c>
      <c r="F27" s="3">
        <v>-92629000</v>
      </c>
      <c r="G27" s="3">
        <v>-232378000</v>
      </c>
      <c r="H27" s="3">
        <v>-182285000</v>
      </c>
      <c r="I27" s="4">
        <v>-151377000</v>
      </c>
      <c r="J27" s="3">
        <v>-48313000</v>
      </c>
      <c r="K27" s="3">
        <v>-54631000</v>
      </c>
      <c r="L27" s="3">
        <v>-48932000</v>
      </c>
      <c r="M27" s="3">
        <v>499000</v>
      </c>
    </row>
    <row r="28" spans="1:13" ht="16" x14ac:dyDescent="0.2">
      <c r="A28" s="2" t="s">
        <v>33</v>
      </c>
      <c r="B28" s="3" t="s">
        <v>18</v>
      </c>
      <c r="C28" s="3" t="s">
        <v>18</v>
      </c>
      <c r="D28" s="3" t="s">
        <v>18</v>
      </c>
      <c r="E28" s="3" t="s">
        <v>18</v>
      </c>
      <c r="F28" s="3" t="s">
        <v>18</v>
      </c>
      <c r="G28" s="3">
        <v>4848000</v>
      </c>
      <c r="H28" s="3">
        <v>1920000</v>
      </c>
      <c r="I28" s="4">
        <v>-292000</v>
      </c>
      <c r="J28" s="3">
        <v>1944000</v>
      </c>
      <c r="K28" s="3">
        <v>650000</v>
      </c>
      <c r="L28" s="3">
        <v>-2902000</v>
      </c>
      <c r="M28" s="3">
        <v>16000</v>
      </c>
    </row>
    <row r="29" spans="1:13" ht="16" x14ac:dyDescent="0.2">
      <c r="A29" s="2" t="s">
        <v>34</v>
      </c>
      <c r="B29" s="3" t="s">
        <v>18</v>
      </c>
      <c r="C29" s="3" t="s">
        <v>18</v>
      </c>
      <c r="D29" s="3" t="s">
        <v>18</v>
      </c>
      <c r="E29" s="3" t="s">
        <v>18</v>
      </c>
      <c r="F29" s="3" t="s">
        <v>18</v>
      </c>
      <c r="G29" s="3" t="s">
        <v>18</v>
      </c>
      <c r="H29" s="3" t="s">
        <v>18</v>
      </c>
      <c r="I29" s="4" t="s">
        <v>18</v>
      </c>
      <c r="J29" s="3" t="s">
        <v>18</v>
      </c>
      <c r="K29" s="3" t="s">
        <v>18</v>
      </c>
      <c r="L29" s="3" t="s">
        <v>18</v>
      </c>
      <c r="M29" s="3" t="s">
        <v>18</v>
      </c>
    </row>
    <row r="30" spans="1:13" ht="16" x14ac:dyDescent="0.2">
      <c r="A30" s="2" t="s">
        <v>35</v>
      </c>
      <c r="B30" s="3" t="s">
        <v>18</v>
      </c>
      <c r="C30" s="3" t="s">
        <v>18</v>
      </c>
      <c r="D30" s="3" t="s">
        <v>18</v>
      </c>
      <c r="E30" s="3" t="s">
        <v>18</v>
      </c>
      <c r="F30" s="3" t="s">
        <v>18</v>
      </c>
      <c r="G30" s="3">
        <v>4848000</v>
      </c>
      <c r="H30" s="3">
        <v>1920000</v>
      </c>
      <c r="I30" s="4">
        <v>-292000</v>
      </c>
      <c r="J30" s="3">
        <v>1944000</v>
      </c>
      <c r="K30" s="3">
        <v>650000</v>
      </c>
      <c r="L30" s="3">
        <v>-2902000</v>
      </c>
      <c r="M30" s="3">
        <v>16000</v>
      </c>
    </row>
    <row r="31" spans="1:13" ht="16" x14ac:dyDescent="0.2">
      <c r="A31" s="2" t="s">
        <v>36</v>
      </c>
      <c r="B31" s="3">
        <v>-91340000</v>
      </c>
      <c r="C31" s="3">
        <v>-135490000</v>
      </c>
      <c r="D31" s="3">
        <v>-140077000</v>
      </c>
      <c r="E31" s="3">
        <v>-141779000</v>
      </c>
      <c r="F31" s="3">
        <v>-92629000</v>
      </c>
      <c r="G31" s="3">
        <v>-237226000</v>
      </c>
      <c r="H31" s="3">
        <v>-184205000</v>
      </c>
      <c r="I31" s="4">
        <v>-151085000</v>
      </c>
      <c r="J31" s="3">
        <v>-50257000</v>
      </c>
      <c r="K31" s="3">
        <v>-55281000</v>
      </c>
      <c r="L31" s="3">
        <v>-46030000</v>
      </c>
      <c r="M31" s="3">
        <v>483000</v>
      </c>
    </row>
    <row r="32" spans="1:13" ht="16" x14ac:dyDescent="0.2">
      <c r="A32" s="2" t="s">
        <v>37</v>
      </c>
      <c r="B32" s="3" t="s">
        <v>18</v>
      </c>
      <c r="C32" s="3" t="s">
        <v>18</v>
      </c>
      <c r="D32" s="3" t="s">
        <v>18</v>
      </c>
      <c r="E32" s="3" t="s">
        <v>18</v>
      </c>
      <c r="F32" s="3" t="s">
        <v>18</v>
      </c>
      <c r="G32" s="3">
        <v>-2424000</v>
      </c>
      <c r="H32" s="3">
        <v>-960000</v>
      </c>
      <c r="I32" s="4">
        <v>146000</v>
      </c>
      <c r="J32" s="3">
        <v>-972000</v>
      </c>
      <c r="K32" s="3">
        <v>-325000</v>
      </c>
      <c r="L32" s="3">
        <v>1451000</v>
      </c>
      <c r="M32" s="3">
        <v>-8000</v>
      </c>
    </row>
    <row r="33" spans="1:13" ht="16" x14ac:dyDescent="0.2">
      <c r="A33" s="30" t="s">
        <v>38</v>
      </c>
      <c r="B33" s="28">
        <v>-91340000</v>
      </c>
      <c r="C33" s="28">
        <v>-135490000</v>
      </c>
      <c r="D33" s="28">
        <v>-140077000</v>
      </c>
      <c r="E33" s="28">
        <v>-141779000</v>
      </c>
      <c r="F33" s="28">
        <v>-92629000</v>
      </c>
      <c r="G33" s="28">
        <v>-234802000</v>
      </c>
      <c r="H33" s="28">
        <v>-183245000</v>
      </c>
      <c r="I33" s="29">
        <v>-151231000</v>
      </c>
      <c r="J33" s="28">
        <v>-49285000</v>
      </c>
      <c r="K33" s="28">
        <v>-54956000</v>
      </c>
      <c r="L33" s="28">
        <v>-47481000</v>
      </c>
      <c r="M33" s="28">
        <v>491000</v>
      </c>
    </row>
    <row r="34" spans="1:13" ht="16" x14ac:dyDescent="0.2">
      <c r="A34" s="25" t="s">
        <v>54</v>
      </c>
      <c r="B34" s="26">
        <v>-173.17</v>
      </c>
      <c r="C34" s="26">
        <v>-114.09</v>
      </c>
      <c r="D34" s="26">
        <v>-56.07</v>
      </c>
      <c r="E34" s="26">
        <v>-29.45</v>
      </c>
      <c r="F34" s="26">
        <v>-10.59</v>
      </c>
      <c r="G34" s="26">
        <v>-16.18</v>
      </c>
      <c r="H34" s="26">
        <v>-8.18</v>
      </c>
      <c r="I34" s="27">
        <v>-6.18</v>
      </c>
      <c r="J34" s="26">
        <v>-9.2100000000000009</v>
      </c>
      <c r="K34" s="26">
        <v>-9.4600000000000009</v>
      </c>
      <c r="L34" s="26">
        <v>-7.45</v>
      </c>
      <c r="M34" s="26">
        <v>7.0000000000000007E-2</v>
      </c>
    </row>
    <row r="35" spans="1:13" ht="16" x14ac:dyDescent="0.2">
      <c r="A35" s="14" t="s">
        <v>189</v>
      </c>
      <c r="B35" s="15"/>
      <c r="C35" s="16">
        <f>(C33/B33)-1</f>
        <v>0.4833588789139478</v>
      </c>
      <c r="D35" s="16">
        <f>(D33/C33)-1</f>
        <v>3.3854897040372034E-2</v>
      </c>
      <c r="E35" s="16">
        <f>(E33/D33)-1</f>
        <v>1.2150460104085603E-2</v>
      </c>
      <c r="F35" s="16">
        <f t="shared" ref="F35:M35" si="4">(F33/E33)-1</f>
        <v>-0.34666629049436093</v>
      </c>
      <c r="G35" s="16">
        <f t="shared" si="4"/>
        <v>1.5348648911248097</v>
      </c>
      <c r="H35" s="16">
        <f t="shared" si="4"/>
        <v>-0.21957649423769809</v>
      </c>
      <c r="I35" s="16">
        <f t="shared" si="4"/>
        <v>-0.17470599470654047</v>
      </c>
      <c r="J35" s="16"/>
      <c r="K35" s="16">
        <f t="shared" si="4"/>
        <v>0.11506543573095263</v>
      </c>
      <c r="L35" s="16">
        <f t="shared" si="4"/>
        <v>-0.1360179052332775</v>
      </c>
      <c r="M35" s="16">
        <f t="shared" si="4"/>
        <v>-1.0103409784966617</v>
      </c>
    </row>
    <row r="36" spans="1:13" ht="16" x14ac:dyDescent="0.2">
      <c r="A36" s="17" t="s">
        <v>190</v>
      </c>
      <c r="B36" s="18" t="e">
        <f t="shared" ref="B36:M36" si="5">(B16*(1-0.25))/(B126+B105+B96)</f>
        <v>#VALUE!</v>
      </c>
      <c r="C36" s="18">
        <f t="shared" si="5"/>
        <v>0.27886609165975962</v>
      </c>
      <c r="D36" s="18">
        <f t="shared" si="5"/>
        <v>-1.3749464209172739</v>
      </c>
      <c r="E36" s="18">
        <f t="shared" si="5"/>
        <v>-0.14751914538914931</v>
      </c>
      <c r="F36" s="18">
        <f t="shared" si="5"/>
        <v>-4.2036573531710024E-2</v>
      </c>
      <c r="G36" s="18">
        <f t="shared" si="5"/>
        <v>-5.8989968323052991E-2</v>
      </c>
      <c r="H36" s="18">
        <f t="shared" si="5"/>
        <v>-6.2783238780970224E-2</v>
      </c>
      <c r="I36" s="18">
        <f t="shared" si="5"/>
        <v>-5.7340271129913842E-2</v>
      </c>
      <c r="J36" s="18">
        <f t="shared" si="5"/>
        <v>-1.7977917533385204E-2</v>
      </c>
      <c r="K36" s="18">
        <f t="shared" si="5"/>
        <v>-2.0086895349632025E-2</v>
      </c>
      <c r="L36" s="18">
        <f t="shared" si="5"/>
        <v>-2.0309970885739295E-2</v>
      </c>
      <c r="M36" s="18">
        <f t="shared" si="5"/>
        <v>-6.0080906648550163E-3</v>
      </c>
    </row>
    <row r="37" spans="1:13" ht="16" x14ac:dyDescent="0.2">
      <c r="A37" s="2" t="s">
        <v>39</v>
      </c>
      <c r="B37" s="3" t="s">
        <v>18</v>
      </c>
      <c r="C37" s="3" t="s">
        <v>18</v>
      </c>
      <c r="D37" s="3" t="s">
        <v>18</v>
      </c>
      <c r="E37" s="3" t="s">
        <v>18</v>
      </c>
      <c r="F37" s="3" t="s">
        <v>18</v>
      </c>
      <c r="G37" s="3" t="s">
        <v>18</v>
      </c>
      <c r="H37" s="3" t="s">
        <v>18</v>
      </c>
      <c r="I37" s="4" t="s">
        <v>18</v>
      </c>
      <c r="J37" s="3" t="s">
        <v>18</v>
      </c>
      <c r="K37" s="3" t="s">
        <v>18</v>
      </c>
      <c r="L37" s="3" t="s">
        <v>18</v>
      </c>
      <c r="M37" s="3" t="s">
        <v>18</v>
      </c>
    </row>
    <row r="38" spans="1:13" ht="16" x14ac:dyDescent="0.2">
      <c r="A38" s="2" t="s">
        <v>40</v>
      </c>
      <c r="B38" s="3" t="s">
        <v>18</v>
      </c>
      <c r="C38" s="3" t="s">
        <v>18</v>
      </c>
      <c r="D38" s="3" t="s">
        <v>18</v>
      </c>
      <c r="E38" s="3" t="s">
        <v>18</v>
      </c>
      <c r="F38" s="3" t="s">
        <v>18</v>
      </c>
      <c r="G38" s="3" t="s">
        <v>18</v>
      </c>
      <c r="H38" s="3" t="s">
        <v>18</v>
      </c>
      <c r="I38" s="4" t="s">
        <v>18</v>
      </c>
      <c r="J38" s="3" t="s">
        <v>18</v>
      </c>
      <c r="K38" s="3" t="s">
        <v>18</v>
      </c>
      <c r="L38" s="3" t="s">
        <v>18</v>
      </c>
      <c r="M38" s="3" t="s">
        <v>18</v>
      </c>
    </row>
    <row r="39" spans="1:13" ht="16" x14ac:dyDescent="0.2">
      <c r="A39" s="2" t="s">
        <v>41</v>
      </c>
      <c r="B39" s="3">
        <v>-91340000</v>
      </c>
      <c r="C39" s="3">
        <v>-135490000</v>
      </c>
      <c r="D39" s="3">
        <v>-140077000</v>
      </c>
      <c r="E39" s="3">
        <v>-141779000</v>
      </c>
      <c r="F39" s="3">
        <v>-92629000</v>
      </c>
      <c r="G39" s="3">
        <v>-234802000</v>
      </c>
      <c r="H39" s="3">
        <v>-183245000</v>
      </c>
      <c r="I39" s="4">
        <v>-151231000</v>
      </c>
      <c r="J39" s="3">
        <v>-49285000</v>
      </c>
      <c r="K39" s="3">
        <v>-54956000</v>
      </c>
      <c r="L39" s="3">
        <v>-47481000</v>
      </c>
      <c r="M39" s="3">
        <v>491000</v>
      </c>
    </row>
    <row r="40" spans="1:13" ht="16" x14ac:dyDescent="0.2">
      <c r="A40" s="2" t="s">
        <v>42</v>
      </c>
      <c r="B40" s="3">
        <v>171202000</v>
      </c>
      <c r="C40" s="3">
        <v>171202000</v>
      </c>
      <c r="D40" s="3">
        <v>171202000</v>
      </c>
      <c r="E40" s="3">
        <v>148062000</v>
      </c>
      <c r="F40" s="3">
        <v>217756000</v>
      </c>
      <c r="G40" s="3">
        <v>227142000</v>
      </c>
      <c r="H40" s="3">
        <v>233139000</v>
      </c>
      <c r="I40" s="4">
        <v>234450750</v>
      </c>
      <c r="J40" s="3">
        <v>232554000</v>
      </c>
      <c r="K40" s="3">
        <v>233785000</v>
      </c>
      <c r="L40" s="3">
        <v>235050000</v>
      </c>
      <c r="M40" s="3">
        <v>236414000</v>
      </c>
    </row>
    <row r="41" spans="1:13" ht="16" x14ac:dyDescent="0.2">
      <c r="A41" s="2" t="s">
        <v>43</v>
      </c>
      <c r="B41" s="5">
        <v>-0.53</v>
      </c>
      <c r="C41" s="5">
        <v>-0.79</v>
      </c>
      <c r="D41" s="5">
        <v>-0.82</v>
      </c>
      <c r="E41" s="5">
        <v>-0.96</v>
      </c>
      <c r="F41" s="5">
        <v>-0.43</v>
      </c>
      <c r="G41" s="5">
        <v>-1.03</v>
      </c>
      <c r="H41" s="5">
        <v>-0.79</v>
      </c>
      <c r="I41" s="6">
        <v>-0.65</v>
      </c>
      <c r="J41" s="5">
        <v>-0.21</v>
      </c>
      <c r="K41" s="5">
        <v>-0.24</v>
      </c>
      <c r="L41" s="5">
        <v>-0.2</v>
      </c>
      <c r="M41" s="3">
        <v>0</v>
      </c>
    </row>
    <row r="42" spans="1:13" ht="16" x14ac:dyDescent="0.2">
      <c r="A42" s="2" t="s">
        <v>44</v>
      </c>
      <c r="B42" s="5">
        <v>-0.53</v>
      </c>
      <c r="C42" s="5">
        <v>-0.79</v>
      </c>
      <c r="D42" s="5">
        <v>-0.82</v>
      </c>
      <c r="E42" s="5">
        <v>-0.96</v>
      </c>
      <c r="F42" s="5">
        <v>-0.43</v>
      </c>
      <c r="G42" s="5">
        <v>-1.02</v>
      </c>
      <c r="H42" s="5">
        <v>-0.78</v>
      </c>
      <c r="I42" s="6">
        <v>-0.65</v>
      </c>
      <c r="J42" s="5">
        <v>-0.21</v>
      </c>
      <c r="K42" s="5">
        <v>-0.23</v>
      </c>
      <c r="L42" s="5">
        <v>-0.21</v>
      </c>
      <c r="M42" s="3">
        <v>0</v>
      </c>
    </row>
    <row r="43" spans="1:13" ht="16" x14ac:dyDescent="0.2">
      <c r="A43" s="2" t="s">
        <v>45</v>
      </c>
      <c r="B43" s="3">
        <v>171202000</v>
      </c>
      <c r="C43" s="3">
        <v>171202000</v>
      </c>
      <c r="D43" s="3">
        <v>171202000</v>
      </c>
      <c r="E43" s="3">
        <v>148062000</v>
      </c>
      <c r="F43" s="3">
        <v>217756000</v>
      </c>
      <c r="G43" s="3">
        <v>227142000</v>
      </c>
      <c r="H43" s="3">
        <v>233139000</v>
      </c>
      <c r="I43" s="4">
        <v>235496750</v>
      </c>
      <c r="J43" s="3">
        <v>232554000</v>
      </c>
      <c r="K43" s="3">
        <v>233785000</v>
      </c>
      <c r="L43" s="3">
        <v>235050000</v>
      </c>
      <c r="M43" s="3">
        <v>240598000</v>
      </c>
    </row>
    <row r="44" spans="1:13" ht="16" x14ac:dyDescent="0.2">
      <c r="A44" s="2" t="s">
        <v>46</v>
      </c>
      <c r="B44" s="5">
        <v>-0.53</v>
      </c>
      <c r="C44" s="5">
        <v>-0.79</v>
      </c>
      <c r="D44" s="5">
        <v>-0.82</v>
      </c>
      <c r="E44" s="5">
        <v>-0.96</v>
      </c>
      <c r="F44" s="5">
        <v>-0.43</v>
      </c>
      <c r="G44" s="5">
        <v>-1.03</v>
      </c>
      <c r="H44" s="5">
        <v>-0.79</v>
      </c>
      <c r="I44" s="6">
        <v>-0.64</v>
      </c>
      <c r="J44" s="5">
        <v>-0.21</v>
      </c>
      <c r="K44" s="5">
        <v>-0.24</v>
      </c>
      <c r="L44" s="5">
        <v>-0.2</v>
      </c>
      <c r="M44" s="3">
        <v>0</v>
      </c>
    </row>
    <row r="45" spans="1:13" ht="16" x14ac:dyDescent="0.2">
      <c r="A45" s="2" t="s">
        <v>47</v>
      </c>
      <c r="B45" s="5">
        <v>-0.53</v>
      </c>
      <c r="C45" s="5">
        <v>-0.79</v>
      </c>
      <c r="D45" s="5">
        <v>-0.82</v>
      </c>
      <c r="E45" s="5">
        <v>-0.96</v>
      </c>
      <c r="F45" s="5">
        <v>-0.43</v>
      </c>
      <c r="G45" s="5">
        <v>-1.02</v>
      </c>
      <c r="H45" s="5">
        <v>-0.78</v>
      </c>
      <c r="I45" s="6">
        <v>-0.64</v>
      </c>
      <c r="J45" s="5">
        <v>-0.21</v>
      </c>
      <c r="K45" s="5">
        <v>-0.23</v>
      </c>
      <c r="L45" s="5">
        <v>-0.21</v>
      </c>
      <c r="M45" s="3">
        <v>0</v>
      </c>
    </row>
    <row r="46" spans="1:13" ht="16" x14ac:dyDescent="0.2">
      <c r="A46" s="2" t="s">
        <v>48</v>
      </c>
      <c r="B46" s="3">
        <v>-87535000</v>
      </c>
      <c r="C46" s="3">
        <v>-123701000</v>
      </c>
      <c r="D46" s="3">
        <v>-121466000</v>
      </c>
      <c r="E46" s="3">
        <v>-122552000</v>
      </c>
      <c r="F46" s="3">
        <v>-52386000</v>
      </c>
      <c r="G46" s="3">
        <v>-73738000</v>
      </c>
      <c r="H46" s="3">
        <v>-96302000</v>
      </c>
      <c r="I46" s="4">
        <v>-81721000</v>
      </c>
      <c r="J46" s="3">
        <v>-26398000</v>
      </c>
      <c r="K46" s="3">
        <v>-32800000</v>
      </c>
      <c r="L46" s="3">
        <v>-33650000</v>
      </c>
      <c r="M46" s="3">
        <v>11127000</v>
      </c>
    </row>
    <row r="47" spans="1:13" ht="16" x14ac:dyDescent="0.2">
      <c r="A47" s="2" t="s">
        <v>49</v>
      </c>
      <c r="B47" s="5">
        <v>-165.96</v>
      </c>
      <c r="C47" s="5">
        <v>-104.17</v>
      </c>
      <c r="D47" s="5">
        <v>-48.62</v>
      </c>
      <c r="E47" s="5">
        <v>-25.46</v>
      </c>
      <c r="F47" s="5">
        <v>-5.99</v>
      </c>
      <c r="G47" s="5">
        <v>-5.08</v>
      </c>
      <c r="H47" s="5">
        <v>-4.3</v>
      </c>
      <c r="I47" s="6">
        <v>-3.34</v>
      </c>
      <c r="J47" s="5">
        <v>-3.02</v>
      </c>
      <c r="K47" s="5">
        <v>-3.23</v>
      </c>
      <c r="L47" s="5">
        <v>-4.3</v>
      </c>
      <c r="M47" s="5">
        <v>-3.34</v>
      </c>
    </row>
    <row r="48" spans="1:13" ht="16" x14ac:dyDescent="0.2">
      <c r="A48" s="2" t="s">
        <v>50</v>
      </c>
      <c r="B48" s="3">
        <v>-90556000</v>
      </c>
      <c r="C48" s="3">
        <v>-131440000</v>
      </c>
      <c r="D48" s="3">
        <v>-136864000</v>
      </c>
      <c r="E48" s="3">
        <v>-146065000</v>
      </c>
      <c r="F48" s="3">
        <v>-92529000</v>
      </c>
      <c r="G48" s="3">
        <v>-142548000</v>
      </c>
      <c r="H48" s="3">
        <v>-190112000</v>
      </c>
      <c r="I48" s="4">
        <v>-185685000</v>
      </c>
      <c r="J48" s="3">
        <v>-48307000</v>
      </c>
      <c r="K48" s="3">
        <v>-56422000</v>
      </c>
      <c r="L48" s="3">
        <v>-61500000</v>
      </c>
      <c r="M48" s="3">
        <v>-19456000</v>
      </c>
    </row>
    <row r="49" spans="1:13" ht="16" x14ac:dyDescent="0.2">
      <c r="A49" s="2" t="s">
        <v>51</v>
      </c>
      <c r="B49" s="3">
        <v>-90556000</v>
      </c>
      <c r="C49" s="3">
        <v>-131440000</v>
      </c>
      <c r="D49" s="3">
        <v>-136864000</v>
      </c>
      <c r="E49" s="3">
        <v>-146065000</v>
      </c>
      <c r="F49" s="3">
        <v>-92529000</v>
      </c>
      <c r="G49" s="3">
        <v>-142548000</v>
      </c>
      <c r="H49" s="3">
        <v>-190112000</v>
      </c>
      <c r="I49" s="4">
        <v>-185685000</v>
      </c>
      <c r="J49" s="3">
        <v>-48307000</v>
      </c>
      <c r="K49" s="3">
        <v>-56422000</v>
      </c>
      <c r="L49" s="3">
        <v>-61500000</v>
      </c>
      <c r="M49" s="3">
        <v>-19456000</v>
      </c>
    </row>
    <row r="50" spans="1:13" ht="16" x14ac:dyDescent="0.2">
      <c r="A50" s="2" t="s">
        <v>55</v>
      </c>
      <c r="B50" s="3" t="s">
        <v>18</v>
      </c>
      <c r="C50" s="3" t="s">
        <v>18</v>
      </c>
      <c r="D50" s="3">
        <v>171700</v>
      </c>
      <c r="E50" s="3">
        <v>208494</v>
      </c>
      <c r="F50" s="3">
        <v>257642</v>
      </c>
      <c r="G50" s="3">
        <v>292365</v>
      </c>
      <c r="H50" s="3">
        <v>308158</v>
      </c>
      <c r="I50" s="4">
        <v>336310</v>
      </c>
      <c r="J50" s="3">
        <v>107785</v>
      </c>
      <c r="K50" s="3">
        <v>116995</v>
      </c>
      <c r="L50" s="3">
        <v>87635</v>
      </c>
      <c r="M50" s="3">
        <v>95226</v>
      </c>
    </row>
    <row r="51" spans="1:13" ht="16" x14ac:dyDescent="0.2">
      <c r="A51" s="2" t="s">
        <v>56</v>
      </c>
      <c r="B51" s="3" t="s">
        <v>18</v>
      </c>
      <c r="C51" s="3" t="s">
        <v>18</v>
      </c>
      <c r="D51" s="3" t="s">
        <v>18</v>
      </c>
      <c r="E51" s="3" t="s">
        <v>18</v>
      </c>
      <c r="F51" s="3" t="s">
        <v>18</v>
      </c>
      <c r="G51" s="3" t="s">
        <v>18</v>
      </c>
      <c r="H51" s="3" t="s">
        <v>18</v>
      </c>
      <c r="I51" s="4" t="s">
        <v>18</v>
      </c>
      <c r="J51" s="3" t="s">
        <v>18</v>
      </c>
      <c r="K51" s="3" t="s">
        <v>18</v>
      </c>
      <c r="L51" s="3" t="s">
        <v>18</v>
      </c>
      <c r="M51" s="3" t="s">
        <v>18</v>
      </c>
    </row>
    <row r="52" spans="1:13" ht="16" x14ac:dyDescent="0.2">
      <c r="A52" s="2" t="s">
        <v>57</v>
      </c>
      <c r="B52" s="3">
        <v>3021000</v>
      </c>
      <c r="C52" s="3">
        <v>7739000</v>
      </c>
      <c r="D52" s="3">
        <v>15398000</v>
      </c>
      <c r="E52" s="3">
        <v>23513000</v>
      </c>
      <c r="F52" s="3">
        <v>40143000</v>
      </c>
      <c r="G52" s="3">
        <v>68810000</v>
      </c>
      <c r="H52" s="3">
        <v>93810000</v>
      </c>
      <c r="I52" s="4">
        <v>103964000</v>
      </c>
      <c r="J52" s="3">
        <v>21909000</v>
      </c>
      <c r="K52" s="3">
        <v>23622000</v>
      </c>
      <c r="L52" s="3">
        <v>27850000</v>
      </c>
      <c r="M52" s="3">
        <v>30583000</v>
      </c>
    </row>
    <row r="54" spans="1:13" ht="16" x14ac:dyDescent="0.2">
      <c r="A54" s="1" t="s">
        <v>18</v>
      </c>
      <c r="B54" s="1" t="s">
        <v>0</v>
      </c>
      <c r="C54" s="1" t="s">
        <v>1</v>
      </c>
      <c r="D54" s="1" t="s">
        <v>2</v>
      </c>
      <c r="E54" s="1" t="s">
        <v>3</v>
      </c>
      <c r="F54" s="1" t="s">
        <v>4</v>
      </c>
      <c r="G54" s="1" t="s">
        <v>5</v>
      </c>
      <c r="H54" s="1" t="s">
        <v>6</v>
      </c>
      <c r="I54" s="1" t="s">
        <v>7</v>
      </c>
      <c r="J54" s="1" t="s">
        <v>8</v>
      </c>
      <c r="K54" s="1" t="s">
        <v>9</v>
      </c>
      <c r="L54" s="1" t="s">
        <v>10</v>
      </c>
      <c r="M54" s="1" t="s">
        <v>11</v>
      </c>
    </row>
    <row r="55" spans="1:13" ht="16" x14ac:dyDescent="0.2">
      <c r="A55" s="2" t="s">
        <v>58</v>
      </c>
      <c r="B55" s="3" t="s">
        <v>18</v>
      </c>
      <c r="C55" s="3">
        <v>153611000</v>
      </c>
      <c r="D55" s="3">
        <v>331388000</v>
      </c>
      <c r="E55" s="3">
        <v>1171636000</v>
      </c>
      <c r="F55" s="3">
        <v>2292274000</v>
      </c>
      <c r="G55" s="3">
        <v>2570952000</v>
      </c>
      <c r="H55" s="3">
        <v>3640267000</v>
      </c>
      <c r="I55" s="4">
        <v>3708770000</v>
      </c>
      <c r="J55" s="3">
        <v>2975980000</v>
      </c>
      <c r="K55" s="3">
        <v>3203613000</v>
      </c>
      <c r="L55" s="3">
        <v>3640267000</v>
      </c>
      <c r="M55" s="3">
        <v>3708770000</v>
      </c>
    </row>
    <row r="56" spans="1:13" ht="16" x14ac:dyDescent="0.2">
      <c r="A56" s="2" t="s">
        <v>59</v>
      </c>
      <c r="B56" s="3" t="s">
        <v>18</v>
      </c>
      <c r="C56" s="3">
        <v>65772000</v>
      </c>
      <c r="D56" s="3">
        <v>191655000</v>
      </c>
      <c r="E56" s="3">
        <v>912064000</v>
      </c>
      <c r="F56" s="3">
        <v>1918608000</v>
      </c>
      <c r="G56" s="3">
        <v>1996633000</v>
      </c>
      <c r="H56" s="3">
        <v>2705369000</v>
      </c>
      <c r="I56" s="4">
        <v>2929677000</v>
      </c>
      <c r="J56" s="3">
        <v>2318858000</v>
      </c>
      <c r="K56" s="3">
        <v>2466551000</v>
      </c>
      <c r="L56" s="3">
        <v>2705369000</v>
      </c>
      <c r="M56" s="3">
        <v>2929677000</v>
      </c>
    </row>
    <row r="57" spans="1:13" ht="16" x14ac:dyDescent="0.2">
      <c r="A57" s="2" t="s">
        <v>60</v>
      </c>
      <c r="B57" s="3" t="s">
        <v>18</v>
      </c>
      <c r="C57" s="3">
        <v>63179000</v>
      </c>
      <c r="D57" s="3">
        <v>88408000</v>
      </c>
      <c r="E57" s="3">
        <v>264798000</v>
      </c>
      <c r="F57" s="3">
        <v>1918608000</v>
      </c>
      <c r="G57" s="3">
        <v>1996633000</v>
      </c>
      <c r="H57" s="3">
        <v>2455369000</v>
      </c>
      <c r="I57" s="4">
        <v>2829677000</v>
      </c>
      <c r="J57" s="3">
        <v>2318858000</v>
      </c>
      <c r="K57" s="3">
        <v>2466551000</v>
      </c>
      <c r="L57" s="3">
        <v>2455369000</v>
      </c>
      <c r="M57" s="3">
        <v>2829677000</v>
      </c>
    </row>
    <row r="58" spans="1:13" ht="16" x14ac:dyDescent="0.2">
      <c r="A58" s="2" t="s">
        <v>61</v>
      </c>
      <c r="B58" s="3" t="s">
        <v>18</v>
      </c>
      <c r="C58" s="3">
        <v>2593000</v>
      </c>
      <c r="D58" s="3">
        <v>103247000</v>
      </c>
      <c r="E58" s="3">
        <v>647266000</v>
      </c>
      <c r="F58" s="3" t="s">
        <v>18</v>
      </c>
      <c r="G58" s="3" t="s">
        <v>18</v>
      </c>
      <c r="H58" s="3">
        <v>250000000</v>
      </c>
      <c r="I58" s="4">
        <v>100000000</v>
      </c>
      <c r="J58" s="3" t="s">
        <v>18</v>
      </c>
      <c r="K58" s="3" t="s">
        <v>18</v>
      </c>
      <c r="L58" s="3">
        <v>250000000</v>
      </c>
      <c r="M58" s="3">
        <v>100000000</v>
      </c>
    </row>
    <row r="59" spans="1:13" ht="16" x14ac:dyDescent="0.2">
      <c r="A59" s="2" t="s">
        <v>62</v>
      </c>
      <c r="B59" s="3" t="s">
        <v>18</v>
      </c>
      <c r="C59" s="3">
        <v>59812000</v>
      </c>
      <c r="D59" s="3">
        <v>92476000</v>
      </c>
      <c r="E59" s="3">
        <v>164987000</v>
      </c>
      <c r="F59" s="3">
        <v>239199000</v>
      </c>
      <c r="G59" s="3">
        <v>368145000</v>
      </c>
      <c r="H59" s="3">
        <v>626181000</v>
      </c>
      <c r="I59" s="4">
        <v>461092000</v>
      </c>
      <c r="J59" s="3">
        <v>418799000</v>
      </c>
      <c r="K59" s="3">
        <v>485313000</v>
      </c>
      <c r="L59" s="3">
        <v>626181000</v>
      </c>
      <c r="M59" s="3">
        <v>461092000</v>
      </c>
    </row>
    <row r="60" spans="1:13" ht="16" x14ac:dyDescent="0.2">
      <c r="A60" s="2" t="s">
        <v>63</v>
      </c>
      <c r="B60" s="3" t="s">
        <v>18</v>
      </c>
      <c r="C60" s="3">
        <v>59614000</v>
      </c>
      <c r="D60" s="3">
        <v>92476000</v>
      </c>
      <c r="E60" s="3">
        <v>164987000</v>
      </c>
      <c r="F60" s="3">
        <v>239199000</v>
      </c>
      <c r="G60" s="3">
        <v>368145000</v>
      </c>
      <c r="H60" s="3">
        <v>626181000</v>
      </c>
      <c r="I60" s="4">
        <v>461092000</v>
      </c>
      <c r="J60" s="3">
        <v>418799000</v>
      </c>
      <c r="K60" s="3">
        <v>485313000</v>
      </c>
      <c r="L60" s="3">
        <v>626181000</v>
      </c>
      <c r="M60" s="3">
        <v>461092000</v>
      </c>
    </row>
    <row r="61" spans="1:13" ht="16" x14ac:dyDescent="0.2">
      <c r="A61" s="2" t="s">
        <v>64</v>
      </c>
      <c r="B61" s="3" t="s">
        <v>18</v>
      </c>
      <c r="C61" s="3">
        <v>198000</v>
      </c>
      <c r="D61" s="3" t="s">
        <v>18</v>
      </c>
      <c r="E61" s="3" t="s">
        <v>18</v>
      </c>
      <c r="F61" s="3" t="s">
        <v>18</v>
      </c>
      <c r="G61" s="3" t="s">
        <v>18</v>
      </c>
      <c r="H61" s="3" t="s">
        <v>18</v>
      </c>
      <c r="I61" s="4" t="s">
        <v>18</v>
      </c>
      <c r="J61" s="3" t="s">
        <v>18</v>
      </c>
      <c r="K61" s="3" t="s">
        <v>18</v>
      </c>
      <c r="L61" s="3" t="s">
        <v>18</v>
      </c>
      <c r="M61" s="3" t="s">
        <v>18</v>
      </c>
    </row>
    <row r="62" spans="1:13" ht="16" x14ac:dyDescent="0.2">
      <c r="A62" s="2" t="s">
        <v>65</v>
      </c>
      <c r="B62" s="3" t="s">
        <v>18</v>
      </c>
      <c r="C62" s="3" t="s">
        <v>18</v>
      </c>
      <c r="D62" s="3" t="s">
        <v>18</v>
      </c>
      <c r="E62" s="3" t="s">
        <v>18</v>
      </c>
      <c r="F62" s="3" t="s">
        <v>18</v>
      </c>
      <c r="G62" s="3" t="s">
        <v>18</v>
      </c>
      <c r="H62" s="3" t="s">
        <v>18</v>
      </c>
      <c r="I62" s="4" t="s">
        <v>18</v>
      </c>
      <c r="J62" s="3" t="s">
        <v>18</v>
      </c>
      <c r="K62" s="3" t="s">
        <v>18</v>
      </c>
      <c r="L62" s="3" t="s">
        <v>18</v>
      </c>
      <c r="M62" s="3" t="s">
        <v>18</v>
      </c>
    </row>
    <row r="63" spans="1:13" ht="16" x14ac:dyDescent="0.2">
      <c r="A63" s="2" t="s">
        <v>66</v>
      </c>
      <c r="B63" s="3" t="s">
        <v>18</v>
      </c>
      <c r="C63" s="3" t="s">
        <v>18</v>
      </c>
      <c r="D63" s="3" t="s">
        <v>18</v>
      </c>
      <c r="E63" s="3" t="s">
        <v>18</v>
      </c>
      <c r="F63" s="3" t="s">
        <v>18</v>
      </c>
      <c r="G63" s="3" t="s">
        <v>18</v>
      </c>
      <c r="H63" s="3" t="s">
        <v>18</v>
      </c>
      <c r="I63" s="4" t="s">
        <v>18</v>
      </c>
      <c r="J63" s="3" t="s">
        <v>18</v>
      </c>
      <c r="K63" s="3" t="s">
        <v>18</v>
      </c>
      <c r="L63" s="3" t="s">
        <v>18</v>
      </c>
      <c r="M63" s="3" t="s">
        <v>18</v>
      </c>
    </row>
    <row r="64" spans="1:13" ht="16" x14ac:dyDescent="0.2">
      <c r="A64" s="2" t="s">
        <v>67</v>
      </c>
      <c r="B64" s="3" t="s">
        <v>18</v>
      </c>
      <c r="C64" s="3" t="s">
        <v>18</v>
      </c>
      <c r="D64" s="3" t="s">
        <v>18</v>
      </c>
      <c r="E64" s="3" t="s">
        <v>18</v>
      </c>
      <c r="F64" s="3" t="s">
        <v>18</v>
      </c>
      <c r="G64" s="3" t="s">
        <v>18</v>
      </c>
      <c r="H64" s="3" t="s">
        <v>18</v>
      </c>
      <c r="I64" s="4" t="s">
        <v>18</v>
      </c>
      <c r="J64" s="3" t="s">
        <v>18</v>
      </c>
      <c r="K64" s="3" t="s">
        <v>18</v>
      </c>
      <c r="L64" s="3" t="s">
        <v>18</v>
      </c>
      <c r="M64" s="3" t="s">
        <v>18</v>
      </c>
    </row>
    <row r="65" spans="1:13" ht="16" x14ac:dyDescent="0.2">
      <c r="A65" s="2" t="s">
        <v>68</v>
      </c>
      <c r="B65" s="3" t="s">
        <v>18</v>
      </c>
      <c r="C65" s="3" t="s">
        <v>18</v>
      </c>
      <c r="D65" s="3" t="s">
        <v>18</v>
      </c>
      <c r="E65" s="3" t="s">
        <v>18</v>
      </c>
      <c r="F65" s="3" t="s">
        <v>18</v>
      </c>
      <c r="G65" s="3" t="s">
        <v>18</v>
      </c>
      <c r="H65" s="3" t="s">
        <v>18</v>
      </c>
      <c r="I65" s="4" t="s">
        <v>18</v>
      </c>
      <c r="J65" s="3" t="s">
        <v>18</v>
      </c>
      <c r="K65" s="3" t="s">
        <v>18</v>
      </c>
      <c r="L65" s="3" t="s">
        <v>18</v>
      </c>
      <c r="M65" s="3" t="s">
        <v>18</v>
      </c>
    </row>
    <row r="66" spans="1:13" ht="16" x14ac:dyDescent="0.2">
      <c r="A66" s="2" t="s">
        <v>69</v>
      </c>
      <c r="B66" s="3" t="s">
        <v>18</v>
      </c>
      <c r="C66" s="3" t="s">
        <v>18</v>
      </c>
      <c r="D66" s="3" t="s">
        <v>18</v>
      </c>
      <c r="E66" s="3" t="s">
        <v>18</v>
      </c>
      <c r="F66" s="3" t="s">
        <v>18</v>
      </c>
      <c r="G66" s="3" t="s">
        <v>18</v>
      </c>
      <c r="H66" s="3" t="s">
        <v>18</v>
      </c>
      <c r="I66" s="4" t="s">
        <v>18</v>
      </c>
      <c r="J66" s="3" t="s">
        <v>18</v>
      </c>
      <c r="K66" s="3" t="s">
        <v>18</v>
      </c>
      <c r="L66" s="3" t="s">
        <v>18</v>
      </c>
      <c r="M66" s="3" t="s">
        <v>18</v>
      </c>
    </row>
    <row r="67" spans="1:13" ht="16" x14ac:dyDescent="0.2">
      <c r="A67" s="2" t="s">
        <v>70</v>
      </c>
      <c r="B67" s="3" t="s">
        <v>18</v>
      </c>
      <c r="C67" s="3" t="s">
        <v>18</v>
      </c>
      <c r="D67" s="3" t="s">
        <v>18</v>
      </c>
      <c r="E67" s="3" t="s">
        <v>18</v>
      </c>
      <c r="F67" s="3" t="s">
        <v>18</v>
      </c>
      <c r="G67" s="3" t="s">
        <v>18</v>
      </c>
      <c r="H67" s="3" t="s">
        <v>18</v>
      </c>
      <c r="I67" s="4" t="s">
        <v>18</v>
      </c>
      <c r="J67" s="3" t="s">
        <v>18</v>
      </c>
      <c r="K67" s="3" t="s">
        <v>18</v>
      </c>
      <c r="L67" s="3" t="s">
        <v>18</v>
      </c>
      <c r="M67" s="3" t="s">
        <v>18</v>
      </c>
    </row>
    <row r="68" spans="1:13" ht="16" x14ac:dyDescent="0.2">
      <c r="A68" s="2" t="s">
        <v>71</v>
      </c>
      <c r="B68" s="3" t="s">
        <v>18</v>
      </c>
      <c r="C68" s="3" t="s">
        <v>18</v>
      </c>
      <c r="D68" s="3" t="s">
        <v>18</v>
      </c>
      <c r="E68" s="3" t="s">
        <v>18</v>
      </c>
      <c r="F68" s="3" t="s">
        <v>18</v>
      </c>
      <c r="G68" s="3" t="s">
        <v>18</v>
      </c>
      <c r="H68" s="3" t="s">
        <v>18</v>
      </c>
      <c r="I68" s="4" t="s">
        <v>18</v>
      </c>
      <c r="J68" s="3" t="s">
        <v>18</v>
      </c>
      <c r="K68" s="3" t="s">
        <v>18</v>
      </c>
      <c r="L68" s="3" t="s">
        <v>18</v>
      </c>
      <c r="M68" s="3" t="s">
        <v>18</v>
      </c>
    </row>
    <row r="69" spans="1:13" ht="16" x14ac:dyDescent="0.2">
      <c r="A69" s="2" t="s">
        <v>72</v>
      </c>
      <c r="B69" s="3" t="s">
        <v>18</v>
      </c>
      <c r="C69" s="3" t="s">
        <v>18</v>
      </c>
      <c r="D69" s="3" t="s">
        <v>18</v>
      </c>
      <c r="E69" s="3" t="s">
        <v>18</v>
      </c>
      <c r="F69" s="3" t="s">
        <v>18</v>
      </c>
      <c r="G69" s="3" t="s">
        <v>18</v>
      </c>
      <c r="H69" s="3" t="s">
        <v>18</v>
      </c>
      <c r="I69" s="4" t="s">
        <v>18</v>
      </c>
      <c r="J69" s="3" t="s">
        <v>18</v>
      </c>
      <c r="K69" s="3" t="s">
        <v>18</v>
      </c>
      <c r="L69" s="3" t="s">
        <v>18</v>
      </c>
      <c r="M69" s="3" t="s">
        <v>18</v>
      </c>
    </row>
    <row r="70" spans="1:13" ht="16" x14ac:dyDescent="0.2">
      <c r="A70" s="2" t="s">
        <v>73</v>
      </c>
      <c r="B70" s="3" t="s">
        <v>18</v>
      </c>
      <c r="C70" s="3">
        <v>28027000</v>
      </c>
      <c r="D70" s="3">
        <v>47257000</v>
      </c>
      <c r="E70" s="3">
        <v>94585000</v>
      </c>
      <c r="F70" s="3">
        <v>134467000</v>
      </c>
      <c r="G70" s="3">
        <v>206174000</v>
      </c>
      <c r="H70" s="3">
        <v>308717000</v>
      </c>
      <c r="I70" s="4">
        <v>318001000</v>
      </c>
      <c r="J70" s="3">
        <v>238323000</v>
      </c>
      <c r="K70" s="3">
        <v>251749000</v>
      </c>
      <c r="L70" s="3">
        <v>308717000</v>
      </c>
      <c r="M70" s="3">
        <v>318001000</v>
      </c>
    </row>
    <row r="71" spans="1:13" ht="16" x14ac:dyDescent="0.2">
      <c r="A71" s="2" t="s">
        <v>74</v>
      </c>
      <c r="B71" s="3" t="s">
        <v>18</v>
      </c>
      <c r="C71" s="3" t="s">
        <v>18</v>
      </c>
      <c r="D71" s="3" t="s">
        <v>18</v>
      </c>
      <c r="E71" s="3" t="s">
        <v>18</v>
      </c>
      <c r="F71" s="3" t="s">
        <v>18</v>
      </c>
      <c r="G71" s="3" t="s">
        <v>18</v>
      </c>
      <c r="H71" s="3" t="s">
        <v>18</v>
      </c>
      <c r="I71" s="4" t="s">
        <v>18</v>
      </c>
      <c r="J71" s="3" t="s">
        <v>18</v>
      </c>
      <c r="K71" s="3" t="s">
        <v>18</v>
      </c>
      <c r="L71" s="3" t="s">
        <v>18</v>
      </c>
      <c r="M71" s="3" t="s">
        <v>18</v>
      </c>
    </row>
    <row r="72" spans="1:13" ht="16" x14ac:dyDescent="0.2">
      <c r="A72" s="2" t="s">
        <v>75</v>
      </c>
      <c r="B72" s="3" t="s">
        <v>18</v>
      </c>
      <c r="C72" s="3" t="s">
        <v>18</v>
      </c>
      <c r="D72" s="3" t="s">
        <v>18</v>
      </c>
      <c r="E72" s="3" t="s">
        <v>18</v>
      </c>
      <c r="F72" s="3" t="s">
        <v>18</v>
      </c>
      <c r="G72" s="3" t="s">
        <v>18</v>
      </c>
      <c r="H72" s="3" t="s">
        <v>18</v>
      </c>
      <c r="I72" s="4" t="s">
        <v>18</v>
      </c>
      <c r="J72" s="3" t="s">
        <v>18</v>
      </c>
      <c r="K72" s="3" t="s">
        <v>18</v>
      </c>
      <c r="L72" s="3" t="s">
        <v>18</v>
      </c>
      <c r="M72" s="3" t="s">
        <v>18</v>
      </c>
    </row>
    <row r="73" spans="1:13" ht="16" x14ac:dyDescent="0.2">
      <c r="A73" s="2" t="s">
        <v>76</v>
      </c>
      <c r="B73" s="3" t="s">
        <v>18</v>
      </c>
      <c r="C73" s="3" t="s">
        <v>18</v>
      </c>
      <c r="D73" s="3" t="s">
        <v>18</v>
      </c>
      <c r="E73" s="3" t="s">
        <v>18</v>
      </c>
      <c r="F73" s="3" t="s">
        <v>18</v>
      </c>
      <c r="G73" s="3" t="s">
        <v>18</v>
      </c>
      <c r="H73" s="3" t="s">
        <v>18</v>
      </c>
      <c r="I73" s="4" t="s">
        <v>18</v>
      </c>
      <c r="J73" s="3" t="s">
        <v>18</v>
      </c>
      <c r="K73" s="3" t="s">
        <v>18</v>
      </c>
      <c r="L73" s="3" t="s">
        <v>18</v>
      </c>
      <c r="M73" s="3" t="s">
        <v>18</v>
      </c>
    </row>
    <row r="74" spans="1:13" ht="16" x14ac:dyDescent="0.2">
      <c r="A74" s="2" t="s">
        <v>77</v>
      </c>
      <c r="B74" s="3" t="s">
        <v>18</v>
      </c>
      <c r="C74" s="3" t="s">
        <v>18</v>
      </c>
      <c r="D74" s="3" t="s">
        <v>18</v>
      </c>
      <c r="E74" s="3" t="s">
        <v>18</v>
      </c>
      <c r="F74" s="3" t="s">
        <v>18</v>
      </c>
      <c r="G74" s="3" t="s">
        <v>18</v>
      </c>
      <c r="H74" s="3" t="s">
        <v>18</v>
      </c>
      <c r="I74" s="4" t="s">
        <v>18</v>
      </c>
      <c r="J74" s="3" t="s">
        <v>18</v>
      </c>
      <c r="K74" s="3" t="s">
        <v>18</v>
      </c>
      <c r="L74" s="3" t="s">
        <v>18</v>
      </c>
      <c r="M74" s="3" t="s">
        <v>18</v>
      </c>
    </row>
    <row r="75" spans="1:13" ht="16" x14ac:dyDescent="0.2">
      <c r="A75" s="2" t="s">
        <v>78</v>
      </c>
      <c r="B75" s="3" t="s">
        <v>18</v>
      </c>
      <c r="C75" s="3" t="s">
        <v>18</v>
      </c>
      <c r="D75" s="3" t="s">
        <v>18</v>
      </c>
      <c r="E75" s="3" t="s">
        <v>18</v>
      </c>
      <c r="F75" s="3" t="s">
        <v>18</v>
      </c>
      <c r="G75" s="3" t="s">
        <v>18</v>
      </c>
      <c r="H75" s="3" t="s">
        <v>18</v>
      </c>
      <c r="I75" s="4" t="s">
        <v>18</v>
      </c>
      <c r="J75" s="3" t="s">
        <v>18</v>
      </c>
      <c r="K75" s="3" t="s">
        <v>18</v>
      </c>
      <c r="L75" s="3" t="s">
        <v>18</v>
      </c>
      <c r="M75" s="3" t="s">
        <v>18</v>
      </c>
    </row>
    <row r="76" spans="1:13" ht="16" x14ac:dyDescent="0.2">
      <c r="A76" s="2" t="s">
        <v>79</v>
      </c>
      <c r="B76" s="3" t="s">
        <v>18</v>
      </c>
      <c r="C76" s="3">
        <v>64092000</v>
      </c>
      <c r="D76" s="3">
        <v>101831000</v>
      </c>
      <c r="E76" s="3">
        <v>233270000</v>
      </c>
      <c r="F76" s="3">
        <v>440259000</v>
      </c>
      <c r="G76" s="3">
        <v>1047429000</v>
      </c>
      <c r="H76" s="3">
        <v>1386273000</v>
      </c>
      <c r="I76" s="4">
        <v>1429088000</v>
      </c>
      <c r="J76" s="3">
        <v>1178256000</v>
      </c>
      <c r="K76" s="3">
        <v>1265830000</v>
      </c>
      <c r="L76" s="3">
        <v>1386273000</v>
      </c>
      <c r="M76" s="3">
        <v>1429088000</v>
      </c>
    </row>
    <row r="77" spans="1:13" ht="16" x14ac:dyDescent="0.2">
      <c r="A77" s="2" t="s">
        <v>80</v>
      </c>
      <c r="B77" s="3" t="s">
        <v>18</v>
      </c>
      <c r="C77" s="3">
        <v>40754000</v>
      </c>
      <c r="D77" s="3">
        <v>73735000</v>
      </c>
      <c r="E77" s="3">
        <v>136078000</v>
      </c>
      <c r="F77" s="3">
        <v>114964000</v>
      </c>
      <c r="G77" s="3">
        <v>150534000</v>
      </c>
      <c r="H77" s="3">
        <v>315992000</v>
      </c>
      <c r="I77" s="4">
        <v>331571000</v>
      </c>
      <c r="J77" s="3">
        <v>237513000</v>
      </c>
      <c r="K77" s="3">
        <v>263494000</v>
      </c>
      <c r="L77" s="3">
        <v>315992000</v>
      </c>
      <c r="M77" s="3">
        <v>331571000</v>
      </c>
    </row>
    <row r="78" spans="1:13" ht="16" x14ac:dyDescent="0.2">
      <c r="A78" s="2" t="s">
        <v>81</v>
      </c>
      <c r="B78" s="3" t="s">
        <v>18</v>
      </c>
      <c r="C78" s="3">
        <v>53114000</v>
      </c>
      <c r="D78" s="3">
        <v>100423000</v>
      </c>
      <c r="E78" s="3">
        <v>185742000</v>
      </c>
      <c r="F78" s="3">
        <v>203498000</v>
      </c>
      <c r="G78" s="3">
        <v>292312000</v>
      </c>
      <c r="H78" s="3">
        <v>532271000</v>
      </c>
      <c r="I78" s="4">
        <v>574180000</v>
      </c>
      <c r="J78" s="3">
        <v>411475000</v>
      </c>
      <c r="K78" s="3">
        <v>455651000</v>
      </c>
      <c r="L78" s="3">
        <v>532271000</v>
      </c>
      <c r="M78" s="3">
        <v>574180000</v>
      </c>
    </row>
    <row r="79" spans="1:13" ht="16" x14ac:dyDescent="0.2">
      <c r="A79" s="2" t="s">
        <v>82</v>
      </c>
      <c r="B79" s="3" t="s">
        <v>18</v>
      </c>
      <c r="C79" s="3">
        <v>12360000</v>
      </c>
      <c r="D79" s="3">
        <v>26688000</v>
      </c>
      <c r="E79" s="3">
        <v>49664000</v>
      </c>
      <c r="F79" s="3">
        <v>88534000</v>
      </c>
      <c r="G79" s="3">
        <v>141778000</v>
      </c>
      <c r="H79" s="3">
        <v>216279000</v>
      </c>
      <c r="I79" s="4">
        <v>242609000</v>
      </c>
      <c r="J79" s="3">
        <v>173962000</v>
      </c>
      <c r="K79" s="3">
        <v>192157000</v>
      </c>
      <c r="L79" s="3">
        <v>216279000</v>
      </c>
      <c r="M79" s="3">
        <v>242609000</v>
      </c>
    </row>
    <row r="80" spans="1:13" ht="16" x14ac:dyDescent="0.2">
      <c r="A80" s="2" t="s">
        <v>83</v>
      </c>
      <c r="B80" s="3" t="s">
        <v>18</v>
      </c>
      <c r="C80" s="3" t="s">
        <v>18</v>
      </c>
      <c r="D80" s="3" t="s">
        <v>18</v>
      </c>
      <c r="E80" s="3">
        <v>1000000</v>
      </c>
      <c r="F80" s="3">
        <v>2500000</v>
      </c>
      <c r="G80" s="3">
        <v>23632000</v>
      </c>
      <c r="H80" s="3">
        <v>47270000</v>
      </c>
      <c r="I80" s="4">
        <v>57877000</v>
      </c>
      <c r="J80" s="3">
        <v>35585000</v>
      </c>
      <c r="K80" s="3">
        <v>46395000</v>
      </c>
      <c r="L80" s="3">
        <v>47270000</v>
      </c>
      <c r="M80" s="3">
        <v>57877000</v>
      </c>
    </row>
    <row r="81" spans="1:13" ht="16" x14ac:dyDescent="0.2">
      <c r="A81" s="2" t="s">
        <v>84</v>
      </c>
      <c r="B81" s="3" t="s">
        <v>18</v>
      </c>
      <c r="C81" s="3" t="s">
        <v>18</v>
      </c>
      <c r="D81" s="3" t="s">
        <v>18</v>
      </c>
      <c r="E81" s="3">
        <v>1000000</v>
      </c>
      <c r="F81" s="3">
        <v>2500000</v>
      </c>
      <c r="G81" s="3">
        <v>23632000</v>
      </c>
      <c r="H81" s="3">
        <v>47270000</v>
      </c>
      <c r="I81" s="4">
        <v>57877000</v>
      </c>
      <c r="J81" s="3">
        <v>35585000</v>
      </c>
      <c r="K81" s="3">
        <v>46395000</v>
      </c>
      <c r="L81" s="3">
        <v>47270000</v>
      </c>
      <c r="M81" s="3">
        <v>57877000</v>
      </c>
    </row>
    <row r="82" spans="1:13" ht="16" x14ac:dyDescent="0.2">
      <c r="A82" s="2" t="s">
        <v>85</v>
      </c>
      <c r="B82" s="3" t="s">
        <v>18</v>
      </c>
      <c r="C82" s="3" t="s">
        <v>18</v>
      </c>
      <c r="D82" s="3" t="s">
        <v>18</v>
      </c>
      <c r="E82" s="3" t="s">
        <v>18</v>
      </c>
      <c r="F82" s="3" t="s">
        <v>18</v>
      </c>
      <c r="G82" s="3" t="s">
        <v>18</v>
      </c>
      <c r="H82" s="3" t="s">
        <v>18</v>
      </c>
      <c r="I82" s="4" t="s">
        <v>18</v>
      </c>
      <c r="J82" s="3" t="s">
        <v>18</v>
      </c>
      <c r="K82" s="3" t="s">
        <v>18</v>
      </c>
      <c r="L82" s="3" t="s">
        <v>18</v>
      </c>
      <c r="M82" s="3" t="s">
        <v>18</v>
      </c>
    </row>
    <row r="83" spans="1:13" ht="16" x14ac:dyDescent="0.2">
      <c r="A83" s="2" t="s">
        <v>86</v>
      </c>
      <c r="B83" s="3" t="s">
        <v>18</v>
      </c>
      <c r="C83" s="3">
        <v>23338000</v>
      </c>
      <c r="D83" s="3">
        <v>28096000</v>
      </c>
      <c r="E83" s="3">
        <v>96192000</v>
      </c>
      <c r="F83" s="3">
        <v>322795000</v>
      </c>
      <c r="G83" s="3">
        <v>873263000</v>
      </c>
      <c r="H83" s="3">
        <v>1023011000</v>
      </c>
      <c r="I83" s="4">
        <v>1039640000</v>
      </c>
      <c r="J83" s="3">
        <v>905158000</v>
      </c>
      <c r="K83" s="3">
        <v>955941000</v>
      </c>
      <c r="L83" s="3">
        <v>1023011000</v>
      </c>
      <c r="M83" s="3">
        <v>1039640000</v>
      </c>
    </row>
    <row r="84" spans="1:13" ht="16" x14ac:dyDescent="0.2">
      <c r="A84" s="2" t="s">
        <v>87</v>
      </c>
      <c r="B84" s="3" t="s">
        <v>18</v>
      </c>
      <c r="C84" s="3">
        <v>10157000</v>
      </c>
      <c r="D84" s="3">
        <v>8995000</v>
      </c>
      <c r="E84" s="3">
        <v>8249000</v>
      </c>
      <c r="F84" s="3">
        <v>99243000</v>
      </c>
      <c r="G84" s="3">
        <v>513781000</v>
      </c>
      <c r="H84" s="3">
        <v>517534000</v>
      </c>
      <c r="I84" s="4">
        <v>513970000</v>
      </c>
      <c r="J84" s="3">
        <v>505906000</v>
      </c>
      <c r="K84" s="3">
        <v>519785000</v>
      </c>
      <c r="L84" s="3">
        <v>517534000</v>
      </c>
      <c r="M84" s="3">
        <v>513970000</v>
      </c>
    </row>
    <row r="85" spans="1:13" ht="16" x14ac:dyDescent="0.2">
      <c r="A85" s="2" t="s">
        <v>88</v>
      </c>
      <c r="B85" s="3" t="s">
        <v>18</v>
      </c>
      <c r="C85" s="3">
        <v>8421000</v>
      </c>
      <c r="D85" s="3">
        <v>7947000</v>
      </c>
      <c r="E85" s="3">
        <v>7722000</v>
      </c>
      <c r="F85" s="3">
        <v>83566000</v>
      </c>
      <c r="G85" s="3">
        <v>416445000</v>
      </c>
      <c r="H85" s="3">
        <v>430645000</v>
      </c>
      <c r="I85" s="4">
        <v>430755000</v>
      </c>
      <c r="J85" s="3">
        <v>416066000</v>
      </c>
      <c r="K85" s="3">
        <v>430285000</v>
      </c>
      <c r="L85" s="3">
        <v>430645000</v>
      </c>
      <c r="M85" s="3">
        <v>430755000</v>
      </c>
    </row>
    <row r="86" spans="1:13" ht="16" x14ac:dyDescent="0.2">
      <c r="A86" s="2" t="s">
        <v>89</v>
      </c>
      <c r="B86" s="3" t="s">
        <v>18</v>
      </c>
      <c r="C86" s="3">
        <v>1736000</v>
      </c>
      <c r="D86" s="3">
        <v>1048000</v>
      </c>
      <c r="E86" s="3">
        <v>527000</v>
      </c>
      <c r="F86" s="3">
        <v>15677000</v>
      </c>
      <c r="G86" s="3">
        <v>97336000</v>
      </c>
      <c r="H86" s="3">
        <v>86889000</v>
      </c>
      <c r="I86" s="4">
        <v>83215000</v>
      </c>
      <c r="J86" s="3">
        <v>89840000</v>
      </c>
      <c r="K86" s="3">
        <v>89500000</v>
      </c>
      <c r="L86" s="3">
        <v>86889000</v>
      </c>
      <c r="M86" s="3">
        <v>83215000</v>
      </c>
    </row>
    <row r="87" spans="1:13" ht="16" x14ac:dyDescent="0.2">
      <c r="A87" s="2" t="s">
        <v>90</v>
      </c>
      <c r="B87" s="3" t="s">
        <v>18</v>
      </c>
      <c r="C87" s="3" t="s">
        <v>18</v>
      </c>
      <c r="D87" s="3" t="s">
        <v>18</v>
      </c>
      <c r="E87" s="3" t="s">
        <v>18</v>
      </c>
      <c r="F87" s="3" t="s">
        <v>18</v>
      </c>
      <c r="G87" s="3" t="s">
        <v>18</v>
      </c>
      <c r="H87" s="3" t="s">
        <v>18</v>
      </c>
      <c r="I87" s="4" t="s">
        <v>18</v>
      </c>
      <c r="J87" s="3" t="s">
        <v>18</v>
      </c>
      <c r="K87" s="3" t="s">
        <v>18</v>
      </c>
      <c r="L87" s="3" t="s">
        <v>18</v>
      </c>
      <c r="M87" s="3" t="s">
        <v>18</v>
      </c>
    </row>
    <row r="88" spans="1:13" ht="16" x14ac:dyDescent="0.2">
      <c r="A88" s="2" t="s">
        <v>91</v>
      </c>
      <c r="B88" s="3" t="s">
        <v>18</v>
      </c>
      <c r="C88" s="3" t="s">
        <v>18</v>
      </c>
      <c r="D88" s="3" t="s">
        <v>18</v>
      </c>
      <c r="E88" s="3" t="s">
        <v>18</v>
      </c>
      <c r="F88" s="3" t="s">
        <v>18</v>
      </c>
      <c r="G88" s="3" t="s">
        <v>18</v>
      </c>
      <c r="H88" s="3" t="s">
        <v>18</v>
      </c>
      <c r="I88" s="4" t="s">
        <v>18</v>
      </c>
      <c r="J88" s="3" t="s">
        <v>18</v>
      </c>
      <c r="K88" s="3" t="s">
        <v>18</v>
      </c>
      <c r="L88" s="3" t="s">
        <v>18</v>
      </c>
      <c r="M88" s="3" t="s">
        <v>18</v>
      </c>
    </row>
    <row r="89" spans="1:13" ht="16" x14ac:dyDescent="0.2">
      <c r="A89" s="2" t="s">
        <v>92</v>
      </c>
      <c r="B89" s="3" t="s">
        <v>18</v>
      </c>
      <c r="C89" s="3">
        <v>13181000</v>
      </c>
      <c r="D89" s="3">
        <v>19101000</v>
      </c>
      <c r="E89" s="3">
        <v>87943000</v>
      </c>
      <c r="F89" s="3">
        <v>223552000</v>
      </c>
      <c r="G89" s="3">
        <v>359482000</v>
      </c>
      <c r="H89" s="3">
        <v>505477000</v>
      </c>
      <c r="I89" s="4">
        <v>525670000</v>
      </c>
      <c r="J89" s="3">
        <v>399252000</v>
      </c>
      <c r="K89" s="3">
        <v>436156000</v>
      </c>
      <c r="L89" s="3">
        <v>505477000</v>
      </c>
      <c r="M89" s="3">
        <v>525670000</v>
      </c>
    </row>
    <row r="90" spans="1:13" ht="16" x14ac:dyDescent="0.2">
      <c r="A90" s="2" t="s">
        <v>93</v>
      </c>
      <c r="B90" s="3" t="s">
        <v>18</v>
      </c>
      <c r="C90" s="3">
        <v>217703000</v>
      </c>
      <c r="D90" s="3">
        <v>433219000</v>
      </c>
      <c r="E90" s="3">
        <v>1404906000</v>
      </c>
      <c r="F90" s="3">
        <v>2732533000</v>
      </c>
      <c r="G90" s="3">
        <v>3618381000</v>
      </c>
      <c r="H90" s="3">
        <v>5026540000</v>
      </c>
      <c r="I90" s="4">
        <v>5137858000</v>
      </c>
      <c r="J90" s="3">
        <v>4154236000</v>
      </c>
      <c r="K90" s="3">
        <v>4469443000</v>
      </c>
      <c r="L90" s="3">
        <v>5026540000</v>
      </c>
      <c r="M90" s="3">
        <v>5137858000</v>
      </c>
    </row>
    <row r="91" spans="1:13" ht="16" x14ac:dyDescent="0.2">
      <c r="A91" s="2" t="s">
        <v>94</v>
      </c>
      <c r="B91" s="3" t="s">
        <v>18</v>
      </c>
      <c r="C91" s="3">
        <v>52088000</v>
      </c>
      <c r="D91" s="3">
        <v>58680000</v>
      </c>
      <c r="E91" s="3">
        <v>68510000</v>
      </c>
      <c r="F91" s="3">
        <v>135089000</v>
      </c>
      <c r="G91" s="3">
        <v>235579000</v>
      </c>
      <c r="H91" s="3">
        <v>352023000</v>
      </c>
      <c r="I91" s="4">
        <v>259493000</v>
      </c>
      <c r="J91" s="3">
        <v>257685000</v>
      </c>
      <c r="K91" s="3">
        <v>300765000</v>
      </c>
      <c r="L91" s="3">
        <v>352023000</v>
      </c>
      <c r="M91" s="3">
        <v>259493000</v>
      </c>
    </row>
    <row r="92" spans="1:13" ht="16" x14ac:dyDescent="0.2">
      <c r="A92" s="2" t="s">
        <v>95</v>
      </c>
      <c r="B92" s="3" t="s">
        <v>18</v>
      </c>
      <c r="C92" s="3">
        <v>12261000</v>
      </c>
      <c r="D92" s="3">
        <v>6855000</v>
      </c>
      <c r="E92" s="3">
        <v>1345000</v>
      </c>
      <c r="F92" s="3">
        <v>12065000</v>
      </c>
      <c r="G92" s="3">
        <v>47634000</v>
      </c>
      <c r="H92" s="3">
        <v>45372000</v>
      </c>
      <c r="I92" s="4">
        <v>16900000</v>
      </c>
      <c r="J92" s="3">
        <v>53817000</v>
      </c>
      <c r="K92" s="3">
        <v>89289000</v>
      </c>
      <c r="L92" s="3">
        <v>45372000</v>
      </c>
      <c r="M92" s="3">
        <v>16900000</v>
      </c>
    </row>
    <row r="93" spans="1:13" ht="16" x14ac:dyDescent="0.2">
      <c r="A93" s="2" t="s">
        <v>96</v>
      </c>
      <c r="B93" s="3" t="s">
        <v>18</v>
      </c>
      <c r="C93" s="3" t="s">
        <v>18</v>
      </c>
      <c r="D93" s="3" t="s">
        <v>18</v>
      </c>
      <c r="E93" s="3" t="s">
        <v>18</v>
      </c>
      <c r="F93" s="3">
        <v>5476000</v>
      </c>
      <c r="G93" s="3">
        <v>10695000</v>
      </c>
      <c r="H93" s="3" t="s">
        <v>18</v>
      </c>
      <c r="I93" s="4" t="s">
        <v>18</v>
      </c>
      <c r="J93" s="3" t="s">
        <v>18</v>
      </c>
      <c r="K93" s="3" t="s">
        <v>18</v>
      </c>
      <c r="L93" s="3" t="s">
        <v>18</v>
      </c>
      <c r="M93" s="3" t="s">
        <v>18</v>
      </c>
    </row>
    <row r="94" spans="1:13" ht="16" x14ac:dyDescent="0.2">
      <c r="A94" s="2" t="s">
        <v>97</v>
      </c>
      <c r="B94" s="3" t="s">
        <v>18</v>
      </c>
      <c r="C94" s="3" t="s">
        <v>18</v>
      </c>
      <c r="D94" s="3" t="s">
        <v>18</v>
      </c>
      <c r="E94" s="3" t="s">
        <v>18</v>
      </c>
      <c r="F94" s="3" t="s">
        <v>18</v>
      </c>
      <c r="G94" s="3" t="s">
        <v>18</v>
      </c>
      <c r="H94" s="3" t="s">
        <v>18</v>
      </c>
      <c r="I94" s="4" t="s">
        <v>18</v>
      </c>
      <c r="J94" s="3" t="s">
        <v>18</v>
      </c>
      <c r="K94" s="3" t="s">
        <v>18</v>
      </c>
      <c r="L94" s="3" t="s">
        <v>18</v>
      </c>
      <c r="M94" s="3" t="s">
        <v>18</v>
      </c>
    </row>
    <row r="95" spans="1:13" ht="16" x14ac:dyDescent="0.2">
      <c r="A95" s="2" t="s">
        <v>98</v>
      </c>
      <c r="B95" s="3" t="s">
        <v>18</v>
      </c>
      <c r="C95" s="3">
        <v>39827000</v>
      </c>
      <c r="D95" s="3">
        <v>51825000</v>
      </c>
      <c r="E95" s="3">
        <v>67165000</v>
      </c>
      <c r="F95" s="3">
        <v>117548000</v>
      </c>
      <c r="G95" s="3">
        <v>177250000</v>
      </c>
      <c r="H95" s="3">
        <v>306651000</v>
      </c>
      <c r="I95" s="4">
        <v>242593000</v>
      </c>
      <c r="J95" s="3">
        <v>203868000</v>
      </c>
      <c r="K95" s="3">
        <v>211476000</v>
      </c>
      <c r="L95" s="3">
        <v>306651000</v>
      </c>
      <c r="M95" s="3">
        <v>242593000</v>
      </c>
    </row>
    <row r="96" spans="1:13" ht="16" x14ac:dyDescent="0.2">
      <c r="A96" s="2" t="s">
        <v>99</v>
      </c>
      <c r="B96" s="3" t="s">
        <v>18</v>
      </c>
      <c r="C96" s="3">
        <v>0</v>
      </c>
      <c r="D96" s="3">
        <v>0</v>
      </c>
      <c r="E96" s="3">
        <v>0</v>
      </c>
      <c r="F96" s="3">
        <v>8977000</v>
      </c>
      <c r="G96" s="3">
        <v>9820000</v>
      </c>
      <c r="H96" s="3">
        <v>13046000</v>
      </c>
      <c r="I96" s="4">
        <v>16215000</v>
      </c>
      <c r="J96" s="3">
        <v>10316000</v>
      </c>
      <c r="K96" s="3">
        <v>10423000</v>
      </c>
      <c r="L96" s="3">
        <v>13046000</v>
      </c>
      <c r="M96" s="3">
        <v>16215000</v>
      </c>
    </row>
    <row r="97" spans="1:13" ht="16" x14ac:dyDescent="0.2">
      <c r="A97" s="2" t="s">
        <v>100</v>
      </c>
      <c r="B97" s="3" t="s">
        <v>18</v>
      </c>
      <c r="C97" s="3" t="s">
        <v>18</v>
      </c>
      <c r="D97" s="3" t="s">
        <v>18</v>
      </c>
      <c r="E97" s="3" t="s">
        <v>18</v>
      </c>
      <c r="F97" s="3" t="s">
        <v>18</v>
      </c>
      <c r="G97" s="3" t="s">
        <v>18</v>
      </c>
      <c r="H97" s="3" t="s">
        <v>18</v>
      </c>
      <c r="I97" s="4" t="s">
        <v>18</v>
      </c>
      <c r="J97" s="3" t="s">
        <v>18</v>
      </c>
      <c r="K97" s="3" t="s">
        <v>18</v>
      </c>
      <c r="L97" s="3" t="s">
        <v>18</v>
      </c>
      <c r="M97" s="3" t="s">
        <v>18</v>
      </c>
    </row>
    <row r="98" spans="1:13" ht="16" x14ac:dyDescent="0.2">
      <c r="A98" s="2" t="s">
        <v>101</v>
      </c>
      <c r="B98" s="3" t="s">
        <v>18</v>
      </c>
      <c r="C98" s="3" t="s">
        <v>18</v>
      </c>
      <c r="D98" s="3" t="s">
        <v>18</v>
      </c>
      <c r="E98" s="3" t="s">
        <v>18</v>
      </c>
      <c r="F98" s="3">
        <v>8977000</v>
      </c>
      <c r="G98" s="3">
        <v>9820000</v>
      </c>
      <c r="H98" s="3">
        <v>13046000</v>
      </c>
      <c r="I98" s="4">
        <v>16215000</v>
      </c>
      <c r="J98" s="3">
        <v>10316000</v>
      </c>
      <c r="K98" s="3">
        <v>10423000</v>
      </c>
      <c r="L98" s="3">
        <v>13046000</v>
      </c>
      <c r="M98" s="3">
        <v>16215000</v>
      </c>
    </row>
    <row r="99" spans="1:13" ht="16" x14ac:dyDescent="0.2">
      <c r="A99" s="2" t="s">
        <v>102</v>
      </c>
      <c r="B99" s="3" t="s">
        <v>18</v>
      </c>
      <c r="C99" s="3">
        <v>113802000</v>
      </c>
      <c r="D99" s="3">
        <v>222740000</v>
      </c>
      <c r="E99" s="3">
        <v>424586000</v>
      </c>
      <c r="F99" s="3">
        <v>719487000</v>
      </c>
      <c r="G99" s="3">
        <v>1161431000</v>
      </c>
      <c r="H99" s="3">
        <v>1744003000</v>
      </c>
      <c r="I99" s="4">
        <v>1804356000</v>
      </c>
      <c r="J99" s="3">
        <v>1381249000</v>
      </c>
      <c r="K99" s="3">
        <v>1505865000</v>
      </c>
      <c r="L99" s="3">
        <v>1744003000</v>
      </c>
      <c r="M99" s="3">
        <v>1804356000</v>
      </c>
    </row>
    <row r="100" spans="1:13" ht="16" x14ac:dyDescent="0.2">
      <c r="A100" s="2" t="s">
        <v>103</v>
      </c>
      <c r="B100" s="3" t="s">
        <v>18</v>
      </c>
      <c r="C100" s="3">
        <v>109003000</v>
      </c>
      <c r="D100" s="3">
        <v>218700000</v>
      </c>
      <c r="E100" s="3">
        <v>412985000</v>
      </c>
      <c r="F100" s="3">
        <v>701988000</v>
      </c>
      <c r="G100" s="3">
        <v>1136502000</v>
      </c>
      <c r="H100" s="3">
        <v>1727484000</v>
      </c>
      <c r="I100" s="4">
        <v>1788304000</v>
      </c>
      <c r="J100" s="3">
        <v>1363558000</v>
      </c>
      <c r="K100" s="3">
        <v>1483223000</v>
      </c>
      <c r="L100" s="3">
        <v>1727484000</v>
      </c>
      <c r="M100" s="3">
        <v>1788304000</v>
      </c>
    </row>
    <row r="101" spans="1:13" ht="16" x14ac:dyDescent="0.2">
      <c r="A101" s="2" t="s">
        <v>104</v>
      </c>
      <c r="B101" s="3" t="s">
        <v>18</v>
      </c>
      <c r="C101" s="3" t="s">
        <v>18</v>
      </c>
      <c r="D101" s="3" t="s">
        <v>18</v>
      </c>
      <c r="E101" s="3" t="s">
        <v>18</v>
      </c>
      <c r="F101" s="3" t="s">
        <v>18</v>
      </c>
      <c r="G101" s="3" t="s">
        <v>18</v>
      </c>
      <c r="H101" s="3" t="s">
        <v>18</v>
      </c>
      <c r="I101" s="4" t="s">
        <v>18</v>
      </c>
      <c r="J101" s="3" t="s">
        <v>18</v>
      </c>
      <c r="K101" s="3" t="s">
        <v>18</v>
      </c>
      <c r="L101" s="3" t="s">
        <v>18</v>
      </c>
      <c r="M101" s="3" t="s">
        <v>18</v>
      </c>
    </row>
    <row r="102" spans="1:13" ht="16" x14ac:dyDescent="0.2">
      <c r="A102" s="2" t="s">
        <v>105</v>
      </c>
      <c r="B102" s="3" t="s">
        <v>18</v>
      </c>
      <c r="C102" s="3" t="s">
        <v>18</v>
      </c>
      <c r="D102" s="3" t="s">
        <v>18</v>
      </c>
      <c r="E102" s="3" t="s">
        <v>18</v>
      </c>
      <c r="F102" s="3" t="s">
        <v>18</v>
      </c>
      <c r="G102" s="3" t="s">
        <v>18</v>
      </c>
      <c r="H102" s="3" t="s">
        <v>18</v>
      </c>
      <c r="I102" s="4" t="s">
        <v>18</v>
      </c>
      <c r="J102" s="3" t="s">
        <v>18</v>
      </c>
      <c r="K102" s="3" t="s">
        <v>18</v>
      </c>
      <c r="L102" s="3" t="s">
        <v>18</v>
      </c>
      <c r="M102" s="3" t="s">
        <v>18</v>
      </c>
    </row>
    <row r="103" spans="1:13" ht="16" x14ac:dyDescent="0.2">
      <c r="A103" s="2" t="s">
        <v>106</v>
      </c>
      <c r="B103" s="3" t="s">
        <v>18</v>
      </c>
      <c r="C103" s="3">
        <v>4799000</v>
      </c>
      <c r="D103" s="3">
        <v>4040000</v>
      </c>
      <c r="E103" s="3">
        <v>11601000</v>
      </c>
      <c r="F103" s="3">
        <v>17499000</v>
      </c>
      <c r="G103" s="3">
        <v>24929000</v>
      </c>
      <c r="H103" s="3">
        <v>16519000</v>
      </c>
      <c r="I103" s="4">
        <v>16052000</v>
      </c>
      <c r="J103" s="3">
        <v>17691000</v>
      </c>
      <c r="K103" s="3">
        <v>22642000</v>
      </c>
      <c r="L103" s="3">
        <v>16519000</v>
      </c>
      <c r="M103" s="3">
        <v>16052000</v>
      </c>
    </row>
    <row r="104" spans="1:13" ht="16" x14ac:dyDescent="0.2">
      <c r="A104" s="2" t="s">
        <v>107</v>
      </c>
      <c r="B104" s="3" t="s">
        <v>18</v>
      </c>
      <c r="C104" s="3">
        <v>165890000</v>
      </c>
      <c r="D104" s="3">
        <v>281420000</v>
      </c>
      <c r="E104" s="3">
        <v>493096000</v>
      </c>
      <c r="F104" s="3">
        <v>863553000</v>
      </c>
      <c r="G104" s="3">
        <v>1406830000</v>
      </c>
      <c r="H104" s="3">
        <v>2109072000</v>
      </c>
      <c r="I104" s="4">
        <v>2080064000</v>
      </c>
      <c r="J104" s="3">
        <v>1649250000</v>
      </c>
      <c r="K104" s="3">
        <v>1817053000</v>
      </c>
      <c r="L104" s="3">
        <v>2109072000</v>
      </c>
      <c r="M104" s="3">
        <v>2080064000</v>
      </c>
    </row>
    <row r="105" spans="1:13" ht="16" x14ac:dyDescent="0.2">
      <c r="A105" s="2" t="s">
        <v>108</v>
      </c>
      <c r="B105" s="3" t="s">
        <v>18</v>
      </c>
      <c r="C105" s="3">
        <v>15971000</v>
      </c>
      <c r="D105" s="3">
        <v>0</v>
      </c>
      <c r="E105" s="3">
        <v>0</v>
      </c>
      <c r="F105" s="3">
        <v>770015000</v>
      </c>
      <c r="G105" s="3">
        <v>764896000</v>
      </c>
      <c r="H105" s="3">
        <v>770572000</v>
      </c>
      <c r="I105" s="4">
        <v>778151000</v>
      </c>
      <c r="J105" s="3">
        <v>761601000</v>
      </c>
      <c r="K105" s="3">
        <v>758617000</v>
      </c>
      <c r="L105" s="3">
        <v>770572000</v>
      </c>
      <c r="M105" s="3">
        <v>778151000</v>
      </c>
    </row>
    <row r="106" spans="1:13" ht="16" x14ac:dyDescent="0.2">
      <c r="A106" s="2" t="s">
        <v>109</v>
      </c>
      <c r="B106" s="3" t="s">
        <v>18</v>
      </c>
      <c r="C106" s="3">
        <v>15971000</v>
      </c>
      <c r="D106" s="3" t="s">
        <v>18</v>
      </c>
      <c r="F106" s="3">
        <v>738029000</v>
      </c>
      <c r="G106" s="3">
        <v>739517000</v>
      </c>
      <c r="H106" s="3">
        <v>741005000</v>
      </c>
      <c r="I106" s="4">
        <v>741377000</v>
      </c>
      <c r="J106" s="3">
        <v>740261000</v>
      </c>
      <c r="K106" s="3">
        <v>740633000</v>
      </c>
      <c r="L106" s="3">
        <v>741005000</v>
      </c>
      <c r="M106" s="3">
        <v>741377000</v>
      </c>
    </row>
    <row r="107" spans="1:13" ht="16" x14ac:dyDescent="0.2">
      <c r="A107" s="2" t="s">
        <v>110</v>
      </c>
      <c r="B107" s="3" t="s">
        <v>18</v>
      </c>
      <c r="C107" s="3" t="s">
        <v>18</v>
      </c>
      <c r="D107" s="3"/>
      <c r="E107" s="3" t="s">
        <v>18</v>
      </c>
      <c r="F107" s="3">
        <v>31986000</v>
      </c>
      <c r="G107" s="3">
        <v>25379000</v>
      </c>
      <c r="H107" s="3">
        <v>29567000</v>
      </c>
      <c r="I107" s="4">
        <v>36774000</v>
      </c>
      <c r="J107" s="3">
        <v>21340000</v>
      </c>
      <c r="K107" s="3">
        <v>17984000</v>
      </c>
      <c r="L107" s="3">
        <v>29567000</v>
      </c>
      <c r="M107" s="3">
        <v>36774000</v>
      </c>
    </row>
    <row r="108" spans="1:13" ht="16" x14ac:dyDescent="0.2">
      <c r="A108" s="2" t="s">
        <v>111</v>
      </c>
      <c r="B108" s="3" t="s">
        <v>18</v>
      </c>
      <c r="C108" s="3">
        <v>405316000</v>
      </c>
      <c r="D108" s="3">
        <v>77143000</v>
      </c>
      <c r="E108" s="3">
        <v>169203000</v>
      </c>
      <c r="F108" s="3">
        <v>227091000</v>
      </c>
      <c r="G108" s="3">
        <v>409012000</v>
      </c>
      <c r="H108" s="3">
        <v>659462000</v>
      </c>
      <c r="I108" s="4">
        <v>645284000</v>
      </c>
      <c r="J108" s="3">
        <v>500038000</v>
      </c>
      <c r="K108" s="3">
        <v>556141000</v>
      </c>
      <c r="L108" s="3">
        <v>659462000</v>
      </c>
      <c r="M108" s="3">
        <v>645284000</v>
      </c>
    </row>
    <row r="109" spans="1:13" ht="16" x14ac:dyDescent="0.2">
      <c r="A109" s="2" t="s">
        <v>112</v>
      </c>
      <c r="B109" s="3" t="s">
        <v>18</v>
      </c>
      <c r="C109" s="3">
        <v>49947000</v>
      </c>
      <c r="D109" s="3">
        <v>71367000</v>
      </c>
      <c r="E109" s="3">
        <v>158183000</v>
      </c>
      <c r="F109" s="3">
        <v>209907000</v>
      </c>
      <c r="G109" s="3">
        <v>392819000</v>
      </c>
      <c r="H109" s="3">
        <v>627629000</v>
      </c>
      <c r="I109" s="4">
        <v>615487000</v>
      </c>
      <c r="J109" s="3">
        <v>480594000</v>
      </c>
      <c r="K109" s="3">
        <v>532316000</v>
      </c>
      <c r="L109" s="3">
        <v>627629000</v>
      </c>
      <c r="M109" s="3">
        <v>615487000</v>
      </c>
    </row>
    <row r="110" spans="1:13" ht="16" x14ac:dyDescent="0.2">
      <c r="A110" s="2" t="s">
        <v>113</v>
      </c>
      <c r="B110" s="3" t="s">
        <v>18</v>
      </c>
      <c r="C110" s="3" t="s">
        <v>18</v>
      </c>
      <c r="D110" s="3" t="s">
        <v>18</v>
      </c>
      <c r="E110" s="3" t="s">
        <v>18</v>
      </c>
      <c r="F110" s="3" t="s">
        <v>18</v>
      </c>
      <c r="G110" s="3" t="s">
        <v>18</v>
      </c>
      <c r="H110" s="3" t="s">
        <v>18</v>
      </c>
      <c r="I110" s="4" t="s">
        <v>18</v>
      </c>
      <c r="J110" s="3" t="s">
        <v>18</v>
      </c>
      <c r="K110" s="3" t="s">
        <v>18</v>
      </c>
      <c r="L110" s="3" t="s">
        <v>18</v>
      </c>
      <c r="M110" s="3" t="s">
        <v>18</v>
      </c>
    </row>
    <row r="111" spans="1:13" ht="16" x14ac:dyDescent="0.2">
      <c r="A111" s="2" t="s">
        <v>103</v>
      </c>
      <c r="B111" s="3" t="s">
        <v>18</v>
      </c>
      <c r="C111" s="3" t="s">
        <v>18</v>
      </c>
      <c r="D111" s="3" t="s">
        <v>18</v>
      </c>
      <c r="E111" s="3" t="s">
        <v>18</v>
      </c>
      <c r="F111" s="3" t="s">
        <v>18</v>
      </c>
      <c r="G111" s="3" t="s">
        <v>18</v>
      </c>
      <c r="H111" s="3" t="s">
        <v>18</v>
      </c>
      <c r="I111" s="4" t="s">
        <v>18</v>
      </c>
      <c r="J111" s="3" t="s">
        <v>18</v>
      </c>
      <c r="K111" s="3" t="s">
        <v>18</v>
      </c>
      <c r="L111" s="3" t="s">
        <v>18</v>
      </c>
      <c r="M111" s="3" t="s">
        <v>18</v>
      </c>
    </row>
    <row r="112" spans="1:13" ht="16" x14ac:dyDescent="0.2">
      <c r="A112" s="2" t="s">
        <v>105</v>
      </c>
      <c r="B112" s="3" t="s">
        <v>18</v>
      </c>
      <c r="C112" s="3" t="s">
        <v>18</v>
      </c>
      <c r="D112" s="3" t="s">
        <v>18</v>
      </c>
      <c r="E112" s="3" t="s">
        <v>18</v>
      </c>
      <c r="F112" s="3" t="s">
        <v>18</v>
      </c>
      <c r="G112" s="3" t="s">
        <v>18</v>
      </c>
      <c r="H112" s="3" t="s">
        <v>18</v>
      </c>
      <c r="I112" s="4" t="s">
        <v>18</v>
      </c>
      <c r="J112" s="3" t="s">
        <v>18</v>
      </c>
      <c r="K112" s="3" t="s">
        <v>18</v>
      </c>
      <c r="L112" s="3" t="s">
        <v>18</v>
      </c>
      <c r="M112" s="3" t="s">
        <v>18</v>
      </c>
    </row>
    <row r="113" spans="1:13" ht="16" x14ac:dyDescent="0.2">
      <c r="A113" s="2" t="s">
        <v>104</v>
      </c>
      <c r="B113" s="3" t="s">
        <v>18</v>
      </c>
      <c r="C113" s="3" t="s">
        <v>18</v>
      </c>
      <c r="D113" s="3" t="s">
        <v>18</v>
      </c>
      <c r="E113" s="3" t="s">
        <v>18</v>
      </c>
      <c r="F113" s="3" t="s">
        <v>18</v>
      </c>
      <c r="G113" s="3" t="s">
        <v>18</v>
      </c>
      <c r="H113" s="3" t="s">
        <v>18</v>
      </c>
      <c r="I113" s="4" t="s">
        <v>18</v>
      </c>
      <c r="J113" s="3" t="s">
        <v>18</v>
      </c>
      <c r="K113" s="3" t="s">
        <v>18</v>
      </c>
      <c r="L113" s="3" t="s">
        <v>18</v>
      </c>
      <c r="M113" s="3" t="s">
        <v>18</v>
      </c>
    </row>
    <row r="114" spans="1:13" ht="16" x14ac:dyDescent="0.2">
      <c r="A114" s="2" t="s">
        <v>114</v>
      </c>
      <c r="B114" s="3" t="s">
        <v>18</v>
      </c>
      <c r="C114" s="3">
        <v>355369000</v>
      </c>
      <c r="D114" s="3">
        <v>5776000</v>
      </c>
      <c r="E114" s="3">
        <v>11020000</v>
      </c>
      <c r="F114" s="3">
        <v>17184000</v>
      </c>
      <c r="G114" s="3">
        <v>16193000</v>
      </c>
      <c r="H114" s="3">
        <v>31833000</v>
      </c>
      <c r="I114" s="4">
        <v>29797000</v>
      </c>
      <c r="J114" s="3">
        <v>19444000</v>
      </c>
      <c r="K114" s="3">
        <v>23825000</v>
      </c>
      <c r="L114" s="3">
        <v>31833000</v>
      </c>
      <c r="M114" s="3">
        <v>29797000</v>
      </c>
    </row>
    <row r="115" spans="1:13" ht="16" x14ac:dyDescent="0.2">
      <c r="A115" s="2" t="s">
        <v>115</v>
      </c>
      <c r="B115" s="3" t="s">
        <v>18</v>
      </c>
      <c r="C115" s="3">
        <v>421287000</v>
      </c>
      <c r="D115" s="3">
        <v>77143000</v>
      </c>
      <c r="E115" s="3">
        <v>169203000</v>
      </c>
      <c r="F115" s="3">
        <v>997106000</v>
      </c>
      <c r="G115" s="3">
        <v>1173908000</v>
      </c>
      <c r="H115" s="3">
        <v>1430034000</v>
      </c>
      <c r="I115" s="4">
        <v>1423435000</v>
      </c>
      <c r="J115" s="3">
        <v>1261639000</v>
      </c>
      <c r="K115" s="3">
        <v>1314758000</v>
      </c>
      <c r="L115" s="3">
        <v>1430034000</v>
      </c>
      <c r="M115" s="3">
        <v>1423435000</v>
      </c>
    </row>
    <row r="116" spans="1:13" ht="16" x14ac:dyDescent="0.2">
      <c r="A116" s="2" t="s">
        <v>116</v>
      </c>
      <c r="B116" s="3" t="s">
        <v>18</v>
      </c>
      <c r="C116" s="3">
        <v>587177000</v>
      </c>
      <c r="D116" s="3">
        <v>358563000</v>
      </c>
      <c r="E116" s="3">
        <v>662299000</v>
      </c>
      <c r="F116" s="3">
        <v>1860659000</v>
      </c>
      <c r="G116" s="3">
        <v>2580738000</v>
      </c>
      <c r="H116" s="3">
        <v>3539106000</v>
      </c>
      <c r="I116" s="4">
        <v>3503499000</v>
      </c>
      <c r="J116" s="3">
        <v>2910889000</v>
      </c>
      <c r="K116" s="3">
        <v>3131811000</v>
      </c>
      <c r="L116" s="3">
        <v>3539106000</v>
      </c>
      <c r="M116" s="3">
        <v>3503499000</v>
      </c>
    </row>
    <row r="117" spans="1:13" ht="16" x14ac:dyDescent="0.2">
      <c r="A117" s="2" t="s">
        <v>117</v>
      </c>
      <c r="B117" s="3" t="s">
        <v>18</v>
      </c>
      <c r="C117" s="3" t="s">
        <v>18</v>
      </c>
      <c r="D117" s="3" t="s">
        <v>18</v>
      </c>
      <c r="E117" s="3" t="s">
        <v>18</v>
      </c>
      <c r="F117" s="3" t="s">
        <v>18</v>
      </c>
      <c r="G117" s="3" t="s">
        <v>18</v>
      </c>
      <c r="H117" s="3" t="s">
        <v>18</v>
      </c>
      <c r="I117" s="4" t="s">
        <v>18</v>
      </c>
      <c r="J117" s="3" t="s">
        <v>18</v>
      </c>
      <c r="K117" s="3" t="s">
        <v>18</v>
      </c>
      <c r="L117" s="3" t="s">
        <v>18</v>
      </c>
      <c r="M117" s="3" t="s">
        <v>18</v>
      </c>
    </row>
    <row r="118" spans="1:13" ht="16" x14ac:dyDescent="0.2">
      <c r="A118" s="2" t="s">
        <v>118</v>
      </c>
      <c r="B118" s="3" t="s">
        <v>18</v>
      </c>
      <c r="C118" s="3">
        <v>8504000</v>
      </c>
      <c r="D118" s="3">
        <v>604046000</v>
      </c>
      <c r="E118" s="3">
        <v>1378585000</v>
      </c>
      <c r="F118" s="3">
        <v>1598371000</v>
      </c>
      <c r="G118" s="3">
        <v>1991922000</v>
      </c>
      <c r="H118" s="3">
        <v>2612823000</v>
      </c>
      <c r="I118" s="4">
        <v>2752834000</v>
      </c>
      <c r="J118" s="3">
        <v>2276820000</v>
      </c>
      <c r="K118" s="3">
        <v>2424155000</v>
      </c>
      <c r="L118" s="3">
        <v>2612823000</v>
      </c>
      <c r="M118" s="3">
        <v>2752834000</v>
      </c>
    </row>
    <row r="119" spans="1:13" ht="16" x14ac:dyDescent="0.2">
      <c r="A119" s="2" t="s">
        <v>119</v>
      </c>
      <c r="B119" s="3" t="s">
        <v>18</v>
      </c>
      <c r="C119" s="3">
        <v>22000</v>
      </c>
      <c r="D119" s="3">
        <v>90000</v>
      </c>
      <c r="E119" s="3">
        <v>106000</v>
      </c>
      <c r="F119" s="3">
        <v>112000</v>
      </c>
      <c r="G119" s="3">
        <v>115000</v>
      </c>
      <c r="H119" s="3">
        <v>118000</v>
      </c>
      <c r="I119" s="4">
        <v>118000</v>
      </c>
      <c r="J119" s="3">
        <v>116000</v>
      </c>
      <c r="K119" s="3">
        <v>117000</v>
      </c>
      <c r="L119" s="3">
        <v>118000</v>
      </c>
      <c r="M119" s="3">
        <v>118000</v>
      </c>
    </row>
    <row r="120" spans="1:13" ht="16" x14ac:dyDescent="0.2">
      <c r="A120" s="2" t="s">
        <v>120</v>
      </c>
      <c r="B120" s="3" t="s">
        <v>18</v>
      </c>
      <c r="C120" s="3">
        <v>8482000</v>
      </c>
      <c r="D120" s="3">
        <v>603956000</v>
      </c>
      <c r="E120" s="3">
        <v>1378479000</v>
      </c>
      <c r="F120" s="3">
        <v>1598259000</v>
      </c>
      <c r="G120" s="3">
        <v>1991807000</v>
      </c>
      <c r="H120" s="3">
        <v>2612705000</v>
      </c>
      <c r="I120" s="4">
        <v>2752716000</v>
      </c>
      <c r="J120" s="3">
        <v>2276704000</v>
      </c>
      <c r="K120" s="3">
        <v>2424038000</v>
      </c>
      <c r="L120" s="3">
        <v>2612705000</v>
      </c>
      <c r="M120" s="3">
        <v>2752716000</v>
      </c>
    </row>
    <row r="121" spans="1:13" ht="16" x14ac:dyDescent="0.2">
      <c r="A121" s="2" t="s">
        <v>121</v>
      </c>
      <c r="B121" s="3" t="s">
        <v>18</v>
      </c>
      <c r="C121" s="3" t="s">
        <v>18</v>
      </c>
      <c r="D121" s="3" t="s">
        <v>18</v>
      </c>
      <c r="E121" s="3" t="s">
        <v>18</v>
      </c>
      <c r="F121" s="3" t="s">
        <v>18</v>
      </c>
      <c r="G121" s="3" t="s">
        <v>18</v>
      </c>
      <c r="H121" s="3" t="s">
        <v>18</v>
      </c>
      <c r="I121" s="4" t="s">
        <v>18</v>
      </c>
      <c r="J121" s="3" t="s">
        <v>18</v>
      </c>
      <c r="K121" s="3" t="s">
        <v>18</v>
      </c>
      <c r="L121" s="3" t="s">
        <v>18</v>
      </c>
      <c r="M121" s="3" t="s">
        <v>18</v>
      </c>
    </row>
    <row r="122" spans="1:13" ht="16" x14ac:dyDescent="0.2">
      <c r="A122" s="2" t="s">
        <v>122</v>
      </c>
      <c r="B122" s="3" t="s">
        <v>18</v>
      </c>
      <c r="C122" s="3">
        <v>-378948000</v>
      </c>
      <c r="D122" s="3">
        <v>-529488000</v>
      </c>
      <c r="E122" s="3">
        <v>-637487000</v>
      </c>
      <c r="F122" s="3">
        <v>-730116000</v>
      </c>
      <c r="G122" s="3">
        <v>-964918000</v>
      </c>
      <c r="H122" s="3">
        <v>-1148163000</v>
      </c>
      <c r="I122" s="4">
        <v>-1147672000</v>
      </c>
      <c r="J122" s="3">
        <v>-1045726000</v>
      </c>
      <c r="K122" s="3">
        <v>-1100682000</v>
      </c>
      <c r="L122" s="3">
        <v>-1148163000</v>
      </c>
      <c r="M122" s="3">
        <v>-1147672000</v>
      </c>
    </row>
    <row r="123" spans="1:13" ht="16" x14ac:dyDescent="0.2">
      <c r="A123" s="2" t="s">
        <v>123</v>
      </c>
      <c r="B123" s="3" t="s">
        <v>18</v>
      </c>
      <c r="C123" s="3">
        <v>970000</v>
      </c>
      <c r="D123" s="3">
        <v>98000</v>
      </c>
      <c r="E123" s="3">
        <v>1009000</v>
      </c>
      <c r="F123" s="3">
        <v>2319000</v>
      </c>
      <c r="G123" s="3">
        <v>-1240000</v>
      </c>
      <c r="H123" s="3">
        <v>-1019000</v>
      </c>
      <c r="I123" s="4">
        <v>139000</v>
      </c>
      <c r="J123" s="3">
        <v>-5675000</v>
      </c>
      <c r="K123" s="3">
        <v>-9184000</v>
      </c>
      <c r="L123" s="3">
        <v>-1019000</v>
      </c>
      <c r="M123" s="3">
        <v>139000</v>
      </c>
    </row>
    <row r="124" spans="1:13" ht="16" x14ac:dyDescent="0.2">
      <c r="A124" s="2" t="s">
        <v>124</v>
      </c>
      <c r="B124" s="3" t="s">
        <v>18</v>
      </c>
      <c r="C124" s="3">
        <v>-369474000</v>
      </c>
      <c r="D124" s="3">
        <v>74656000</v>
      </c>
      <c r="E124" s="3">
        <v>742107000</v>
      </c>
      <c r="F124" s="3">
        <v>870574000</v>
      </c>
      <c r="G124" s="3">
        <v>1025764000</v>
      </c>
      <c r="H124" s="3">
        <v>1463641000</v>
      </c>
      <c r="I124" s="4">
        <v>1605301000</v>
      </c>
      <c r="J124" s="3">
        <v>1225419000</v>
      </c>
      <c r="K124" s="3">
        <v>1314289000</v>
      </c>
      <c r="L124" s="3">
        <v>1463641000</v>
      </c>
      <c r="M124" s="3">
        <v>1605301000</v>
      </c>
    </row>
    <row r="125" spans="1:13" ht="16" x14ac:dyDescent="0.2">
      <c r="A125" s="2" t="s">
        <v>125</v>
      </c>
      <c r="B125" s="3" t="s">
        <v>18</v>
      </c>
      <c r="C125" s="3" t="s">
        <v>18</v>
      </c>
      <c r="D125" s="3" t="s">
        <v>18</v>
      </c>
      <c r="E125" s="3">
        <v>500000</v>
      </c>
      <c r="F125" s="3">
        <v>1300000</v>
      </c>
      <c r="G125" s="3">
        <v>11879000</v>
      </c>
      <c r="H125" s="3">
        <v>23793000</v>
      </c>
      <c r="I125" s="4">
        <v>29058000</v>
      </c>
      <c r="J125" s="3">
        <v>17928000</v>
      </c>
      <c r="K125" s="3">
        <v>23343000</v>
      </c>
      <c r="L125" s="3">
        <v>23793000</v>
      </c>
      <c r="M125" s="3">
        <v>29058000</v>
      </c>
    </row>
    <row r="126" spans="1:13" ht="16" x14ac:dyDescent="0.2">
      <c r="A126" s="2" t="s">
        <v>126</v>
      </c>
      <c r="B126" s="3" t="s">
        <v>18</v>
      </c>
      <c r="C126" s="3">
        <v>-369474000</v>
      </c>
      <c r="D126" s="3">
        <v>74656000</v>
      </c>
      <c r="E126" s="3">
        <v>742607000</v>
      </c>
      <c r="F126" s="3">
        <v>871874000</v>
      </c>
      <c r="G126" s="3">
        <v>1037643000</v>
      </c>
      <c r="H126" s="3">
        <v>1487434000</v>
      </c>
      <c r="I126" s="4">
        <v>1634359000</v>
      </c>
      <c r="J126" s="3">
        <v>1243347000</v>
      </c>
      <c r="K126" s="3">
        <v>1337632000</v>
      </c>
      <c r="L126" s="3">
        <v>1487434000</v>
      </c>
      <c r="M126" s="3">
        <v>1634359000</v>
      </c>
    </row>
    <row r="127" spans="1:13" ht="16" x14ac:dyDescent="0.2">
      <c r="A127" s="2" t="s">
        <v>127</v>
      </c>
      <c r="B127" s="3" t="s">
        <v>18</v>
      </c>
      <c r="C127" s="3">
        <v>217703000</v>
      </c>
      <c r="D127" s="3">
        <v>433219000</v>
      </c>
      <c r="E127" s="3">
        <v>1404906000</v>
      </c>
      <c r="F127" s="3">
        <v>2732533000</v>
      </c>
      <c r="G127" s="3">
        <v>3618381000</v>
      </c>
      <c r="H127" s="3">
        <v>5026540000</v>
      </c>
      <c r="I127" s="4">
        <v>5137858000</v>
      </c>
      <c r="J127" s="3">
        <v>4154236000</v>
      </c>
      <c r="K127" s="3">
        <v>4469443000</v>
      </c>
      <c r="L127" s="3">
        <v>5026540000</v>
      </c>
      <c r="M127" s="3">
        <v>5137858000</v>
      </c>
    </row>
    <row r="128" spans="1:13" ht="16" x14ac:dyDescent="0.2">
      <c r="A128" s="33" t="s">
        <v>128</v>
      </c>
      <c r="B128" s="31">
        <v>171202000</v>
      </c>
      <c r="C128" s="31">
        <v>171202000</v>
      </c>
      <c r="D128" s="31">
        <v>196689000</v>
      </c>
      <c r="E128" s="31">
        <v>212948000</v>
      </c>
      <c r="F128" s="31">
        <v>223724000</v>
      </c>
      <c r="G128" s="31">
        <v>230706000</v>
      </c>
      <c r="H128" s="31">
        <v>235777000</v>
      </c>
      <c r="I128" s="32">
        <v>237099000</v>
      </c>
      <c r="J128" s="31">
        <v>233368000</v>
      </c>
      <c r="K128" s="31">
        <v>234361000</v>
      </c>
      <c r="L128" s="31">
        <v>235777000</v>
      </c>
      <c r="M128" s="31">
        <v>237099000</v>
      </c>
    </row>
    <row r="129" spans="1:13" ht="16" x14ac:dyDescent="0.2">
      <c r="A129" s="13" t="s">
        <v>191</v>
      </c>
      <c r="B129" s="10"/>
      <c r="C129" s="19">
        <f>(C128/B128)-1</f>
        <v>0</v>
      </c>
      <c r="D129" s="19">
        <f>(D128/C128)-1</f>
        <v>0.14887092440508876</v>
      </c>
      <c r="E129" s="19">
        <f>(E128/D128)-1</f>
        <v>8.2663494145580163E-2</v>
      </c>
      <c r="F129" s="19">
        <f t="shared" ref="F129:M129" si="6">(F128/E128)-1</f>
        <v>5.0603903300336261E-2</v>
      </c>
      <c r="G129" s="19">
        <f t="shared" si="6"/>
        <v>3.1208095689331472E-2</v>
      </c>
      <c r="H129" s="19">
        <f t="shared" si="6"/>
        <v>2.1980355950863784E-2</v>
      </c>
      <c r="I129" s="19">
        <f t="shared" si="6"/>
        <v>5.6069930485160846E-3</v>
      </c>
      <c r="J129" s="19">
        <f t="shared" si="6"/>
        <v>-1.5736042750074897E-2</v>
      </c>
      <c r="K129" s="19">
        <f t="shared" si="6"/>
        <v>4.2550821020876928E-3</v>
      </c>
      <c r="L129" s="19">
        <f t="shared" si="6"/>
        <v>6.041960906464805E-3</v>
      </c>
      <c r="M129" s="19">
        <f t="shared" si="6"/>
        <v>5.6069930485160846E-3</v>
      </c>
    </row>
    <row r="130" spans="1:13" ht="16" x14ac:dyDescent="0.2">
      <c r="A130" s="2" t="s">
        <v>129</v>
      </c>
      <c r="B130" s="3" t="s">
        <v>18</v>
      </c>
      <c r="C130" s="3" t="s">
        <v>18</v>
      </c>
      <c r="D130" s="3" t="s">
        <v>18</v>
      </c>
      <c r="E130" s="3" t="s">
        <v>18</v>
      </c>
      <c r="F130" s="3">
        <v>40963000</v>
      </c>
      <c r="G130" s="3">
        <v>35199000</v>
      </c>
      <c r="H130" s="3">
        <v>42613000</v>
      </c>
      <c r="I130" s="4">
        <v>52989000</v>
      </c>
      <c r="J130" s="3">
        <v>31656000</v>
      </c>
      <c r="K130" s="3">
        <v>28407000</v>
      </c>
      <c r="L130" s="3">
        <v>42613000</v>
      </c>
      <c r="M130" s="3">
        <v>52989000</v>
      </c>
    </row>
    <row r="131" spans="1:13" ht="16" x14ac:dyDescent="0.2">
      <c r="A131" s="2" t="s">
        <v>130</v>
      </c>
      <c r="B131" s="3" t="s">
        <v>18</v>
      </c>
      <c r="C131" s="3">
        <v>-47208000</v>
      </c>
      <c r="D131" s="3">
        <v>-88408000</v>
      </c>
      <c r="E131" s="3">
        <v>-264798000</v>
      </c>
      <c r="F131" s="3">
        <v>-1180579000</v>
      </c>
      <c r="G131" s="3">
        <v>-1257116000</v>
      </c>
      <c r="H131" s="3">
        <v>-1714364000</v>
      </c>
      <c r="I131" s="4">
        <v>-2088300000</v>
      </c>
      <c r="J131" s="3">
        <v>-1578597000</v>
      </c>
      <c r="K131" s="3">
        <v>-1725918000</v>
      </c>
      <c r="L131" s="3">
        <v>-1714364000</v>
      </c>
      <c r="M131" s="3">
        <v>-2088300000</v>
      </c>
    </row>
    <row r="132" spans="1:13" ht="16" x14ac:dyDescent="0.2">
      <c r="A132" s="2" t="s">
        <v>131</v>
      </c>
      <c r="B132" s="3" t="s">
        <v>18</v>
      </c>
      <c r="C132" s="5">
        <v>12.78</v>
      </c>
      <c r="D132" s="5">
        <v>-118.42</v>
      </c>
      <c r="E132" s="5">
        <v>-35.659999999999997</v>
      </c>
      <c r="F132" s="5">
        <v>-135.41</v>
      </c>
      <c r="G132" s="5">
        <v>-121.15</v>
      </c>
      <c r="H132" s="5">
        <v>-115.26</v>
      </c>
      <c r="I132" s="6">
        <v>-127.77</v>
      </c>
      <c r="J132" s="5">
        <v>-126.96</v>
      </c>
      <c r="K132" s="5">
        <v>-129.03</v>
      </c>
      <c r="L132" s="5">
        <v>-115.26</v>
      </c>
      <c r="M132" s="5">
        <v>-127.77</v>
      </c>
    </row>
    <row r="133" spans="1:13" ht="16" x14ac:dyDescent="0.2">
      <c r="A133" s="2" t="s">
        <v>132</v>
      </c>
      <c r="B133" s="3" t="s">
        <v>18</v>
      </c>
      <c r="C133" s="5">
        <v>-182.91</v>
      </c>
      <c r="D133" s="5">
        <v>15.48</v>
      </c>
      <c r="E133" s="5">
        <v>52.58</v>
      </c>
      <c r="F133" s="5">
        <v>29.34</v>
      </c>
      <c r="G133" s="5">
        <v>16.87</v>
      </c>
      <c r="H133" s="5">
        <v>21.51</v>
      </c>
      <c r="I133" s="6">
        <v>24.23</v>
      </c>
      <c r="J133" s="5">
        <v>20.21</v>
      </c>
      <c r="K133" s="5">
        <v>20.71</v>
      </c>
      <c r="L133" s="5">
        <v>21.51</v>
      </c>
      <c r="M133" s="5">
        <v>24.23</v>
      </c>
    </row>
    <row r="134" spans="1:13" ht="16" x14ac:dyDescent="0.2">
      <c r="A134" s="2" t="s">
        <v>133</v>
      </c>
      <c r="B134" s="3" t="s">
        <v>18</v>
      </c>
      <c r="C134" s="5">
        <v>0.93</v>
      </c>
      <c r="D134" s="5">
        <v>1.18</v>
      </c>
      <c r="E134" s="5">
        <v>2.38</v>
      </c>
      <c r="F134" s="5">
        <v>2.65</v>
      </c>
      <c r="G134" s="5">
        <v>1.83</v>
      </c>
      <c r="H134" s="5">
        <v>1.73</v>
      </c>
      <c r="I134" s="6">
        <v>1.78</v>
      </c>
      <c r="J134" s="5">
        <v>1.8</v>
      </c>
      <c r="K134" s="5">
        <v>1.76</v>
      </c>
      <c r="L134" s="5">
        <v>1.73</v>
      </c>
      <c r="M134" s="5">
        <v>1.78</v>
      </c>
    </row>
    <row r="135" spans="1:13" ht="16" x14ac:dyDescent="0.2">
      <c r="A135" s="2" t="s">
        <v>134</v>
      </c>
      <c r="B135" s="3" t="s">
        <v>18</v>
      </c>
      <c r="C135" s="5">
        <v>50.55</v>
      </c>
      <c r="D135" s="5">
        <v>71.11</v>
      </c>
      <c r="E135" s="5">
        <v>87.04</v>
      </c>
      <c r="F135" s="5">
        <v>73.69</v>
      </c>
      <c r="G135" s="5">
        <v>47.93</v>
      </c>
      <c r="H135" s="5">
        <v>52.73</v>
      </c>
      <c r="I135" s="6">
        <v>54.03</v>
      </c>
      <c r="J135" s="5">
        <v>40.36</v>
      </c>
      <c r="K135" s="5">
        <v>36.229999999999997</v>
      </c>
      <c r="L135" s="5">
        <v>52.73</v>
      </c>
      <c r="M135" s="5">
        <v>54.03</v>
      </c>
    </row>
    <row r="136" spans="1:13" ht="16" x14ac:dyDescent="0.2">
      <c r="A136" s="2" t="s">
        <v>135</v>
      </c>
      <c r="B136" s="3" t="s">
        <v>18</v>
      </c>
      <c r="C136" s="3" t="s">
        <v>18</v>
      </c>
      <c r="D136" s="3">
        <v>1455</v>
      </c>
      <c r="E136" s="3">
        <v>2309</v>
      </c>
      <c r="F136" s="3">
        <v>3394</v>
      </c>
      <c r="G136" s="3">
        <v>4965</v>
      </c>
      <c r="H136" s="3">
        <v>7273</v>
      </c>
      <c r="I136" s="4">
        <v>7273</v>
      </c>
      <c r="J136" s="3">
        <v>4965</v>
      </c>
      <c r="K136" s="3">
        <v>4965</v>
      </c>
      <c r="L136" s="3">
        <v>7273</v>
      </c>
      <c r="M136" s="3">
        <v>7273</v>
      </c>
    </row>
    <row r="138" spans="1:13" ht="16" x14ac:dyDescent="0.2">
      <c r="A138" s="1" t="s">
        <v>18</v>
      </c>
      <c r="B138" s="1" t="s">
        <v>0</v>
      </c>
      <c r="C138" s="1" t="s">
        <v>1</v>
      </c>
      <c r="D138" s="1" t="s">
        <v>2</v>
      </c>
      <c r="E138" s="1" t="s">
        <v>3</v>
      </c>
      <c r="F138" s="1" t="s">
        <v>4</v>
      </c>
      <c r="G138" s="1" t="s">
        <v>5</v>
      </c>
      <c r="H138" s="1" t="s">
        <v>6</v>
      </c>
      <c r="I138" s="1" t="s">
        <v>7</v>
      </c>
      <c r="J138" s="1" t="s">
        <v>8</v>
      </c>
      <c r="K138" s="1" t="s">
        <v>9</v>
      </c>
      <c r="L138" s="1" t="s">
        <v>10</v>
      </c>
      <c r="M138" s="1" t="s">
        <v>11</v>
      </c>
    </row>
    <row r="139" spans="1:13" ht="16" x14ac:dyDescent="0.2">
      <c r="A139" s="2" t="s">
        <v>136</v>
      </c>
      <c r="B139" s="3">
        <v>-91340000</v>
      </c>
      <c r="C139" s="3">
        <v>-135490000</v>
      </c>
      <c r="D139" s="3">
        <v>-140077000</v>
      </c>
      <c r="E139" s="3">
        <v>-141779000</v>
      </c>
      <c r="F139" s="3">
        <v>-92629000</v>
      </c>
      <c r="G139" s="3">
        <v>-232378000</v>
      </c>
      <c r="H139" s="3">
        <v>-182285000</v>
      </c>
      <c r="I139" s="4">
        <v>-151377000</v>
      </c>
      <c r="J139" s="3">
        <v>-48313000</v>
      </c>
      <c r="K139" s="3">
        <v>-54631000</v>
      </c>
      <c r="L139" s="3">
        <v>-48932000</v>
      </c>
      <c r="M139" s="3">
        <v>499000</v>
      </c>
    </row>
    <row r="140" spans="1:13" ht="16" x14ac:dyDescent="0.2">
      <c r="A140" s="2" t="s">
        <v>137</v>
      </c>
      <c r="B140" s="3">
        <v>3021000</v>
      </c>
      <c r="C140" s="3">
        <v>7739000</v>
      </c>
      <c r="D140" s="3">
        <v>15398000</v>
      </c>
      <c r="E140" s="3">
        <v>23513000</v>
      </c>
      <c r="F140" s="3">
        <v>40143000</v>
      </c>
      <c r="G140" s="3">
        <v>68810000</v>
      </c>
      <c r="H140" s="3">
        <v>93810000</v>
      </c>
      <c r="I140" s="4">
        <v>103964000</v>
      </c>
      <c r="J140" s="3">
        <v>21909000</v>
      </c>
      <c r="K140" s="3">
        <v>23622000</v>
      </c>
      <c r="L140" s="3">
        <v>27850000</v>
      </c>
      <c r="M140" s="3">
        <v>30583000</v>
      </c>
    </row>
    <row r="141" spans="1:13" ht="16" x14ac:dyDescent="0.2">
      <c r="A141" s="2" t="s">
        <v>138</v>
      </c>
      <c r="B141" s="3">
        <v>7241000</v>
      </c>
      <c r="C141" s="3">
        <v>26524000</v>
      </c>
      <c r="D141" s="3">
        <v>52411000</v>
      </c>
      <c r="E141" s="3">
        <v>120738000</v>
      </c>
      <c r="F141" s="3">
        <v>223441000</v>
      </c>
      <c r="G141" s="3">
        <v>416629000</v>
      </c>
      <c r="H141" s="3">
        <v>709041000</v>
      </c>
      <c r="I141" s="4">
        <v>756274000</v>
      </c>
      <c r="J141" s="3">
        <v>172428000</v>
      </c>
      <c r="K141" s="3">
        <v>187167000</v>
      </c>
      <c r="L141" s="3">
        <v>206910000</v>
      </c>
      <c r="M141" s="3">
        <v>189769000</v>
      </c>
    </row>
    <row r="142" spans="1:13" ht="16" x14ac:dyDescent="0.2">
      <c r="A142" s="33" t="s">
        <v>139</v>
      </c>
      <c r="B142" s="31">
        <v>1994000</v>
      </c>
      <c r="C142" s="31">
        <v>12343000</v>
      </c>
      <c r="D142" s="31">
        <v>20505000</v>
      </c>
      <c r="E142" s="31">
        <v>79940000</v>
      </c>
      <c r="F142" s="31">
        <v>149675000</v>
      </c>
      <c r="G142" s="31">
        <v>309952000</v>
      </c>
      <c r="H142" s="31">
        <v>526504000</v>
      </c>
      <c r="I142" s="32">
        <v>554866000</v>
      </c>
      <c r="J142" s="31">
        <v>131550000</v>
      </c>
      <c r="K142" s="31">
        <v>140113000</v>
      </c>
      <c r="L142" s="31">
        <v>152347000</v>
      </c>
      <c r="M142" s="31">
        <v>130856000</v>
      </c>
    </row>
    <row r="143" spans="1:13" ht="16" x14ac:dyDescent="0.2">
      <c r="A143" s="12" t="s">
        <v>192</v>
      </c>
      <c r="B143" s="19">
        <f t="shared" ref="B143:M143" si="7">B142/B2</f>
        <v>3.780453123518817E-2</v>
      </c>
      <c r="C143" s="19">
        <f t="shared" si="7"/>
        <v>0.10393930207491242</v>
      </c>
      <c r="D143" s="19">
        <f t="shared" si="7"/>
        <v>8.2077782759062384E-2</v>
      </c>
      <c r="E143" s="19">
        <f t="shared" si="7"/>
        <v>0.16605284859361921</v>
      </c>
      <c r="F143" s="19">
        <f t="shared" si="7"/>
        <v>0.17116708102804315</v>
      </c>
      <c r="G143" s="19">
        <f t="shared" si="7"/>
        <v>0.21352526946239789</v>
      </c>
      <c r="H143" s="19">
        <f t="shared" si="7"/>
        <v>0.23491680483447527</v>
      </c>
      <c r="I143" s="19">
        <f t="shared" si="7"/>
        <v>0.22684794900371302</v>
      </c>
      <c r="J143" s="19">
        <f t="shared" si="7"/>
        <v>0.24581755124235499</v>
      </c>
      <c r="K143" s="19">
        <f t="shared" si="7"/>
        <v>0.24120733642977404</v>
      </c>
      <c r="L143" s="19">
        <f t="shared" si="7"/>
        <v>0.23902555356646957</v>
      </c>
      <c r="M143" s="19">
        <f t="shared" si="7"/>
        <v>0.18893990585925091</v>
      </c>
    </row>
    <row r="144" spans="1:13" ht="16" x14ac:dyDescent="0.2">
      <c r="A144" s="2" t="s">
        <v>140</v>
      </c>
      <c r="B144" s="3" t="s">
        <v>18</v>
      </c>
      <c r="C144" s="3" t="s">
        <v>18</v>
      </c>
      <c r="D144" s="3" t="s">
        <v>18</v>
      </c>
      <c r="E144" s="3">
        <v>-681000</v>
      </c>
      <c r="F144" s="3">
        <v>-1452000</v>
      </c>
      <c r="G144" s="3">
        <v>-13956000</v>
      </c>
      <c r="H144" s="3">
        <v>1306000</v>
      </c>
      <c r="I144" s="4">
        <v>-701000</v>
      </c>
      <c r="J144" s="3">
        <v>-148000</v>
      </c>
      <c r="K144" s="3">
        <v>682000</v>
      </c>
      <c r="L144" s="3">
        <v>-980000</v>
      </c>
      <c r="M144" s="3">
        <v>-255000</v>
      </c>
    </row>
    <row r="145" spans="1:13" ht="16" x14ac:dyDescent="0.2">
      <c r="A145" s="2" t="s">
        <v>141</v>
      </c>
      <c r="B145" s="3" t="s">
        <v>18</v>
      </c>
      <c r="C145" s="3" t="s">
        <v>18</v>
      </c>
      <c r="D145" s="3" t="s">
        <v>18</v>
      </c>
      <c r="E145" s="3" t="s">
        <v>18</v>
      </c>
      <c r="F145" s="3" t="s">
        <v>18</v>
      </c>
      <c r="G145" s="3" t="s">
        <v>18</v>
      </c>
      <c r="H145" s="3" t="s">
        <v>18</v>
      </c>
      <c r="I145" s="4" t="s">
        <v>18</v>
      </c>
      <c r="J145" s="3" t="s">
        <v>18</v>
      </c>
      <c r="K145" s="3" t="s">
        <v>18</v>
      </c>
      <c r="L145" s="3" t="s">
        <v>18</v>
      </c>
      <c r="M145" s="3" t="s">
        <v>18</v>
      </c>
    </row>
    <row r="146" spans="1:13" ht="16" x14ac:dyDescent="0.2">
      <c r="A146" s="2" t="s">
        <v>142</v>
      </c>
      <c r="B146" s="3">
        <v>5247000</v>
      </c>
      <c r="C146" s="3">
        <v>14181000</v>
      </c>
      <c r="D146" s="3">
        <v>31906000</v>
      </c>
      <c r="E146" s="3">
        <v>41479000</v>
      </c>
      <c r="F146" s="3">
        <v>75218000</v>
      </c>
      <c r="G146" s="3">
        <v>120633000</v>
      </c>
      <c r="H146" s="3">
        <v>181231000</v>
      </c>
      <c r="I146" s="4">
        <v>202109000</v>
      </c>
      <c r="J146" s="3">
        <v>41026000</v>
      </c>
      <c r="K146" s="3">
        <v>46372000</v>
      </c>
      <c r="L146" s="3">
        <v>55543000</v>
      </c>
      <c r="M146" s="3">
        <v>59168000</v>
      </c>
    </row>
    <row r="147" spans="1:13" ht="16" x14ac:dyDescent="0.2">
      <c r="A147" s="2" t="s">
        <v>143</v>
      </c>
      <c r="B147" s="3">
        <v>29080000</v>
      </c>
      <c r="C147" s="3">
        <v>42461000</v>
      </c>
      <c r="D147" s="3">
        <v>49300000</v>
      </c>
      <c r="E147" s="3">
        <v>97471000</v>
      </c>
      <c r="F147" s="3">
        <v>185611000</v>
      </c>
      <c r="G147" s="3">
        <v>321723000</v>
      </c>
      <c r="H147" s="3">
        <v>320441000</v>
      </c>
      <c r="I147" s="4">
        <v>318081000</v>
      </c>
      <c r="J147" s="3">
        <v>63882000</v>
      </c>
      <c r="K147" s="3">
        <v>86693000</v>
      </c>
      <c r="L147" s="3">
        <v>87465000</v>
      </c>
      <c r="M147" s="3">
        <v>80041000</v>
      </c>
    </row>
    <row r="148" spans="1:13" ht="16" x14ac:dyDescent="0.2">
      <c r="A148" s="2" t="s">
        <v>144</v>
      </c>
      <c r="B148" s="3">
        <v>-8464000</v>
      </c>
      <c r="C148" s="3">
        <v>-35268000</v>
      </c>
      <c r="D148" s="3">
        <v>-33413000</v>
      </c>
      <c r="E148" s="3">
        <v>-73067000</v>
      </c>
      <c r="F148" s="3">
        <v>-72478000</v>
      </c>
      <c r="G148" s="3">
        <v>-125354000</v>
      </c>
      <c r="H148" s="3">
        <v>-258109000</v>
      </c>
      <c r="I148" s="4">
        <v>-91962000</v>
      </c>
      <c r="J148" s="3">
        <v>-49670000</v>
      </c>
      <c r="K148" s="3">
        <v>-66512000</v>
      </c>
      <c r="L148" s="3">
        <v>-140869000</v>
      </c>
      <c r="M148" s="3">
        <v>165089000</v>
      </c>
    </row>
    <row r="149" spans="1:13" ht="16" x14ac:dyDescent="0.2">
      <c r="A149" s="2" t="s">
        <v>145</v>
      </c>
      <c r="B149" s="3" t="s">
        <v>18</v>
      </c>
      <c r="C149" s="3" t="s">
        <v>18</v>
      </c>
      <c r="D149" s="3" t="s">
        <v>18</v>
      </c>
      <c r="E149" s="3" t="s">
        <v>18</v>
      </c>
      <c r="F149" s="3" t="s">
        <v>18</v>
      </c>
      <c r="G149" s="3" t="s">
        <v>18</v>
      </c>
      <c r="H149" s="3" t="s">
        <v>18</v>
      </c>
      <c r="I149" s="4" t="s">
        <v>18</v>
      </c>
      <c r="J149" s="3" t="s">
        <v>18</v>
      </c>
      <c r="K149" s="3" t="s">
        <v>18</v>
      </c>
      <c r="L149" s="3" t="s">
        <v>18</v>
      </c>
      <c r="M149" s="3" t="s">
        <v>18</v>
      </c>
    </row>
    <row r="150" spans="1:13" ht="16" x14ac:dyDescent="0.2">
      <c r="A150" s="2" t="s">
        <v>146</v>
      </c>
      <c r="B150" s="3">
        <v>-1386000</v>
      </c>
      <c r="C150" s="3">
        <v>-12718000</v>
      </c>
      <c r="D150" s="3">
        <v>-3099000</v>
      </c>
      <c r="E150" s="3">
        <v>-43467000</v>
      </c>
      <c r="F150" s="3">
        <v>1203000</v>
      </c>
      <c r="G150" s="3">
        <v>-29535000</v>
      </c>
      <c r="H150" s="3">
        <v>-46807000</v>
      </c>
      <c r="I150" s="4">
        <v>-59592000</v>
      </c>
      <c r="J150" s="3">
        <v>-15181000</v>
      </c>
      <c r="K150" s="3">
        <v>-3183000</v>
      </c>
      <c r="L150" s="3">
        <v>-32686000</v>
      </c>
      <c r="M150" s="3">
        <v>-8542000</v>
      </c>
    </row>
    <row r="151" spans="1:13" ht="16" x14ac:dyDescent="0.2">
      <c r="A151" s="2" t="s">
        <v>147</v>
      </c>
      <c r="B151" s="3">
        <v>10946000</v>
      </c>
      <c r="C151" s="3">
        <v>32744000</v>
      </c>
      <c r="D151" s="3">
        <v>2132000</v>
      </c>
      <c r="E151" s="3">
        <v>20129000</v>
      </c>
      <c r="F151" s="3">
        <v>68375000</v>
      </c>
      <c r="G151" s="3">
        <v>104412000</v>
      </c>
      <c r="H151" s="3">
        <v>108686000</v>
      </c>
      <c r="I151" s="4">
        <v>66729000</v>
      </c>
      <c r="J151" s="3">
        <v>37258000</v>
      </c>
      <c r="K151" s="3">
        <v>61700000</v>
      </c>
      <c r="L151" s="3">
        <v>40224000</v>
      </c>
      <c r="M151" s="3">
        <v>-72453000</v>
      </c>
    </row>
    <row r="152" spans="1:13" ht="16" x14ac:dyDescent="0.2">
      <c r="A152" s="2" t="s">
        <v>148</v>
      </c>
      <c r="B152" s="3">
        <v>27984000</v>
      </c>
      <c r="C152" s="3">
        <v>57703000</v>
      </c>
      <c r="D152" s="3">
        <v>83680000</v>
      </c>
      <c r="E152" s="3">
        <v>193876000</v>
      </c>
      <c r="F152" s="3">
        <v>188511000</v>
      </c>
      <c r="G152" s="3">
        <v>372200000</v>
      </c>
      <c r="H152" s="3">
        <v>516671000</v>
      </c>
      <c r="I152" s="4">
        <v>402906000</v>
      </c>
      <c r="J152" s="3">
        <v>91475000</v>
      </c>
      <c r="K152" s="3">
        <v>94688000</v>
      </c>
      <c r="L152" s="3">
        <v>220796000</v>
      </c>
      <c r="M152" s="3">
        <v>-4053000</v>
      </c>
    </row>
    <row r="153" spans="1:13" ht="16" x14ac:dyDescent="0.2">
      <c r="A153" s="2" t="s">
        <v>149</v>
      </c>
      <c r="B153" s="3" t="s">
        <v>18</v>
      </c>
      <c r="C153" s="3" t="s">
        <v>18</v>
      </c>
      <c r="D153" s="3" t="s">
        <v>18</v>
      </c>
      <c r="E153" s="3" t="s">
        <v>18</v>
      </c>
      <c r="F153" s="3" t="s">
        <v>18</v>
      </c>
      <c r="G153" s="3" t="s">
        <v>18</v>
      </c>
      <c r="H153" s="3" t="s">
        <v>18</v>
      </c>
      <c r="I153" s="4" t="s">
        <v>18</v>
      </c>
      <c r="J153" s="3" t="s">
        <v>18</v>
      </c>
      <c r="K153" s="3" t="s">
        <v>18</v>
      </c>
      <c r="L153" s="3" t="s">
        <v>18</v>
      </c>
      <c r="M153" s="3" t="s">
        <v>18</v>
      </c>
    </row>
    <row r="154" spans="1:13" ht="16" x14ac:dyDescent="0.2">
      <c r="A154" s="2" t="s">
        <v>150</v>
      </c>
      <c r="B154" s="3">
        <v>-51998000</v>
      </c>
      <c r="C154" s="3">
        <v>-58766000</v>
      </c>
      <c r="D154" s="3">
        <v>-22968000</v>
      </c>
      <c r="E154" s="3">
        <v>99943000</v>
      </c>
      <c r="F154" s="3">
        <v>356566000</v>
      </c>
      <c r="G154" s="3">
        <v>574784000</v>
      </c>
      <c r="H154" s="3">
        <v>941007000</v>
      </c>
      <c r="I154" s="4">
        <v>1026942000</v>
      </c>
      <c r="J154" s="3">
        <v>209906000</v>
      </c>
      <c r="K154" s="3">
        <v>242851000</v>
      </c>
      <c r="L154" s="3">
        <v>273293000</v>
      </c>
      <c r="M154" s="3">
        <v>300892000</v>
      </c>
    </row>
    <row r="155" spans="1:13" ht="16" x14ac:dyDescent="0.2">
      <c r="A155" s="2" t="s">
        <v>151</v>
      </c>
      <c r="B155" s="3" t="s">
        <v>18</v>
      </c>
      <c r="C155" s="3" t="s">
        <v>18</v>
      </c>
      <c r="D155" s="3" t="s">
        <v>18</v>
      </c>
      <c r="E155" s="3" t="s">
        <v>18</v>
      </c>
      <c r="F155" s="3" t="s">
        <v>18</v>
      </c>
      <c r="G155" s="3" t="s">
        <v>18</v>
      </c>
      <c r="H155" s="3" t="s">
        <v>18</v>
      </c>
      <c r="I155" s="4" t="s">
        <v>18</v>
      </c>
      <c r="J155" s="3" t="s">
        <v>18</v>
      </c>
      <c r="K155" s="3" t="s">
        <v>18</v>
      </c>
      <c r="L155" s="3" t="s">
        <v>18</v>
      </c>
      <c r="M155" s="3" t="s">
        <v>18</v>
      </c>
    </row>
    <row r="156" spans="1:13" ht="16" x14ac:dyDescent="0.2">
      <c r="A156" s="2" t="s">
        <v>152</v>
      </c>
      <c r="B156" s="3" t="s">
        <v>18</v>
      </c>
      <c r="C156" s="3" t="s">
        <v>18</v>
      </c>
      <c r="D156" s="3" t="s">
        <v>18</v>
      </c>
      <c r="E156" s="3" t="s">
        <v>18</v>
      </c>
      <c r="F156" s="3" t="s">
        <v>18</v>
      </c>
      <c r="G156" s="3" t="s">
        <v>18</v>
      </c>
      <c r="H156" s="3" t="s">
        <v>18</v>
      </c>
      <c r="I156" s="4" t="s">
        <v>18</v>
      </c>
      <c r="J156" s="3" t="s">
        <v>18</v>
      </c>
      <c r="K156" s="3" t="s">
        <v>18</v>
      </c>
      <c r="L156" s="3" t="s">
        <v>18</v>
      </c>
      <c r="M156" s="3" t="s">
        <v>18</v>
      </c>
    </row>
    <row r="157" spans="1:13" ht="16" x14ac:dyDescent="0.2">
      <c r="A157" s="2" t="s">
        <v>153</v>
      </c>
      <c r="B157" s="3" t="s">
        <v>18</v>
      </c>
      <c r="C157" s="3" t="s">
        <v>18</v>
      </c>
      <c r="D157" s="3" t="s">
        <v>18</v>
      </c>
      <c r="E157" s="3" t="s">
        <v>18</v>
      </c>
      <c r="F157" s="3" t="s">
        <v>18</v>
      </c>
      <c r="G157" s="3" t="s">
        <v>18</v>
      </c>
      <c r="H157" s="3" t="s">
        <v>18</v>
      </c>
      <c r="I157" s="4" t="s">
        <v>18</v>
      </c>
      <c r="J157" s="3" t="s">
        <v>18</v>
      </c>
      <c r="K157" s="3" t="s">
        <v>18</v>
      </c>
      <c r="L157" s="3" t="s">
        <v>18</v>
      </c>
      <c r="M157" s="3" t="s">
        <v>18</v>
      </c>
    </row>
    <row r="158" spans="1:13" ht="16" x14ac:dyDescent="0.2">
      <c r="A158" s="2" t="s">
        <v>154</v>
      </c>
      <c r="B158" s="3" t="s">
        <v>18</v>
      </c>
      <c r="C158" s="3" t="s">
        <v>18</v>
      </c>
      <c r="D158" s="3" t="s">
        <v>18</v>
      </c>
      <c r="E158" s="3" t="s">
        <v>18</v>
      </c>
      <c r="F158" s="3" t="s">
        <v>18</v>
      </c>
      <c r="G158" s="3" t="s">
        <v>18</v>
      </c>
      <c r="H158" s="3" t="s">
        <v>18</v>
      </c>
      <c r="I158" s="4" t="s">
        <v>18</v>
      </c>
      <c r="J158" s="3" t="s">
        <v>18</v>
      </c>
      <c r="K158" s="3" t="s">
        <v>18</v>
      </c>
      <c r="L158" s="3" t="s">
        <v>18</v>
      </c>
      <c r="M158" s="3" t="s">
        <v>18</v>
      </c>
    </row>
    <row r="159" spans="1:13" ht="16" x14ac:dyDescent="0.2">
      <c r="A159" s="2" t="s">
        <v>155</v>
      </c>
      <c r="B159" s="3">
        <v>-7091000</v>
      </c>
      <c r="C159" s="3">
        <v>-23213000</v>
      </c>
      <c r="D159" s="3">
        <v>-35851000</v>
      </c>
      <c r="E159" s="3">
        <v>-80198000</v>
      </c>
      <c r="F159" s="3">
        <v>-52979000</v>
      </c>
      <c r="G159" s="3">
        <v>-112823000</v>
      </c>
      <c r="H159" s="3">
        <v>-237342000</v>
      </c>
      <c r="I159" s="4">
        <v>-246695000</v>
      </c>
      <c r="J159" s="3">
        <v>-66128000</v>
      </c>
      <c r="K159" s="3">
        <v>-61270000</v>
      </c>
      <c r="L159" s="3">
        <v>-57033000</v>
      </c>
      <c r="M159" s="3">
        <v>-62264000</v>
      </c>
    </row>
    <row r="160" spans="1:13" ht="16" x14ac:dyDescent="0.2">
      <c r="A160" s="2" t="s">
        <v>156</v>
      </c>
      <c r="B160" s="3">
        <v>-6591000</v>
      </c>
      <c r="C160" s="3">
        <v>-22906000</v>
      </c>
      <c r="D160" s="3">
        <v>-35851000</v>
      </c>
      <c r="E160" s="3">
        <v>-80198000</v>
      </c>
      <c r="F160" s="3">
        <v>-52799000</v>
      </c>
      <c r="G160" s="3">
        <v>-112143000</v>
      </c>
      <c r="H160" s="3">
        <v>-235019000</v>
      </c>
      <c r="I160" s="4">
        <v>-245072000</v>
      </c>
      <c r="J160" s="3">
        <v>-66128000</v>
      </c>
      <c r="K160" s="3">
        <v>-61270000</v>
      </c>
      <c r="L160" s="3">
        <v>-55410000</v>
      </c>
      <c r="M160" s="3">
        <v>-62264000</v>
      </c>
    </row>
    <row r="161" spans="1:13" ht="16" x14ac:dyDescent="0.2">
      <c r="A161" s="2" t="s">
        <v>157</v>
      </c>
      <c r="B161" s="3">
        <v>-500000</v>
      </c>
      <c r="C161" s="3">
        <v>-307000</v>
      </c>
      <c r="D161" s="3" t="s">
        <v>18</v>
      </c>
      <c r="E161" s="3" t="s">
        <v>18</v>
      </c>
      <c r="F161" s="3">
        <v>-180000</v>
      </c>
      <c r="G161" s="3">
        <v>-680000</v>
      </c>
      <c r="H161" s="3">
        <v>-2323000</v>
      </c>
      <c r="I161" s="4">
        <v>-1623000</v>
      </c>
      <c r="J161" s="3" t="s">
        <v>18</v>
      </c>
      <c r="K161" s="3" t="s">
        <v>18</v>
      </c>
      <c r="L161" s="3">
        <v>-1623000</v>
      </c>
      <c r="M161" s="3" t="s">
        <v>18</v>
      </c>
    </row>
    <row r="162" spans="1:13" ht="16" x14ac:dyDescent="0.2">
      <c r="A162" s="2" t="s">
        <v>158</v>
      </c>
      <c r="B162" s="3">
        <v>793000</v>
      </c>
      <c r="C162" s="3">
        <v>7896000</v>
      </c>
      <c r="D162" s="3">
        <v>-99385000</v>
      </c>
      <c r="E162" s="3">
        <v>-542144000</v>
      </c>
      <c r="F162" s="3">
        <v>644787000</v>
      </c>
      <c r="G162" s="3">
        <v>-16309000</v>
      </c>
      <c r="H162" s="3">
        <v>-271872000</v>
      </c>
      <c r="I162" s="4">
        <v>-129850000</v>
      </c>
      <c r="J162" s="3">
        <v>-5000000</v>
      </c>
      <c r="K162" s="3">
        <v>-10181000</v>
      </c>
      <c r="L162" s="3">
        <v>-253866000</v>
      </c>
      <c r="M162" s="3">
        <v>139197000</v>
      </c>
    </row>
    <row r="163" spans="1:13" ht="16" x14ac:dyDescent="0.2">
      <c r="A163" s="2" t="s">
        <v>159</v>
      </c>
      <c r="B163" s="3">
        <v>12865000</v>
      </c>
      <c r="C163" s="3">
        <v>17455000</v>
      </c>
      <c r="D163" s="3">
        <v>99950000</v>
      </c>
      <c r="E163" s="3">
        <v>238557000</v>
      </c>
      <c r="F163" s="3">
        <v>731191000</v>
      </c>
      <c r="G163" s="3" t="s">
        <v>18</v>
      </c>
      <c r="H163" s="3" t="s">
        <v>18</v>
      </c>
      <c r="I163" s="4">
        <v>150000000</v>
      </c>
      <c r="J163" s="3" t="s">
        <v>18</v>
      </c>
      <c r="K163" s="3" t="s">
        <v>18</v>
      </c>
      <c r="L163" s="3" t="s">
        <v>18</v>
      </c>
      <c r="M163" s="3">
        <v>150000000</v>
      </c>
    </row>
    <row r="164" spans="1:13" ht="16" x14ac:dyDescent="0.2">
      <c r="A164" s="2" t="s">
        <v>160</v>
      </c>
      <c r="B164" s="3">
        <v>-12072000</v>
      </c>
      <c r="C164" s="3">
        <v>-9559000</v>
      </c>
      <c r="D164" s="3">
        <v>-199335000</v>
      </c>
      <c r="E164" s="3">
        <v>-780701000</v>
      </c>
      <c r="F164" s="3">
        <v>-86404000</v>
      </c>
      <c r="G164" s="3">
        <v>-16309000</v>
      </c>
      <c r="H164" s="3">
        <v>-271872000</v>
      </c>
      <c r="I164" s="4">
        <v>-279850000</v>
      </c>
      <c r="J164" s="3">
        <v>-5000000</v>
      </c>
      <c r="K164" s="3">
        <v>-10181000</v>
      </c>
      <c r="L164" s="3">
        <v>-253866000</v>
      </c>
      <c r="M164" s="3">
        <v>-10803000</v>
      </c>
    </row>
    <row r="165" spans="1:13" ht="16" x14ac:dyDescent="0.2">
      <c r="A165" s="2" t="s">
        <v>161</v>
      </c>
      <c r="B165" s="3" t="s">
        <v>18</v>
      </c>
      <c r="C165" s="3">
        <v>-6471000</v>
      </c>
      <c r="D165" s="3" t="s">
        <v>18</v>
      </c>
      <c r="E165" s="3" t="s">
        <v>18</v>
      </c>
      <c r="F165" s="3">
        <v>-85517000</v>
      </c>
      <c r="G165" s="3">
        <v>-414518000</v>
      </c>
      <c r="H165" s="3">
        <v>-18349000</v>
      </c>
      <c r="I165" s="4">
        <v>-18349000</v>
      </c>
      <c r="J165" s="3" t="s">
        <v>18</v>
      </c>
      <c r="K165" s="3">
        <v>-18464000</v>
      </c>
      <c r="L165" s="3">
        <v>115000</v>
      </c>
      <c r="M165" s="3" t="s">
        <v>18</v>
      </c>
    </row>
    <row r="166" spans="1:13" ht="16" x14ac:dyDescent="0.2">
      <c r="A166" s="2" t="s">
        <v>162</v>
      </c>
      <c r="B166" s="3" t="s">
        <v>18</v>
      </c>
      <c r="C166" s="3" t="s">
        <v>18</v>
      </c>
      <c r="D166" s="3" t="s">
        <v>18</v>
      </c>
      <c r="E166" s="3" t="s">
        <v>18</v>
      </c>
      <c r="F166" s="3" t="s">
        <v>18</v>
      </c>
      <c r="G166" s="3" t="s">
        <v>18</v>
      </c>
      <c r="H166" s="3" t="s">
        <v>18</v>
      </c>
      <c r="I166" s="4" t="s">
        <v>18</v>
      </c>
      <c r="J166" s="3" t="s">
        <v>18</v>
      </c>
      <c r="K166" s="3" t="s">
        <v>18</v>
      </c>
      <c r="L166" s="3" t="s">
        <v>18</v>
      </c>
      <c r="M166" s="3" t="s">
        <v>18</v>
      </c>
    </row>
    <row r="167" spans="1:13" ht="16" x14ac:dyDescent="0.2">
      <c r="A167" s="2" t="s">
        <v>163</v>
      </c>
      <c r="B167" s="3" t="s">
        <v>18</v>
      </c>
      <c r="C167" s="3">
        <v>-6471000</v>
      </c>
      <c r="D167" s="3" t="s">
        <v>18</v>
      </c>
      <c r="E167" s="3" t="s">
        <v>18</v>
      </c>
      <c r="F167" s="3">
        <v>-85517000</v>
      </c>
      <c r="G167" s="3">
        <v>-414518000</v>
      </c>
      <c r="H167" s="3">
        <v>-18349000</v>
      </c>
      <c r="I167" s="4">
        <v>-18349000</v>
      </c>
      <c r="J167" s="3" t="s">
        <v>18</v>
      </c>
      <c r="K167" s="3">
        <v>-18464000</v>
      </c>
      <c r="L167" s="3">
        <v>115000</v>
      </c>
      <c r="M167" s="3" t="s">
        <v>18</v>
      </c>
    </row>
    <row r="168" spans="1:13" ht="16" x14ac:dyDescent="0.2">
      <c r="A168" s="2" t="s">
        <v>164</v>
      </c>
      <c r="B168" s="3" t="s">
        <v>18</v>
      </c>
      <c r="C168" s="3" t="s">
        <v>18</v>
      </c>
      <c r="D168" s="3" t="s">
        <v>18</v>
      </c>
      <c r="E168" s="3" t="s">
        <v>18</v>
      </c>
      <c r="F168" s="3" t="s">
        <v>18</v>
      </c>
      <c r="G168" s="3" t="s">
        <v>18</v>
      </c>
      <c r="H168" s="3" t="s">
        <v>18</v>
      </c>
      <c r="I168" s="4" t="s">
        <v>18</v>
      </c>
      <c r="J168" s="3" t="s">
        <v>18</v>
      </c>
      <c r="K168" s="3" t="s">
        <v>18</v>
      </c>
      <c r="L168" s="3" t="s">
        <v>18</v>
      </c>
      <c r="M168" s="3" t="s">
        <v>18</v>
      </c>
    </row>
    <row r="169" spans="1:13" ht="16" x14ac:dyDescent="0.2">
      <c r="A169" s="2" t="s">
        <v>165</v>
      </c>
      <c r="B169" s="3">
        <v>-5556000</v>
      </c>
      <c r="C169" s="3">
        <v>-6542000</v>
      </c>
      <c r="D169" s="3">
        <v>-6794000</v>
      </c>
      <c r="E169" s="3">
        <v>-7289000</v>
      </c>
      <c r="F169" s="3">
        <v>-10864000</v>
      </c>
      <c r="G169" s="3">
        <v>-20866000</v>
      </c>
      <c r="H169" s="3">
        <v>-29095000</v>
      </c>
      <c r="I169" s="4">
        <v>-34783000</v>
      </c>
      <c r="J169" s="3">
        <v>-8021000</v>
      </c>
      <c r="K169" s="3">
        <v>-7504000</v>
      </c>
      <c r="L169" s="3">
        <v>-8356000</v>
      </c>
      <c r="M169" s="3">
        <v>-10902000</v>
      </c>
    </row>
    <row r="170" spans="1:13" ht="16" x14ac:dyDescent="0.2">
      <c r="A170" s="2" t="s">
        <v>149</v>
      </c>
      <c r="B170" s="3" t="s">
        <v>18</v>
      </c>
      <c r="C170" s="3" t="s">
        <v>18</v>
      </c>
      <c r="D170" s="3" t="s">
        <v>18</v>
      </c>
      <c r="E170" s="3" t="s">
        <v>18</v>
      </c>
      <c r="F170" s="3" t="s">
        <v>18</v>
      </c>
      <c r="G170" s="3" t="s">
        <v>18</v>
      </c>
      <c r="H170" s="3" t="s">
        <v>18</v>
      </c>
      <c r="I170" s="4" t="s">
        <v>18</v>
      </c>
      <c r="J170" s="3" t="s">
        <v>18</v>
      </c>
      <c r="K170" s="3" t="s">
        <v>18</v>
      </c>
      <c r="L170" s="3" t="s">
        <v>18</v>
      </c>
      <c r="M170" s="3" t="s">
        <v>18</v>
      </c>
    </row>
    <row r="171" spans="1:13" ht="16" x14ac:dyDescent="0.2">
      <c r="A171" s="2" t="s">
        <v>166</v>
      </c>
      <c r="B171" s="3">
        <v>-11854000</v>
      </c>
      <c r="C171" s="3">
        <v>-28330000</v>
      </c>
      <c r="D171" s="3">
        <v>-142030000</v>
      </c>
      <c r="E171" s="3">
        <v>-629631000</v>
      </c>
      <c r="F171" s="3">
        <v>495427000</v>
      </c>
      <c r="G171" s="3">
        <v>-564516000</v>
      </c>
      <c r="H171" s="3">
        <v>-556658000</v>
      </c>
      <c r="I171" s="4">
        <v>-429677000</v>
      </c>
      <c r="J171" s="3">
        <v>-79149000</v>
      </c>
      <c r="K171" s="3">
        <v>-97419000</v>
      </c>
      <c r="L171" s="3">
        <v>-319140000</v>
      </c>
      <c r="M171" s="3">
        <v>66031000</v>
      </c>
    </row>
    <row r="172" spans="1:13" ht="16" x14ac:dyDescent="0.2">
      <c r="A172" s="2" t="s">
        <v>167</v>
      </c>
      <c r="B172" s="3" t="s">
        <v>18</v>
      </c>
      <c r="C172" s="3" t="s">
        <v>18</v>
      </c>
      <c r="D172" s="3" t="s">
        <v>18</v>
      </c>
      <c r="E172" s="3" t="s">
        <v>18</v>
      </c>
      <c r="F172" s="3" t="s">
        <v>18</v>
      </c>
      <c r="G172" s="3" t="s">
        <v>18</v>
      </c>
      <c r="H172" s="3" t="s">
        <v>18</v>
      </c>
      <c r="I172" s="4">
        <v>0</v>
      </c>
      <c r="J172" s="3" t="s">
        <v>18</v>
      </c>
      <c r="K172" s="3" t="s">
        <v>18</v>
      </c>
      <c r="L172" s="3" t="s">
        <v>18</v>
      </c>
      <c r="M172" s="3" t="s">
        <v>18</v>
      </c>
    </row>
    <row r="173" spans="1:13" ht="16" x14ac:dyDescent="0.2">
      <c r="A173" s="2" t="s">
        <v>168</v>
      </c>
      <c r="B173" s="3">
        <v>16940000</v>
      </c>
      <c r="C173" s="3">
        <v>676000</v>
      </c>
      <c r="D173" s="3">
        <v>-26158000</v>
      </c>
      <c r="E173" s="3" t="s">
        <v>18</v>
      </c>
      <c r="F173" s="3">
        <v>739569000</v>
      </c>
      <c r="G173" s="3" t="s">
        <v>18</v>
      </c>
      <c r="H173" s="3">
        <v>-1591000</v>
      </c>
      <c r="I173" s="4" t="s">
        <v>18</v>
      </c>
      <c r="J173" s="3" t="s">
        <v>18</v>
      </c>
      <c r="K173" s="3" t="s">
        <v>18</v>
      </c>
      <c r="L173" s="3" t="s">
        <v>18</v>
      </c>
      <c r="M173" s="3" t="s">
        <v>18</v>
      </c>
    </row>
    <row r="174" spans="1:13" ht="16" x14ac:dyDescent="0.2">
      <c r="A174" s="2" t="s">
        <v>169</v>
      </c>
      <c r="B174" s="3">
        <v>19340000</v>
      </c>
      <c r="C174" s="3">
        <v>20000000</v>
      </c>
      <c r="D174" s="3">
        <v>20000000</v>
      </c>
      <c r="E174" s="3" t="s">
        <v>18</v>
      </c>
      <c r="F174" s="3">
        <v>739569000</v>
      </c>
      <c r="G174" s="3" t="s">
        <v>18</v>
      </c>
      <c r="H174" s="3" t="s">
        <v>18</v>
      </c>
      <c r="I174" s="4" t="s">
        <v>18</v>
      </c>
      <c r="J174" s="3" t="s">
        <v>18</v>
      </c>
      <c r="K174" s="3" t="s">
        <v>18</v>
      </c>
      <c r="L174" s="3" t="s">
        <v>18</v>
      </c>
      <c r="M174" s="3" t="s">
        <v>18</v>
      </c>
    </row>
    <row r="175" spans="1:13" ht="16" x14ac:dyDescent="0.2">
      <c r="A175" s="2" t="s">
        <v>170</v>
      </c>
      <c r="B175" s="3">
        <v>-2400000</v>
      </c>
      <c r="C175" s="3">
        <v>-19324000</v>
      </c>
      <c r="D175" s="3">
        <v>-46158000</v>
      </c>
      <c r="E175" s="3" t="s">
        <v>18</v>
      </c>
      <c r="F175" s="3" t="s">
        <v>18</v>
      </c>
      <c r="G175" s="3" t="s">
        <v>18</v>
      </c>
      <c r="H175" s="3">
        <v>-1591000</v>
      </c>
      <c r="I175" s="4" t="s">
        <v>18</v>
      </c>
      <c r="J175" s="3" t="s">
        <v>18</v>
      </c>
      <c r="K175" s="3" t="s">
        <v>18</v>
      </c>
      <c r="L175" s="3" t="s">
        <v>18</v>
      </c>
      <c r="M175" s="3" t="s">
        <v>18</v>
      </c>
    </row>
    <row r="176" spans="1:13" ht="16" x14ac:dyDescent="0.2">
      <c r="A176" s="2" t="s">
        <v>171</v>
      </c>
      <c r="B176" s="3" t="s">
        <v>18</v>
      </c>
      <c r="C176" s="3" t="s">
        <v>18</v>
      </c>
      <c r="D176" s="3" t="s">
        <v>18</v>
      </c>
      <c r="E176" s="3">
        <v>665092000</v>
      </c>
      <c r="F176" s="3" t="s">
        <v>18</v>
      </c>
      <c r="G176" s="3" t="s">
        <v>18</v>
      </c>
      <c r="H176" s="3" t="s">
        <v>18</v>
      </c>
      <c r="I176" s="4" t="s">
        <v>18</v>
      </c>
      <c r="J176" s="3" t="s">
        <v>18</v>
      </c>
      <c r="K176" s="3" t="s">
        <v>18</v>
      </c>
      <c r="L176" s="3" t="s">
        <v>18</v>
      </c>
      <c r="M176" s="3" t="s">
        <v>18</v>
      </c>
    </row>
    <row r="177" spans="1:13" ht="16" x14ac:dyDescent="0.2">
      <c r="A177" s="2" t="s">
        <v>172</v>
      </c>
      <c r="B177" s="3" t="s">
        <v>18</v>
      </c>
      <c r="C177" s="3" t="s">
        <v>18</v>
      </c>
      <c r="D177" s="3" t="s">
        <v>18</v>
      </c>
      <c r="E177" s="3">
        <v>665092000</v>
      </c>
      <c r="F177" s="3" t="s">
        <v>18</v>
      </c>
      <c r="G177" s="3" t="s">
        <v>18</v>
      </c>
      <c r="H177" s="3" t="s">
        <v>18</v>
      </c>
      <c r="I177" s="4" t="s">
        <v>18</v>
      </c>
      <c r="J177" s="3" t="s">
        <v>18</v>
      </c>
      <c r="K177" s="3" t="s">
        <v>18</v>
      </c>
      <c r="L177" s="3" t="s">
        <v>18</v>
      </c>
      <c r="M177" s="3" t="s">
        <v>18</v>
      </c>
    </row>
    <row r="178" spans="1:13" ht="16" x14ac:dyDescent="0.2">
      <c r="A178" s="2" t="s">
        <v>173</v>
      </c>
      <c r="B178" s="3" t="s">
        <v>18</v>
      </c>
      <c r="C178" s="3" t="s">
        <v>18</v>
      </c>
      <c r="D178" s="3" t="s">
        <v>18</v>
      </c>
      <c r="E178" s="3" t="s">
        <v>18</v>
      </c>
      <c r="F178" s="3" t="s">
        <v>18</v>
      </c>
      <c r="G178" s="3" t="s">
        <v>18</v>
      </c>
      <c r="H178" s="3" t="s">
        <v>18</v>
      </c>
      <c r="I178" s="4" t="s">
        <v>18</v>
      </c>
      <c r="J178" s="3" t="s">
        <v>18</v>
      </c>
      <c r="K178" s="3" t="s">
        <v>18</v>
      </c>
      <c r="L178" s="3" t="s">
        <v>18</v>
      </c>
      <c r="M178" s="3" t="s">
        <v>18</v>
      </c>
    </row>
    <row r="179" spans="1:13" ht="16" x14ac:dyDescent="0.2">
      <c r="A179" s="2" t="s">
        <v>174</v>
      </c>
      <c r="B179" s="3">
        <v>520000</v>
      </c>
      <c r="C179" s="3">
        <v>126155000</v>
      </c>
      <c r="D179" s="3">
        <v>216547000</v>
      </c>
      <c r="E179" s="3">
        <v>41052000</v>
      </c>
      <c r="F179" s="3">
        <v>60566000</v>
      </c>
      <c r="G179" s="3">
        <v>72531000</v>
      </c>
      <c r="H179" s="3">
        <v>79028000</v>
      </c>
      <c r="I179" s="4">
        <v>80777000</v>
      </c>
      <c r="J179" s="3">
        <v>38759000</v>
      </c>
      <c r="K179" s="3">
        <v>4976000</v>
      </c>
      <c r="L179" s="3">
        <v>29134000</v>
      </c>
      <c r="M179" s="3">
        <v>7908000</v>
      </c>
    </row>
    <row r="180" spans="1:13" ht="16" x14ac:dyDescent="0.2">
      <c r="A180" s="2" t="s">
        <v>149</v>
      </c>
      <c r="B180" s="3" t="s">
        <v>18</v>
      </c>
      <c r="C180" s="3" t="s">
        <v>18</v>
      </c>
      <c r="D180" s="3" t="s">
        <v>18</v>
      </c>
      <c r="E180" s="3" t="s">
        <v>18</v>
      </c>
      <c r="F180" s="3" t="s">
        <v>18</v>
      </c>
      <c r="G180" s="3" t="s">
        <v>18</v>
      </c>
      <c r="H180" s="3" t="s">
        <v>18</v>
      </c>
      <c r="I180" s="4" t="s">
        <v>18</v>
      </c>
      <c r="J180" s="3" t="s">
        <v>18</v>
      </c>
      <c r="K180" s="3" t="s">
        <v>18</v>
      </c>
      <c r="L180" s="3" t="s">
        <v>18</v>
      </c>
      <c r="M180" s="3" t="s">
        <v>18</v>
      </c>
    </row>
    <row r="181" spans="1:13" ht="16" x14ac:dyDescent="0.2">
      <c r="A181" s="2" t="s">
        <v>175</v>
      </c>
      <c r="B181" s="3">
        <v>17460000</v>
      </c>
      <c r="C181" s="3">
        <v>126831000</v>
      </c>
      <c r="D181" s="3">
        <v>190389000</v>
      </c>
      <c r="E181" s="3">
        <v>706144000</v>
      </c>
      <c r="F181" s="3">
        <v>800135000</v>
      </c>
      <c r="G181" s="3">
        <v>72531000</v>
      </c>
      <c r="H181" s="3">
        <v>77437000</v>
      </c>
      <c r="I181" s="4">
        <v>80777000</v>
      </c>
      <c r="J181" s="3">
        <v>38759000</v>
      </c>
      <c r="K181" s="3">
        <v>4976000</v>
      </c>
      <c r="L181" s="3">
        <v>29134000</v>
      </c>
      <c r="M181" s="3">
        <v>7908000</v>
      </c>
    </row>
    <row r="182" spans="1:13" ht="16" x14ac:dyDescent="0.2">
      <c r="A182" s="2" t="s">
        <v>176</v>
      </c>
      <c r="B182" s="3" t="s">
        <v>18</v>
      </c>
      <c r="C182" s="3">
        <v>618000</v>
      </c>
      <c r="D182" s="3">
        <v>-162000</v>
      </c>
      <c r="E182" s="3">
        <v>-66000</v>
      </c>
      <c r="F182" s="3">
        <v>1682000</v>
      </c>
      <c r="G182" s="3">
        <v>-4774000</v>
      </c>
      <c r="H182" s="3">
        <v>-1495000</v>
      </c>
      <c r="I182" s="4">
        <v>787000</v>
      </c>
      <c r="J182" s="3">
        <v>-1858000</v>
      </c>
      <c r="K182" s="3">
        <v>-2744000</v>
      </c>
      <c r="L182" s="3">
        <v>5579000</v>
      </c>
      <c r="M182" s="3">
        <v>-190000</v>
      </c>
    </row>
    <row r="183" spans="1:13" ht="16" x14ac:dyDescent="0.2">
      <c r="A183" s="2" t="s">
        <v>177</v>
      </c>
      <c r="B183" s="3">
        <v>-46392000</v>
      </c>
      <c r="C183" s="3">
        <v>39735000</v>
      </c>
      <c r="D183" s="3">
        <v>25391000</v>
      </c>
      <c r="E183" s="3">
        <v>176456000</v>
      </c>
      <c r="F183" s="3">
        <v>1652128000</v>
      </c>
      <c r="G183" s="3">
        <v>82799000</v>
      </c>
      <c r="H183" s="3">
        <v>461786000</v>
      </c>
      <c r="I183" s="4">
        <v>678042000</v>
      </c>
      <c r="J183" s="3">
        <v>169516000</v>
      </c>
      <c r="K183" s="3">
        <v>150408000</v>
      </c>
      <c r="L183" s="3">
        <v>-16713000</v>
      </c>
      <c r="M183" s="3">
        <v>374831000</v>
      </c>
    </row>
    <row r="184" spans="1:13" ht="16" x14ac:dyDescent="0.2">
      <c r="A184" s="2" t="s">
        <v>48</v>
      </c>
      <c r="B184" s="3">
        <v>-87535000</v>
      </c>
      <c r="C184" s="3">
        <v>-123701000</v>
      </c>
      <c r="D184" s="3">
        <v>-121466000</v>
      </c>
      <c r="E184" s="3">
        <v>-122552000</v>
      </c>
      <c r="F184" s="3">
        <v>-52386000</v>
      </c>
      <c r="G184" s="3">
        <v>-73738000</v>
      </c>
      <c r="H184" s="3">
        <v>-96302000</v>
      </c>
      <c r="I184" s="4">
        <v>-81721000</v>
      </c>
      <c r="J184" s="3">
        <v>-26398000</v>
      </c>
      <c r="K184" s="3">
        <v>-32800000</v>
      </c>
      <c r="L184" s="3">
        <v>-33650000</v>
      </c>
      <c r="M184" s="3">
        <v>11127000</v>
      </c>
    </row>
    <row r="185" spans="1:13" ht="16" x14ac:dyDescent="0.2">
      <c r="A185" s="2" t="s">
        <v>49</v>
      </c>
      <c r="B185" s="5">
        <v>-165.96</v>
      </c>
      <c r="C185" s="5">
        <v>-104.17</v>
      </c>
      <c r="D185" s="5">
        <v>-48.62</v>
      </c>
      <c r="E185" s="5">
        <v>-25.46</v>
      </c>
      <c r="F185" s="5">
        <v>-5.99</v>
      </c>
      <c r="G185" s="5">
        <v>-5.08</v>
      </c>
      <c r="H185" s="5">
        <v>-4.3</v>
      </c>
      <c r="I185" s="6">
        <v>-3.34</v>
      </c>
      <c r="J185" s="5">
        <v>-3.02</v>
      </c>
      <c r="K185" s="5">
        <v>-3.23</v>
      </c>
      <c r="L185" s="5">
        <v>-4.3</v>
      </c>
      <c r="M185" s="5">
        <v>-3.34</v>
      </c>
    </row>
    <row r="186" spans="1:13" ht="16" x14ac:dyDescent="0.2">
      <c r="A186" s="2" t="s">
        <v>178</v>
      </c>
      <c r="B186" s="3" t="s">
        <v>18</v>
      </c>
      <c r="C186" s="3">
        <v>6471000</v>
      </c>
      <c r="D186" s="3" t="s">
        <v>18</v>
      </c>
      <c r="E186" s="3" t="s">
        <v>18</v>
      </c>
      <c r="F186" s="3">
        <v>85517000</v>
      </c>
      <c r="G186" s="3">
        <v>414518000</v>
      </c>
      <c r="H186" s="3">
        <v>18349000</v>
      </c>
      <c r="I186" s="4">
        <v>18349000</v>
      </c>
      <c r="J186" s="3" t="s">
        <v>18</v>
      </c>
      <c r="K186" s="3">
        <v>18464000</v>
      </c>
      <c r="L186" s="3">
        <v>-115000</v>
      </c>
      <c r="M186" s="3" t="s">
        <v>18</v>
      </c>
    </row>
    <row r="187" spans="1:13" ht="16" x14ac:dyDescent="0.2">
      <c r="A187" s="2" t="s">
        <v>179</v>
      </c>
      <c r="B187" s="3">
        <v>-59089000</v>
      </c>
      <c r="C187" s="3">
        <v>-81979000</v>
      </c>
      <c r="D187" s="3">
        <v>-58819000</v>
      </c>
      <c r="E187" s="3">
        <v>19745000</v>
      </c>
      <c r="F187" s="3">
        <v>303587000</v>
      </c>
      <c r="G187" s="3">
        <v>461961000</v>
      </c>
      <c r="H187" s="3">
        <v>703665000</v>
      </c>
      <c r="I187" s="4">
        <v>780247000</v>
      </c>
      <c r="J187" s="3">
        <v>143778000</v>
      </c>
      <c r="K187" s="3">
        <v>181581000</v>
      </c>
      <c r="L187" s="3">
        <v>216260000</v>
      </c>
      <c r="M187" s="3">
        <v>238628000</v>
      </c>
    </row>
    <row r="188" spans="1:13" ht="16" x14ac:dyDescent="0.2">
      <c r="A188" s="33" t="s">
        <v>180</v>
      </c>
      <c r="B188" s="31">
        <v>-59089000</v>
      </c>
      <c r="C188" s="31">
        <v>-81979000</v>
      </c>
      <c r="D188" s="31">
        <v>-58819000</v>
      </c>
      <c r="E188" s="31">
        <v>19745000</v>
      </c>
      <c r="F188" s="31">
        <v>303587000</v>
      </c>
      <c r="G188" s="31">
        <v>461961000</v>
      </c>
      <c r="H188" s="31">
        <v>703665000</v>
      </c>
      <c r="I188" s="32">
        <v>780247000</v>
      </c>
      <c r="J188" s="31">
        <v>143778000</v>
      </c>
      <c r="K188" s="31">
        <v>181581000</v>
      </c>
      <c r="L188" s="31">
        <v>216260000</v>
      </c>
      <c r="M188" s="31">
        <v>239277371</v>
      </c>
    </row>
    <row r="189" spans="1:13" ht="16" x14ac:dyDescent="0.2">
      <c r="A189" s="20" t="s">
        <v>193</v>
      </c>
      <c r="B189" s="21"/>
      <c r="C189" s="22">
        <f>(C188/B188)-1</f>
        <v>0.38738174617949195</v>
      </c>
      <c r="D189" s="22">
        <f>(D188/C188)-1</f>
        <v>-0.28251137486429456</v>
      </c>
      <c r="E189" s="22">
        <f>(E188/D188)-1</f>
        <v>-1.3356908481953109</v>
      </c>
      <c r="F189" s="22">
        <f t="shared" ref="F189:L189" si="8">(F188/E188)-1</f>
        <v>14.375386173714865</v>
      </c>
      <c r="G189" s="22">
        <f t="shared" si="8"/>
        <v>0.52167582933393053</v>
      </c>
      <c r="H189" s="22">
        <f t="shared" si="8"/>
        <v>0.52321299849987346</v>
      </c>
      <c r="I189" s="22">
        <f t="shared" si="8"/>
        <v>0.10883303844869352</v>
      </c>
      <c r="J189" s="22">
        <f t="shared" si="8"/>
        <v>-0.8157275837010588</v>
      </c>
      <c r="K189" s="22">
        <f t="shared" si="8"/>
        <v>0.26292617785753025</v>
      </c>
      <c r="L189" s="22">
        <f t="shared" si="8"/>
        <v>0.19098363815597441</v>
      </c>
      <c r="M189" s="22"/>
    </row>
    <row r="190" spans="1:13" ht="16" x14ac:dyDescent="0.2">
      <c r="A190" s="23" t="s">
        <v>194</v>
      </c>
      <c r="B190" s="24">
        <f t="shared" ref="B190:M190" si="9">B188/B2</f>
        <v>-1.1202768034884822</v>
      </c>
      <c r="C190" s="24">
        <f t="shared" si="9"/>
        <v>-0.69033784694152522</v>
      </c>
      <c r="D190" s="24">
        <f t="shared" si="9"/>
        <v>-0.23544175099269887</v>
      </c>
      <c r="E190" s="24">
        <f t="shared" si="9"/>
        <v>4.1014679703290105E-2</v>
      </c>
      <c r="F190" s="24">
        <f t="shared" si="9"/>
        <v>0.34717955990018734</v>
      </c>
      <c r="G190" s="24">
        <f t="shared" si="9"/>
        <v>0.31824394424336283</v>
      </c>
      <c r="H190" s="24">
        <f t="shared" si="9"/>
        <v>0.31396292045996049</v>
      </c>
      <c r="I190" s="24">
        <f t="shared" si="9"/>
        <v>0.31899130901208594</v>
      </c>
      <c r="J190" s="24">
        <f t="shared" si="9"/>
        <v>0.2686670914673</v>
      </c>
      <c r="K190" s="24">
        <f t="shared" si="9"/>
        <v>0.31259532917184557</v>
      </c>
      <c r="L190" s="24">
        <f t="shared" si="9"/>
        <v>0.33930216029383387</v>
      </c>
      <c r="M190" s="24">
        <f t="shared" si="9"/>
        <v>0.345486977677669</v>
      </c>
    </row>
    <row r="191" spans="1:13" ht="16" x14ac:dyDescent="0.2">
      <c r="A191" s="2" t="s">
        <v>181</v>
      </c>
      <c r="B191" s="3" t="s">
        <v>18</v>
      </c>
      <c r="C191" s="3">
        <v>-80996000</v>
      </c>
      <c r="D191" s="3">
        <v>-84977000</v>
      </c>
      <c r="E191" s="3">
        <v>19745000</v>
      </c>
      <c r="F191" s="3">
        <v>1043336000</v>
      </c>
      <c r="G191" s="3">
        <v>462641000</v>
      </c>
      <c r="H191" s="3">
        <v>704397000</v>
      </c>
      <c r="I191" s="4">
        <v>781870000</v>
      </c>
      <c r="J191" s="3">
        <v>143778000</v>
      </c>
      <c r="K191" s="3">
        <v>181581000</v>
      </c>
      <c r="L191" s="3">
        <v>217883000</v>
      </c>
      <c r="M191" s="3">
        <v>238628000</v>
      </c>
    </row>
    <row r="192" spans="1:13" ht="16" x14ac:dyDescent="0.2">
      <c r="A192" s="2" t="s">
        <v>182</v>
      </c>
      <c r="B192" s="5">
        <v>-0.35</v>
      </c>
      <c r="C192" s="5">
        <v>-0.48</v>
      </c>
      <c r="D192" s="5">
        <v>-0.34</v>
      </c>
      <c r="E192" s="5">
        <v>0.13</v>
      </c>
      <c r="F192" s="5">
        <v>1.39</v>
      </c>
      <c r="G192" s="5">
        <v>2.0299999999999998</v>
      </c>
      <c r="H192" s="5">
        <v>3.02</v>
      </c>
      <c r="I192" s="6">
        <v>3.33</v>
      </c>
      <c r="J192" s="5">
        <v>0.62</v>
      </c>
      <c r="K192" s="5">
        <v>0.78</v>
      </c>
      <c r="L192" s="5">
        <v>0.92</v>
      </c>
      <c r="M192" s="5">
        <v>1.01</v>
      </c>
    </row>
    <row r="193" spans="1:13" ht="16" x14ac:dyDescent="0.2">
      <c r="A193" s="2" t="s">
        <v>183</v>
      </c>
      <c r="B193" s="3" t="s">
        <v>18</v>
      </c>
      <c r="C193" s="3" t="s">
        <v>18</v>
      </c>
      <c r="D193" s="3" t="s">
        <v>18</v>
      </c>
      <c r="E193" s="5">
        <v>50.21</v>
      </c>
      <c r="F193" s="5">
        <v>114.74</v>
      </c>
      <c r="G193" s="5">
        <v>59.67</v>
      </c>
      <c r="H193" s="5">
        <v>20.95</v>
      </c>
      <c r="I193" s="6">
        <v>22.2</v>
      </c>
      <c r="J193" s="3" t="s">
        <v>18</v>
      </c>
      <c r="K193" s="3" t="s">
        <v>18</v>
      </c>
      <c r="L193" s="5">
        <v>21.91</v>
      </c>
      <c r="M193" s="5">
        <v>23.41</v>
      </c>
    </row>
    <row r="194" spans="1:13" ht="16" x14ac:dyDescent="0.2">
      <c r="A194" s="2" t="s">
        <v>184</v>
      </c>
      <c r="B194" s="5">
        <v>0.56999999999999995</v>
      </c>
      <c r="C194" s="5">
        <v>0.43</v>
      </c>
      <c r="D194" s="5">
        <v>0.16</v>
      </c>
      <c r="E194" s="5">
        <v>-0.7</v>
      </c>
      <c r="F194" s="5">
        <v>-3.85</v>
      </c>
      <c r="G194" s="5">
        <v>-2.4500000000000002</v>
      </c>
      <c r="H194" s="5">
        <v>-5.14</v>
      </c>
      <c r="I194" s="6">
        <v>-6.79</v>
      </c>
      <c r="J194" s="5">
        <v>-4.26</v>
      </c>
      <c r="K194" s="5">
        <v>-4.42</v>
      </c>
      <c r="L194" s="5">
        <v>-5.76</v>
      </c>
      <c r="M194" s="5">
        <v>612.80999999999995</v>
      </c>
    </row>
    <row r="196" spans="1:13" ht="16" x14ac:dyDescent="0.2">
      <c r="A196" s="7"/>
    </row>
  </sheetData>
  <hyperlinks>
    <hyperlink ref="A1" r:id="rId1" tooltip="ROIC AI" display="ROIC AI" xr:uid="{00000000-0004-0000-0000-000000000000}"/>
  </hyperlinks>
  <pageMargins left="0.7" right="0.7" top="0.75" bottom="0.75" header="0.3" footer="0.3"/>
  <ignoredErrors>
    <ignoredError sqref="B1:M1 A4:M7 A15:M16 A19:M33 A191:M195 A2:M2 A9:M11 A13:M13 A37:M95 A130:M142 A144:M171 A188 M188 A173:M187 A172:H172 J172:M172 A97:M104 A96:B96 F96:M96 A108:M128 A106:C106 F106:M106 A107:C107 E107:M107 A105:C105 F105:M10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13B11-16E1-964C-ACC4-42B64902A69F}">
  <dimension ref="A1:R110"/>
  <sheetViews>
    <sheetView tabSelected="1" workbookViewId="0">
      <selection activeCell="G25" sqref="G25"/>
    </sheetView>
  </sheetViews>
  <sheetFormatPr baseColWidth="10" defaultRowHeight="15" x14ac:dyDescent="0.2"/>
  <cols>
    <col min="1" max="18" width="18.83203125" customWidth="1"/>
  </cols>
  <sheetData>
    <row r="1" spans="1:18" s="113" customFormat="1" ht="22" customHeight="1" x14ac:dyDescent="0.2">
      <c r="A1" s="112" t="e" vm="1">
        <v>#VALUE!</v>
      </c>
      <c r="B1" s="112"/>
      <c r="C1" s="112"/>
      <c r="D1" s="112"/>
      <c r="E1" s="112"/>
      <c r="F1" s="112"/>
      <c r="G1" s="112"/>
      <c r="H1" s="112"/>
      <c r="I1" s="112"/>
      <c r="J1" s="112"/>
      <c r="K1" s="112"/>
      <c r="L1" s="112"/>
      <c r="M1" s="112"/>
      <c r="N1" s="112"/>
      <c r="O1" s="112"/>
      <c r="P1" s="112"/>
      <c r="Q1" s="112"/>
      <c r="R1" s="112"/>
    </row>
    <row r="2" spans="1:18" s="113" customFormat="1" ht="22" customHeight="1" thickBot="1" x14ac:dyDescent="0.25">
      <c r="A2" s="112"/>
      <c r="B2" s="112"/>
      <c r="C2" s="112"/>
      <c r="D2" s="112"/>
      <c r="E2" s="112"/>
      <c r="F2" s="112"/>
      <c r="G2" s="112"/>
      <c r="H2" s="112"/>
      <c r="I2" s="112"/>
      <c r="J2" s="112"/>
      <c r="K2" s="112"/>
      <c r="L2" s="112"/>
      <c r="M2" s="112"/>
      <c r="N2" s="112"/>
      <c r="O2" s="112"/>
      <c r="P2" s="112"/>
      <c r="Q2" s="112"/>
      <c r="R2" s="112"/>
    </row>
    <row r="3" spans="1:18" ht="22" customHeight="1" x14ac:dyDescent="0.2">
      <c r="A3" s="34" cm="1">
        <f t="array" ref="A3">_FV(A1,"Market cap",TRUE)</f>
        <v>56122390646</v>
      </c>
      <c r="B3" s="35" t="s">
        <v>195</v>
      </c>
      <c r="C3" s="36">
        <f>Financials!I8*0.01</f>
        <v>0.7369</v>
      </c>
      <c r="D3" s="35" t="s">
        <v>196</v>
      </c>
      <c r="E3" s="36">
        <f>SUM(C11:E11)/3</f>
        <v>0.67347075956303415</v>
      </c>
      <c r="F3" s="37" t="s">
        <v>197</v>
      </c>
      <c r="G3" s="38">
        <f>AVERAGE(Financials!H129:M129)</f>
        <v>4.6258903843955923E-3</v>
      </c>
      <c r="H3" s="37" t="s">
        <v>198</v>
      </c>
      <c r="I3" s="39">
        <f>J15*(1+I7)/(I6-I7)</f>
        <v>37745753357.940239</v>
      </c>
      <c r="J3" s="40" t="s">
        <v>199</v>
      </c>
      <c r="K3" s="41">
        <f>(Financials!I172*-1)/A3</f>
        <v>0</v>
      </c>
      <c r="L3" s="42" t="s">
        <v>200</v>
      </c>
      <c r="M3" s="43"/>
      <c r="N3" s="114" t="s">
        <v>201</v>
      </c>
      <c r="O3" s="115"/>
      <c r="P3" s="43"/>
      <c r="Q3" s="43"/>
      <c r="R3" s="43"/>
    </row>
    <row r="4" spans="1:18" ht="22" customHeight="1" x14ac:dyDescent="0.2">
      <c r="A4" s="44">
        <f>Financials!I56-Financials!I96-Financials!I105</f>
        <v>2135311000</v>
      </c>
      <c r="B4" s="45" t="s">
        <v>202</v>
      </c>
      <c r="C4" s="46">
        <f>Financials!I17*0.01</f>
        <v>-7.5899999999999995E-2</v>
      </c>
      <c r="D4" s="45" t="s">
        <v>203</v>
      </c>
      <c r="E4" s="46">
        <f>SUM(C13:E13)/3</f>
        <v>0.32287403546425025</v>
      </c>
      <c r="F4" s="47" t="s">
        <v>204</v>
      </c>
      <c r="G4" s="48">
        <f>A5*(1+(5*G3))</f>
        <v>245699217.60591301</v>
      </c>
      <c r="H4" s="47" t="s">
        <v>205</v>
      </c>
      <c r="I4" s="49">
        <f>NPV(I6,F15,G15,H15,I15,(J15+I3))</f>
        <v>29969076371.734875</v>
      </c>
      <c r="J4" s="47" t="s">
        <v>206</v>
      </c>
      <c r="K4" s="50" cm="1">
        <f t="array" ref="K4">_FV(A1,"Change (%)",TRUE)</f>
        <v>-8.2699999999999996E-3</v>
      </c>
      <c r="L4" s="51" t="s">
        <v>207</v>
      </c>
      <c r="M4" s="43"/>
      <c r="N4" s="116" t="s">
        <v>208</v>
      </c>
      <c r="O4" s="117"/>
      <c r="P4" s="43"/>
      <c r="Q4" s="43"/>
      <c r="R4" s="43"/>
    </row>
    <row r="5" spans="1:18" ht="22" customHeight="1" x14ac:dyDescent="0.2">
      <c r="A5" s="44" cm="1">
        <f t="array" ref="A5">_FV(A1,"Shares outstanding",TRUE)</f>
        <v>240144800</v>
      </c>
      <c r="B5" s="45" t="s">
        <v>209</v>
      </c>
      <c r="C5" s="46">
        <f>F14</f>
        <v>0.22613561553653719</v>
      </c>
      <c r="D5" s="106" t="s">
        <v>210</v>
      </c>
      <c r="E5" s="46">
        <f>SUM(C16:E16)/3</f>
        <v>5.1400916671828893</v>
      </c>
      <c r="F5" s="47" t="s">
        <v>211</v>
      </c>
      <c r="G5" s="48">
        <f>Financials!I56</f>
        <v>2929677000</v>
      </c>
      <c r="H5" s="47" t="s">
        <v>212</v>
      </c>
      <c r="I5" s="49">
        <f>I4+G5-G6</f>
        <v>32104387371.734875</v>
      </c>
      <c r="J5" s="47" t="s">
        <v>213</v>
      </c>
      <c r="K5" s="52" cm="1">
        <f t="array" ref="K5">_FV(A1,"Price")</f>
        <v>235.03</v>
      </c>
      <c r="L5" s="53" t="s">
        <v>214</v>
      </c>
      <c r="M5" s="43"/>
      <c r="N5" s="54" t="s">
        <v>215</v>
      </c>
      <c r="O5" s="55">
        <f>Financials!I20</f>
        <v>-56101000</v>
      </c>
      <c r="P5" s="43"/>
      <c r="Q5" s="43"/>
      <c r="R5" s="43"/>
    </row>
    <row r="6" spans="1:18" ht="22" customHeight="1" x14ac:dyDescent="0.2">
      <c r="A6" s="56">
        <f>O20/F10</f>
        <v>18.473466308755761</v>
      </c>
      <c r="B6" s="45" t="s">
        <v>216</v>
      </c>
      <c r="C6" s="46">
        <f>F17</f>
        <v>0.22448979591836735</v>
      </c>
      <c r="D6" s="106" t="s">
        <v>194</v>
      </c>
      <c r="E6" s="46">
        <f>Financials!I33/Financials!I126</f>
        <v>-9.2532301654654828E-2</v>
      </c>
      <c r="F6" s="45" t="s">
        <v>217</v>
      </c>
      <c r="G6" s="48">
        <f>Financials!I96+Financials!I105</f>
        <v>794366000</v>
      </c>
      <c r="H6" s="47" t="s">
        <v>218</v>
      </c>
      <c r="I6" s="50">
        <f>N25</f>
        <v>8.3709915761525769E-2</v>
      </c>
      <c r="J6" s="47" t="s">
        <v>219</v>
      </c>
      <c r="K6" s="57">
        <f>I5/G4</f>
        <v>130.66540335194884</v>
      </c>
      <c r="L6" s="58" t="s">
        <v>220</v>
      </c>
      <c r="M6" s="43"/>
      <c r="N6" s="54" t="s">
        <v>221</v>
      </c>
      <c r="O6" s="55">
        <f>Financials!I96</f>
        <v>16215000</v>
      </c>
      <c r="P6" s="43"/>
      <c r="Q6" s="43"/>
      <c r="R6" s="43"/>
    </row>
    <row r="7" spans="1:18" ht="22" customHeight="1" thickBot="1" x14ac:dyDescent="0.25">
      <c r="A7" s="59">
        <f>O20/F12</f>
        <v>81.691980561863176</v>
      </c>
      <c r="B7" s="60" t="s">
        <v>222</v>
      </c>
      <c r="C7" s="61">
        <f>F15/A3</f>
        <v>1.2152012630784253E-2</v>
      </c>
      <c r="D7" s="60" t="s">
        <v>223</v>
      </c>
      <c r="E7" s="62">
        <f>(Financials!I16*(1-0.25))/(Financials!I126+Financials!I105+Financials!I96)</f>
        <v>-5.7340271129913842E-2</v>
      </c>
      <c r="F7" s="60" t="s">
        <v>190</v>
      </c>
      <c r="G7" s="63">
        <f>(Financials!I96+Financials!I105)/Financials!I126</f>
        <v>0.48604131650390153</v>
      </c>
      <c r="H7" s="64" t="s">
        <v>224</v>
      </c>
      <c r="I7" s="65">
        <v>2.5000000000000001E-2</v>
      </c>
      <c r="J7" s="66" t="s">
        <v>225</v>
      </c>
      <c r="K7" s="67">
        <f>K6/K5-1</f>
        <v>-0.44404797961133113</v>
      </c>
      <c r="L7" s="68" t="s">
        <v>226</v>
      </c>
      <c r="M7" s="43"/>
      <c r="N7" s="54" t="s">
        <v>227</v>
      </c>
      <c r="O7" s="55">
        <f>Financials!I105</f>
        <v>778151000</v>
      </c>
      <c r="P7" s="43"/>
      <c r="Q7" s="43"/>
      <c r="R7" s="43"/>
    </row>
    <row r="8" spans="1:18" ht="22" customHeight="1" x14ac:dyDescent="0.2">
      <c r="A8" s="69"/>
      <c r="B8" s="43"/>
      <c r="C8" s="43"/>
      <c r="D8" s="43"/>
      <c r="E8" s="43"/>
      <c r="F8" s="43"/>
      <c r="G8" s="43"/>
      <c r="H8" s="43"/>
      <c r="I8" s="43"/>
      <c r="J8" s="43"/>
      <c r="K8" s="43"/>
      <c r="L8" s="43"/>
      <c r="M8" s="43"/>
      <c r="N8" s="70" t="s">
        <v>208</v>
      </c>
      <c r="O8" s="71">
        <f>O5/(O6+O7)</f>
        <v>-7.0623616821465174E-2</v>
      </c>
      <c r="P8" s="43"/>
      <c r="Q8" s="43"/>
      <c r="R8" s="43"/>
    </row>
    <row r="9" spans="1:18" ht="22" customHeight="1" x14ac:dyDescent="0.2">
      <c r="A9" s="72"/>
      <c r="B9" s="73">
        <v>2020</v>
      </c>
      <c r="C9" s="73">
        <v>2021</v>
      </c>
      <c r="D9" s="73">
        <v>2022</v>
      </c>
      <c r="E9" s="73">
        <v>2023</v>
      </c>
      <c r="F9" s="74">
        <v>2024</v>
      </c>
      <c r="G9" s="75">
        <v>2025</v>
      </c>
      <c r="H9" s="75">
        <v>2026</v>
      </c>
      <c r="I9" s="75">
        <v>2027</v>
      </c>
      <c r="J9" s="76">
        <v>2028</v>
      </c>
      <c r="K9" s="77"/>
      <c r="L9" s="78"/>
      <c r="M9" s="78"/>
      <c r="N9" s="54" t="s">
        <v>228</v>
      </c>
      <c r="O9" s="55">
        <f>Financials!I25</f>
        <v>23371000</v>
      </c>
      <c r="P9" s="43"/>
      <c r="Q9" s="43"/>
      <c r="R9" s="43"/>
    </row>
    <row r="10" spans="1:18" ht="22" customHeight="1" x14ac:dyDescent="0.2">
      <c r="A10" s="79" t="s">
        <v>229</v>
      </c>
      <c r="B10" s="80">
        <v>481413000</v>
      </c>
      <c r="C10" s="80">
        <v>874438000</v>
      </c>
      <c r="D10" s="80">
        <v>1451594000</v>
      </c>
      <c r="E10" s="80">
        <v>2241236000</v>
      </c>
      <c r="F10" s="81">
        <v>3038000000</v>
      </c>
      <c r="G10" s="80">
        <v>3900000000</v>
      </c>
      <c r="H10" s="80">
        <v>4890000000</v>
      </c>
      <c r="I10" s="80">
        <v>6411000000</v>
      </c>
      <c r="J10" s="82">
        <v>7940000000</v>
      </c>
      <c r="K10" s="83" t="s">
        <v>230</v>
      </c>
      <c r="L10" s="78"/>
      <c r="N10" s="54" t="s">
        <v>231</v>
      </c>
      <c r="O10" s="55">
        <f>Financials!I24</f>
        <v>-128006000</v>
      </c>
      <c r="P10" s="43"/>
      <c r="Q10" s="43"/>
      <c r="R10" s="43"/>
    </row>
    <row r="11" spans="1:18" ht="22" customHeight="1" x14ac:dyDescent="0.2">
      <c r="A11" s="84"/>
      <c r="B11" s="85"/>
      <c r="C11" s="85">
        <f t="shared" ref="C11:J11" si="0">(C10/B10)-1</f>
        <v>0.81639880933834363</v>
      </c>
      <c r="D11" s="85">
        <f t="shared" si="0"/>
        <v>0.66003078548736438</v>
      </c>
      <c r="E11" s="85">
        <f t="shared" si="0"/>
        <v>0.54398268386339432</v>
      </c>
      <c r="F11" s="86">
        <f t="shared" si="0"/>
        <v>0.35550205333128693</v>
      </c>
      <c r="G11" s="85">
        <f t="shared" si="0"/>
        <v>0.28373930217248189</v>
      </c>
      <c r="H11" s="85">
        <f t="shared" si="0"/>
        <v>0.25384615384615383</v>
      </c>
      <c r="I11" s="85">
        <f t="shared" si="0"/>
        <v>0.31104294478527605</v>
      </c>
      <c r="J11" s="87">
        <f t="shared" si="0"/>
        <v>0.23849633442520668</v>
      </c>
      <c r="K11" s="88">
        <f>AVERAGE(G11:J11)</f>
        <v>0.27178118380727961</v>
      </c>
      <c r="L11" s="78"/>
      <c r="M11" s="78"/>
      <c r="N11" s="54" t="s">
        <v>232</v>
      </c>
      <c r="O11" s="89">
        <f>O9/O10</f>
        <v>-0.18257737918535069</v>
      </c>
      <c r="P11" s="43"/>
      <c r="Q11" s="43"/>
      <c r="R11" s="43"/>
    </row>
    <row r="12" spans="1:18" ht="22" customHeight="1" x14ac:dyDescent="0.2">
      <c r="A12" s="79" t="s">
        <v>136</v>
      </c>
      <c r="B12" s="80">
        <v>-141779000</v>
      </c>
      <c r="C12" s="80">
        <v>-92629000</v>
      </c>
      <c r="D12" s="80">
        <v>-234802000</v>
      </c>
      <c r="E12" s="80">
        <v>-183245000</v>
      </c>
      <c r="F12" s="81">
        <v>687000000</v>
      </c>
      <c r="G12" s="80">
        <v>877000000</v>
      </c>
      <c r="H12" s="80">
        <v>1113000000</v>
      </c>
      <c r="I12" s="80">
        <v>1500000000</v>
      </c>
      <c r="J12" s="82">
        <v>1980000000</v>
      </c>
      <c r="K12" s="83" t="s">
        <v>233</v>
      </c>
      <c r="L12" s="78"/>
      <c r="M12" s="78"/>
      <c r="N12" s="54" t="s">
        <v>234</v>
      </c>
      <c r="O12" s="89">
        <f>O8*(1-O11)</f>
        <v>-8.3517891689318724E-2</v>
      </c>
      <c r="P12" s="43"/>
      <c r="Q12" s="43"/>
      <c r="R12" s="43"/>
    </row>
    <row r="13" spans="1:18" ht="22" customHeight="1" x14ac:dyDescent="0.2">
      <c r="A13" s="84"/>
      <c r="B13" s="85"/>
      <c r="C13" s="85">
        <f t="shared" ref="C13:J13" si="1">(C12/B12)-1</f>
        <v>-0.34666629049436093</v>
      </c>
      <c r="D13" s="85">
        <f t="shared" si="1"/>
        <v>1.5348648911248097</v>
      </c>
      <c r="E13" s="87">
        <f t="shared" si="1"/>
        <v>-0.21957649423769809</v>
      </c>
      <c r="F13" s="85">
        <f t="shared" si="1"/>
        <v>-4.7490791017490244</v>
      </c>
      <c r="G13" s="85">
        <f t="shared" si="1"/>
        <v>0.27656477438136817</v>
      </c>
      <c r="H13" s="85">
        <f t="shared" si="1"/>
        <v>0.26909920182440139</v>
      </c>
      <c r="I13" s="85">
        <f t="shared" si="1"/>
        <v>0.34770889487870615</v>
      </c>
      <c r="J13" s="87">
        <f t="shared" si="1"/>
        <v>0.32000000000000006</v>
      </c>
      <c r="K13" s="88">
        <f>AVERAGE(G13:J13)</f>
        <v>0.30334321777111894</v>
      </c>
      <c r="L13" s="78"/>
      <c r="M13" s="78"/>
      <c r="N13" s="116" t="s">
        <v>235</v>
      </c>
      <c r="O13" s="117"/>
      <c r="P13" s="43"/>
      <c r="Q13" s="43"/>
      <c r="R13" s="43"/>
    </row>
    <row r="14" spans="1:18" ht="22" customHeight="1" x14ac:dyDescent="0.2">
      <c r="A14" s="105" t="s">
        <v>236</v>
      </c>
      <c r="B14" s="90">
        <f>B12/B10</f>
        <v>-0.29450596473298396</v>
      </c>
      <c r="C14" s="90">
        <f t="shared" ref="C14:J14" si="2">C12/C10</f>
        <v>-0.10592975145178961</v>
      </c>
      <c r="D14" s="90">
        <f t="shared" si="2"/>
        <v>-0.16175459529317426</v>
      </c>
      <c r="E14" s="90">
        <f t="shared" si="2"/>
        <v>-8.1760689191142738E-2</v>
      </c>
      <c r="F14" s="91">
        <f t="shared" si="2"/>
        <v>0.22613561553653719</v>
      </c>
      <c r="G14" s="90">
        <f t="shared" si="2"/>
        <v>0.22487179487179487</v>
      </c>
      <c r="H14" s="90">
        <f t="shared" si="2"/>
        <v>0.22760736196319017</v>
      </c>
      <c r="I14" s="90">
        <f t="shared" si="2"/>
        <v>0.23397285914833879</v>
      </c>
      <c r="J14" s="92">
        <f t="shared" si="2"/>
        <v>0.24937027707808565</v>
      </c>
      <c r="K14" s="92"/>
      <c r="L14" s="78"/>
      <c r="M14" s="78"/>
      <c r="N14" s="54" t="s">
        <v>237</v>
      </c>
      <c r="O14" s="89">
        <f>'[1]US Treasury Bonds'!$C$8</f>
        <v>4.2709999999999998E-2</v>
      </c>
      <c r="P14" s="43"/>
      <c r="Q14" s="43"/>
      <c r="R14" s="43"/>
    </row>
    <row r="15" spans="1:18" ht="22" customHeight="1" x14ac:dyDescent="0.2">
      <c r="A15" s="79" t="s">
        <v>179</v>
      </c>
      <c r="B15" s="80">
        <v>19745000</v>
      </c>
      <c r="C15" s="80">
        <v>303587000</v>
      </c>
      <c r="D15" s="80">
        <v>461961000</v>
      </c>
      <c r="E15" s="80">
        <v>703665000</v>
      </c>
      <c r="F15" s="81">
        <v>682000000</v>
      </c>
      <c r="G15" s="80">
        <v>800000000</v>
      </c>
      <c r="H15" s="80">
        <v>1016000000</v>
      </c>
      <c r="I15" s="80">
        <v>1602000000</v>
      </c>
      <c r="J15" s="82">
        <v>2162000000</v>
      </c>
      <c r="K15" s="83" t="s">
        <v>238</v>
      </c>
      <c r="L15" s="78"/>
      <c r="M15" s="78"/>
      <c r="N15" s="54" t="s">
        <v>239</v>
      </c>
      <c r="O15" s="93" cm="1">
        <f t="array" ref="O15">_FV(A1,"Beta")</f>
        <v>1.0503</v>
      </c>
      <c r="P15" s="43"/>
      <c r="Q15" s="43"/>
      <c r="R15" s="43"/>
    </row>
    <row r="16" spans="1:18" ht="22" customHeight="1" x14ac:dyDescent="0.2">
      <c r="A16" s="94"/>
      <c r="B16" s="85"/>
      <c r="C16" s="85">
        <f t="shared" ref="C16:J16" si="3">(C15/B15)-1</f>
        <v>14.375386173714865</v>
      </c>
      <c r="D16" s="85">
        <f t="shared" si="3"/>
        <v>0.52167582933393053</v>
      </c>
      <c r="E16" s="85">
        <f t="shared" si="3"/>
        <v>0.52321299849987346</v>
      </c>
      <c r="F16" s="86">
        <f t="shared" si="3"/>
        <v>-3.0788798647083504E-2</v>
      </c>
      <c r="G16" s="85">
        <f t="shared" si="3"/>
        <v>0.17302052785923761</v>
      </c>
      <c r="H16" s="85">
        <f t="shared" si="3"/>
        <v>0.27</v>
      </c>
      <c r="I16" s="85">
        <f t="shared" si="3"/>
        <v>0.57677165354330717</v>
      </c>
      <c r="J16" s="87">
        <f t="shared" si="3"/>
        <v>0.34956304619225964</v>
      </c>
      <c r="K16" s="88">
        <f>AVERAGE(G16:J16)</f>
        <v>0.34233880689870111</v>
      </c>
      <c r="L16" s="78"/>
      <c r="M16" s="78"/>
      <c r="N16" s="54" t="s">
        <v>240</v>
      </c>
      <c r="O16" s="89">
        <v>8.4000000000000005E-2</v>
      </c>
      <c r="P16" s="43"/>
      <c r="Q16" s="43"/>
      <c r="R16" s="43"/>
    </row>
    <row r="17" spans="1:18" ht="22" customHeight="1" x14ac:dyDescent="0.2">
      <c r="A17" s="105" t="s">
        <v>194</v>
      </c>
      <c r="B17" s="90">
        <f>B15/B10</f>
        <v>4.1014679703290105E-2</v>
      </c>
      <c r="C17" s="90">
        <f t="shared" ref="C17:J17" si="4">C15/C10</f>
        <v>0.34717955990018734</v>
      </c>
      <c r="D17" s="90">
        <f t="shared" si="4"/>
        <v>0.31824394424336283</v>
      </c>
      <c r="E17" s="92">
        <f t="shared" si="4"/>
        <v>0.31396292045996049</v>
      </c>
      <c r="F17" s="90">
        <f t="shared" si="4"/>
        <v>0.22448979591836735</v>
      </c>
      <c r="G17" s="90">
        <f t="shared" si="4"/>
        <v>0.20512820512820512</v>
      </c>
      <c r="H17" s="90">
        <f t="shared" si="4"/>
        <v>0.20777096114519428</v>
      </c>
      <c r="I17" s="90">
        <f t="shared" si="4"/>
        <v>0.24988301357042583</v>
      </c>
      <c r="J17" s="92">
        <f t="shared" si="4"/>
        <v>0.27229219143576827</v>
      </c>
      <c r="K17" s="92"/>
      <c r="L17" s="78"/>
      <c r="M17" s="78"/>
      <c r="N17" s="95" t="s">
        <v>235</v>
      </c>
      <c r="O17" s="96">
        <f>(O14)+((O15)*(O16-O14))</f>
        <v>8.6076887000000005E-2</v>
      </c>
      <c r="P17" s="43"/>
      <c r="Q17" s="43"/>
      <c r="R17" s="43"/>
    </row>
    <row r="18" spans="1:18" ht="22" customHeight="1" x14ac:dyDescent="0.2">
      <c r="A18" s="97" t="s">
        <v>190</v>
      </c>
      <c r="B18" s="98">
        <v>-0.14751914538914931</v>
      </c>
      <c r="C18" s="98">
        <v>-4.2036573531710024E-2</v>
      </c>
      <c r="D18" s="98">
        <v>-5.8989968323052991E-2</v>
      </c>
      <c r="E18" s="98">
        <v>-6.2783238780970224E-2</v>
      </c>
      <c r="F18" s="99"/>
      <c r="G18" s="98"/>
      <c r="H18" s="98"/>
      <c r="I18" s="98"/>
      <c r="J18" s="100"/>
      <c r="K18" s="101"/>
      <c r="L18" s="78"/>
      <c r="M18" s="78"/>
      <c r="N18" s="116" t="s">
        <v>241</v>
      </c>
      <c r="O18" s="117"/>
      <c r="P18" s="43"/>
      <c r="Q18" s="43"/>
      <c r="R18" s="43"/>
    </row>
    <row r="19" spans="1:18" ht="22" customHeight="1" x14ac:dyDescent="0.2">
      <c r="A19" s="78"/>
      <c r="B19" s="78"/>
      <c r="C19" s="78"/>
      <c r="D19" s="78"/>
      <c r="E19" s="78"/>
      <c r="F19" s="78"/>
      <c r="G19" s="78"/>
      <c r="H19" s="78"/>
      <c r="I19" s="78"/>
      <c r="J19" s="78"/>
      <c r="K19" s="78"/>
      <c r="L19" s="78"/>
      <c r="M19" s="78"/>
      <c r="N19" s="54" t="s">
        <v>218</v>
      </c>
      <c r="O19" s="102">
        <f>O6+O7</f>
        <v>794366000</v>
      </c>
      <c r="P19" s="43"/>
      <c r="Q19" s="43"/>
      <c r="R19" s="43"/>
    </row>
    <row r="20" spans="1:18" ht="22" customHeight="1" x14ac:dyDescent="0.2">
      <c r="A20" s="78"/>
      <c r="B20" s="78"/>
      <c r="C20" s="78"/>
      <c r="D20" s="78"/>
      <c r="E20" s="78"/>
      <c r="F20" s="78"/>
      <c r="G20" s="78"/>
      <c r="H20" s="78"/>
      <c r="I20" s="78"/>
      <c r="J20" s="78"/>
      <c r="K20" s="78"/>
      <c r="L20" s="78"/>
      <c r="M20" s="78"/>
      <c r="N20" s="54" t="s">
        <v>195</v>
      </c>
      <c r="O20" s="102" cm="1">
        <f t="array" ref="O20">_FV(A1,"Market cap",TRUE)</f>
        <v>56122390646</v>
      </c>
      <c r="P20" s="43"/>
      <c r="Q20" s="43"/>
      <c r="R20" s="43"/>
    </row>
    <row r="21" spans="1:18" ht="22" customHeight="1" x14ac:dyDescent="0.2">
      <c r="A21" s="118" t="str" cm="1">
        <f t="array" ref="A21">_FV(A1,"Industry")</f>
        <v>Software &amp; IT Services</v>
      </c>
      <c r="B21" s="118"/>
      <c r="C21" s="118"/>
      <c r="D21" s="119" cm="1">
        <f t="array" ref="D21">_FV(A1,"Year incorporated",TRUE)</f>
        <v>2011</v>
      </c>
      <c r="E21" s="120"/>
      <c r="F21" s="78"/>
      <c r="G21" s="78"/>
      <c r="H21" s="78"/>
      <c r="I21" s="78"/>
      <c r="J21" s="78"/>
      <c r="K21" s="78"/>
      <c r="M21" s="78"/>
      <c r="N21" s="54" t="s">
        <v>242</v>
      </c>
      <c r="O21" s="102">
        <f>O19+O20</f>
        <v>56916756646</v>
      </c>
      <c r="P21" s="43"/>
      <c r="Q21" s="43"/>
      <c r="R21" s="43"/>
    </row>
    <row r="22" spans="1:18" ht="22" customHeight="1" x14ac:dyDescent="0.2">
      <c r="A22" s="107" t="str" cm="1">
        <f t="array" ref="A22">_FV(A1,"Description")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B22" s="107"/>
      <c r="C22" s="107"/>
      <c r="D22" s="107"/>
      <c r="E22" s="107"/>
      <c r="F22" s="78"/>
      <c r="G22" s="78"/>
      <c r="H22" s="78"/>
      <c r="I22" s="78"/>
      <c r="J22" s="78"/>
      <c r="K22" s="78"/>
      <c r="L22" s="78"/>
      <c r="M22" s="78"/>
      <c r="N22" s="70" t="s">
        <v>243</v>
      </c>
      <c r="O22" s="103">
        <f>(O19/O21)</f>
        <v>1.3956628009228395E-2</v>
      </c>
      <c r="P22" s="43"/>
      <c r="Q22" s="43"/>
      <c r="R22" s="43"/>
    </row>
    <row r="23" spans="1:18" ht="22" customHeight="1" x14ac:dyDescent="0.2">
      <c r="A23" s="107"/>
      <c r="B23" s="107"/>
      <c r="C23" s="107"/>
      <c r="D23" s="107"/>
      <c r="E23" s="107"/>
      <c r="F23" s="78"/>
      <c r="G23" s="78"/>
      <c r="H23" s="78"/>
      <c r="I23" s="78"/>
      <c r="J23" s="78"/>
      <c r="K23" s="78"/>
      <c r="L23" s="78"/>
      <c r="M23" s="78"/>
      <c r="N23" s="95" t="s">
        <v>244</v>
      </c>
      <c r="O23" s="104">
        <f>O20/O21</f>
        <v>0.98604337199077163</v>
      </c>
      <c r="P23" s="43"/>
      <c r="Q23" s="43"/>
      <c r="R23" s="43"/>
    </row>
    <row r="24" spans="1:18" ht="22" customHeight="1" x14ac:dyDescent="0.2">
      <c r="A24" s="107"/>
      <c r="B24" s="107"/>
      <c r="C24" s="107"/>
      <c r="D24" s="107"/>
      <c r="E24" s="107"/>
      <c r="F24" s="78"/>
      <c r="G24" s="78"/>
      <c r="H24" s="78"/>
      <c r="I24" s="78"/>
      <c r="J24" s="78"/>
      <c r="K24" s="78"/>
      <c r="L24" s="78"/>
      <c r="M24" s="78"/>
      <c r="N24" s="108" t="s">
        <v>245</v>
      </c>
      <c r="O24" s="109"/>
      <c r="P24" s="43"/>
      <c r="Q24" s="43"/>
      <c r="R24" s="43"/>
    </row>
    <row r="25" spans="1:18" ht="22" customHeight="1" x14ac:dyDescent="0.2">
      <c r="A25" s="107"/>
      <c r="B25" s="107"/>
      <c r="C25" s="107"/>
      <c r="D25" s="107"/>
      <c r="E25" s="107"/>
      <c r="F25" s="78"/>
      <c r="G25" s="78"/>
      <c r="H25" s="78"/>
      <c r="I25" s="78"/>
      <c r="J25" s="78"/>
      <c r="K25" s="78"/>
      <c r="L25" s="78"/>
      <c r="M25" s="78"/>
      <c r="N25" s="110">
        <f>(O22*O12)+(O23*O17)</f>
        <v>8.3709915761525769E-2</v>
      </c>
      <c r="O25" s="111"/>
      <c r="P25" s="43"/>
      <c r="Q25" s="43"/>
      <c r="R25" s="43"/>
    </row>
    <row r="26" spans="1:18" ht="22" customHeight="1" x14ac:dyDescent="0.2">
      <c r="A26" s="107"/>
      <c r="B26" s="107"/>
      <c r="C26" s="107"/>
      <c r="D26" s="107"/>
      <c r="E26" s="107"/>
      <c r="F26" s="78"/>
      <c r="G26" s="78"/>
      <c r="H26" s="78"/>
      <c r="I26" s="78"/>
      <c r="J26" s="78"/>
      <c r="K26" s="78"/>
      <c r="L26" s="78"/>
      <c r="M26" s="78"/>
      <c r="N26" s="78"/>
      <c r="O26" s="43"/>
      <c r="P26" s="43"/>
      <c r="Q26" s="43"/>
      <c r="R26" s="43"/>
    </row>
    <row r="27" spans="1:18" ht="22" customHeight="1" x14ac:dyDescent="0.2">
      <c r="A27" s="107"/>
      <c r="B27" s="107"/>
      <c r="C27" s="107"/>
      <c r="D27" s="107"/>
      <c r="E27" s="107"/>
      <c r="F27" s="78"/>
      <c r="G27" s="78"/>
      <c r="H27" s="78"/>
      <c r="I27" s="78"/>
      <c r="J27" s="78"/>
      <c r="K27" s="78"/>
      <c r="L27" s="78"/>
      <c r="M27" s="78"/>
      <c r="N27" s="78"/>
      <c r="O27" s="43"/>
      <c r="P27" s="43"/>
      <c r="Q27" s="43"/>
      <c r="R27" s="43"/>
    </row>
    <row r="28" spans="1:18" ht="22" customHeight="1" x14ac:dyDescent="0.2">
      <c r="A28" s="107"/>
      <c r="B28" s="107"/>
      <c r="C28" s="107"/>
      <c r="D28" s="107"/>
      <c r="E28" s="107"/>
      <c r="F28" s="78"/>
      <c r="G28" s="78"/>
      <c r="H28" s="78"/>
      <c r="I28" s="78"/>
      <c r="J28" s="78"/>
      <c r="K28" s="78"/>
      <c r="L28" s="78"/>
      <c r="M28" s="78"/>
      <c r="N28" s="78"/>
      <c r="O28" s="43"/>
      <c r="P28" s="43"/>
      <c r="Q28" s="43"/>
      <c r="R28" s="43"/>
    </row>
    <row r="29" spans="1:18" ht="22" customHeight="1" x14ac:dyDescent="0.2">
      <c r="A29" s="107"/>
      <c r="B29" s="107"/>
      <c r="C29" s="107"/>
      <c r="D29" s="107"/>
      <c r="E29" s="107"/>
      <c r="F29" s="78"/>
      <c r="G29" s="78"/>
      <c r="H29" s="78"/>
      <c r="I29" s="78"/>
      <c r="J29" s="78"/>
      <c r="K29" s="78"/>
      <c r="L29" s="78"/>
      <c r="M29" s="78"/>
      <c r="N29" s="78"/>
      <c r="O29" s="43"/>
      <c r="P29" s="43"/>
      <c r="Q29" s="43"/>
      <c r="R29" s="43"/>
    </row>
    <row r="30" spans="1:18" ht="22" customHeight="1" x14ac:dyDescent="0.2">
      <c r="A30" s="107"/>
      <c r="B30" s="107"/>
      <c r="C30" s="107"/>
      <c r="D30" s="107"/>
      <c r="E30" s="107"/>
      <c r="F30" s="78"/>
      <c r="G30" s="78"/>
      <c r="H30" s="78"/>
      <c r="I30" s="78"/>
      <c r="J30" s="78"/>
      <c r="K30" s="78"/>
      <c r="L30" s="78"/>
      <c r="M30" s="78"/>
      <c r="N30" s="78"/>
      <c r="O30" s="43"/>
      <c r="P30" s="43"/>
      <c r="Q30" s="43"/>
      <c r="R30" s="43"/>
    </row>
    <row r="31" spans="1:18" x14ac:dyDescent="0.2">
      <c r="A31" s="107"/>
      <c r="B31" s="107"/>
      <c r="C31" s="107"/>
      <c r="D31" s="107"/>
      <c r="E31" s="107"/>
      <c r="F31" s="43"/>
      <c r="G31" s="43"/>
      <c r="H31" s="43"/>
      <c r="I31" s="43"/>
      <c r="J31" s="43"/>
      <c r="K31" s="43"/>
      <c r="L31" s="43"/>
      <c r="M31" s="43"/>
      <c r="N31" s="43"/>
      <c r="O31" s="43"/>
      <c r="P31" s="43"/>
      <c r="Q31" s="43"/>
      <c r="R31" s="43"/>
    </row>
    <row r="32" spans="1:18" x14ac:dyDescent="0.2">
      <c r="A32" s="107"/>
      <c r="B32" s="107"/>
      <c r="C32" s="107"/>
      <c r="D32" s="107"/>
      <c r="E32" s="107"/>
      <c r="F32" s="43"/>
      <c r="G32" s="43"/>
      <c r="H32" s="43"/>
      <c r="I32" s="43"/>
      <c r="J32" s="43"/>
      <c r="K32" s="43"/>
      <c r="L32" s="43"/>
      <c r="M32" s="43"/>
      <c r="N32" s="43"/>
      <c r="O32" s="43"/>
      <c r="P32" s="43"/>
      <c r="Q32" s="43"/>
      <c r="R32" s="43"/>
    </row>
    <row r="33" spans="1:18" x14ac:dyDescent="0.2">
      <c r="A33" s="107"/>
      <c r="B33" s="107"/>
      <c r="C33" s="107"/>
      <c r="D33" s="107"/>
      <c r="E33" s="107"/>
      <c r="F33" s="78"/>
      <c r="G33" s="78"/>
      <c r="H33" s="78"/>
      <c r="I33" s="78"/>
      <c r="J33" s="78"/>
      <c r="K33" s="78"/>
      <c r="L33" s="78"/>
      <c r="M33" s="78"/>
      <c r="N33" s="78"/>
      <c r="O33" s="78"/>
      <c r="P33" s="43"/>
      <c r="Q33" s="43"/>
      <c r="R33" s="43"/>
    </row>
    <row r="34" spans="1:18" x14ac:dyDescent="0.2">
      <c r="A34" s="107"/>
      <c r="B34" s="107"/>
      <c r="C34" s="107"/>
      <c r="D34" s="107"/>
      <c r="E34" s="107"/>
      <c r="F34" s="78"/>
      <c r="G34" s="78"/>
      <c r="H34" s="78"/>
      <c r="I34" s="78"/>
      <c r="J34" s="78"/>
      <c r="K34" s="78"/>
      <c r="L34" s="78"/>
      <c r="M34" s="78"/>
      <c r="N34" s="78"/>
      <c r="O34" s="78"/>
      <c r="P34" s="43"/>
      <c r="Q34" s="43"/>
      <c r="R34" s="43"/>
    </row>
    <row r="35" spans="1:18" x14ac:dyDescent="0.2">
      <c r="A35" s="107"/>
      <c r="B35" s="107"/>
      <c r="C35" s="107"/>
      <c r="D35" s="107"/>
      <c r="E35" s="107"/>
      <c r="F35" s="78"/>
      <c r="G35" s="78"/>
      <c r="H35" s="78"/>
      <c r="I35" s="78"/>
      <c r="J35" s="78"/>
      <c r="K35" s="78"/>
      <c r="L35" s="78"/>
      <c r="M35" s="78"/>
      <c r="N35" s="78"/>
      <c r="O35" s="78"/>
      <c r="P35" s="43"/>
      <c r="Q35" s="43"/>
      <c r="R35" s="43"/>
    </row>
    <row r="36" spans="1:18" x14ac:dyDescent="0.2">
      <c r="A36" s="78"/>
      <c r="B36" s="78"/>
      <c r="C36" s="78"/>
      <c r="D36" s="78"/>
      <c r="E36" s="78"/>
      <c r="F36" s="78"/>
      <c r="G36" s="78"/>
      <c r="H36" s="78"/>
      <c r="I36" s="78"/>
      <c r="J36" s="78"/>
      <c r="K36" s="78"/>
      <c r="L36" s="78"/>
      <c r="M36" s="78"/>
      <c r="N36" s="78"/>
      <c r="O36" s="78"/>
      <c r="P36" s="43"/>
      <c r="Q36" s="43"/>
      <c r="R36" s="43"/>
    </row>
    <row r="37" spans="1:18" x14ac:dyDescent="0.2">
      <c r="A37" s="78"/>
      <c r="B37" s="78"/>
      <c r="C37" s="78"/>
      <c r="D37" s="78"/>
      <c r="E37" s="78"/>
      <c r="F37" s="78"/>
      <c r="G37" s="78"/>
      <c r="H37" s="78"/>
      <c r="I37" s="78"/>
      <c r="J37" s="78"/>
      <c r="K37" s="78"/>
      <c r="L37" s="78"/>
      <c r="M37" s="78"/>
      <c r="N37" s="78"/>
      <c r="O37" s="78"/>
      <c r="P37" s="43"/>
      <c r="Q37" s="43"/>
      <c r="R37" s="43"/>
    </row>
    <row r="38" spans="1:18" x14ac:dyDescent="0.2">
      <c r="A38" s="78"/>
      <c r="B38" s="78"/>
      <c r="C38" s="78"/>
      <c r="D38" s="78"/>
      <c r="E38" s="78"/>
      <c r="F38" s="78"/>
      <c r="G38" s="78"/>
      <c r="H38" s="78"/>
      <c r="I38" s="78"/>
      <c r="J38" s="78"/>
      <c r="K38" s="78"/>
      <c r="L38" s="78"/>
      <c r="M38" s="78"/>
      <c r="N38" s="78"/>
      <c r="O38" s="78"/>
      <c r="P38" s="43"/>
      <c r="Q38" s="43"/>
      <c r="R38" s="43"/>
    </row>
    <row r="39" spans="1:18" x14ac:dyDescent="0.2">
      <c r="A39" s="78"/>
      <c r="B39" s="78"/>
      <c r="C39" s="78"/>
      <c r="D39" s="78"/>
      <c r="E39" s="78"/>
      <c r="F39" s="78"/>
      <c r="G39" s="78"/>
      <c r="H39" s="78"/>
      <c r="I39" s="78"/>
      <c r="J39" s="78"/>
      <c r="K39" s="78"/>
      <c r="L39" s="78"/>
      <c r="M39" s="78"/>
      <c r="N39" s="78"/>
      <c r="O39" s="78"/>
      <c r="P39" s="43"/>
      <c r="Q39" s="43"/>
      <c r="R39" s="43"/>
    </row>
    <row r="40" spans="1:18" x14ac:dyDescent="0.2">
      <c r="A40" s="78"/>
      <c r="B40" s="78"/>
      <c r="C40" s="78"/>
      <c r="D40" s="78"/>
      <c r="E40" s="78"/>
      <c r="F40" s="78"/>
      <c r="G40" s="78"/>
      <c r="H40" s="78"/>
      <c r="I40" s="78"/>
      <c r="J40" s="78"/>
      <c r="K40" s="78"/>
      <c r="L40" s="78"/>
      <c r="M40" s="78"/>
      <c r="N40" s="78"/>
      <c r="O40" s="78"/>
      <c r="P40" s="43"/>
      <c r="Q40" s="43"/>
      <c r="R40" s="43"/>
    </row>
    <row r="41" spans="1:18" x14ac:dyDescent="0.2">
      <c r="A41" s="78"/>
      <c r="B41" s="78"/>
      <c r="C41" s="78"/>
      <c r="D41" s="78"/>
      <c r="E41" s="78"/>
      <c r="F41" s="78"/>
      <c r="G41" s="78"/>
      <c r="H41" s="78"/>
      <c r="I41" s="78"/>
      <c r="J41" s="78"/>
      <c r="K41" s="78"/>
      <c r="L41" s="78"/>
      <c r="M41" s="78"/>
      <c r="N41" s="78"/>
      <c r="O41" s="78"/>
      <c r="P41" s="43"/>
      <c r="Q41" s="43"/>
      <c r="R41" s="43"/>
    </row>
    <row r="42" spans="1:18" x14ac:dyDescent="0.2">
      <c r="A42" s="78"/>
      <c r="B42" s="78"/>
      <c r="C42" s="78"/>
      <c r="D42" s="78"/>
      <c r="E42" s="78"/>
      <c r="F42" s="78"/>
      <c r="G42" s="78"/>
      <c r="H42" s="78"/>
      <c r="I42" s="78"/>
      <c r="J42" s="78"/>
      <c r="K42" s="78"/>
      <c r="L42" s="78"/>
      <c r="M42" s="78"/>
      <c r="N42" s="78"/>
      <c r="O42" s="78"/>
      <c r="P42" s="43"/>
      <c r="Q42" s="43"/>
      <c r="R42" s="43"/>
    </row>
    <row r="43" spans="1:18" x14ac:dyDescent="0.2">
      <c r="A43" s="78"/>
      <c r="B43" s="78"/>
      <c r="C43" s="78"/>
      <c r="D43" s="78"/>
      <c r="E43" s="78"/>
      <c r="F43" s="78"/>
      <c r="G43" s="78"/>
      <c r="H43" s="78"/>
      <c r="I43" s="78"/>
      <c r="J43" s="78"/>
      <c r="K43" s="78"/>
      <c r="L43" s="78"/>
      <c r="M43" s="78"/>
      <c r="N43" s="78"/>
      <c r="O43" s="78"/>
      <c r="P43" s="43"/>
      <c r="Q43" s="43"/>
      <c r="R43" s="43"/>
    </row>
    <row r="44" spans="1:18" x14ac:dyDescent="0.2">
      <c r="A44" s="78"/>
      <c r="B44" s="78"/>
      <c r="C44" s="78"/>
      <c r="D44" s="78"/>
      <c r="E44" s="78"/>
      <c r="F44" s="78"/>
      <c r="G44" s="78"/>
      <c r="H44" s="78"/>
      <c r="I44" s="78"/>
      <c r="J44" s="78"/>
      <c r="K44" s="78"/>
      <c r="L44" s="78"/>
      <c r="M44" s="78"/>
      <c r="N44" s="78"/>
      <c r="O44" s="78"/>
      <c r="P44" s="43"/>
      <c r="Q44" s="43"/>
      <c r="R44" s="43"/>
    </row>
    <row r="45" spans="1:18" x14ac:dyDescent="0.2">
      <c r="A45" s="78"/>
      <c r="B45" s="78"/>
      <c r="C45" s="78"/>
      <c r="D45" s="78"/>
      <c r="E45" s="78"/>
      <c r="F45" s="78"/>
      <c r="G45" s="78"/>
      <c r="H45" s="78"/>
      <c r="I45" s="78"/>
      <c r="J45" s="78"/>
      <c r="K45" s="78"/>
      <c r="L45" s="78"/>
      <c r="M45" s="78"/>
      <c r="N45" s="78"/>
      <c r="O45" s="78"/>
      <c r="P45" s="43"/>
      <c r="Q45" s="43"/>
      <c r="R45" s="43"/>
    </row>
    <row r="46" spans="1:18" x14ac:dyDescent="0.2">
      <c r="A46" s="78"/>
      <c r="B46" s="78"/>
      <c r="C46" s="78"/>
      <c r="D46" s="78"/>
      <c r="E46" s="78"/>
      <c r="F46" s="78"/>
      <c r="G46" s="78"/>
      <c r="H46" s="78"/>
      <c r="I46" s="78"/>
      <c r="J46" s="78"/>
      <c r="K46" s="78"/>
      <c r="L46" s="78"/>
      <c r="M46" s="78"/>
      <c r="N46" s="78"/>
      <c r="O46" s="78"/>
      <c r="P46" s="43"/>
      <c r="Q46" s="43"/>
      <c r="R46" s="43"/>
    </row>
    <row r="47" spans="1:18" x14ac:dyDescent="0.2">
      <c r="A47" s="78"/>
      <c r="B47" s="78"/>
      <c r="C47" s="78"/>
      <c r="D47" s="78"/>
      <c r="E47" s="78"/>
      <c r="F47" s="78"/>
      <c r="G47" s="78"/>
      <c r="H47" s="78"/>
      <c r="I47" s="78"/>
      <c r="J47" s="78"/>
      <c r="K47" s="78"/>
      <c r="L47" s="78"/>
      <c r="M47" s="78"/>
      <c r="N47" s="78"/>
      <c r="O47" s="78"/>
      <c r="P47" s="43"/>
      <c r="Q47" s="43"/>
      <c r="R47" s="43"/>
    </row>
    <row r="48" spans="1:18" x14ac:dyDescent="0.2">
      <c r="A48" s="78"/>
      <c r="B48" s="78"/>
      <c r="C48" s="78"/>
      <c r="D48" s="78"/>
      <c r="E48" s="78"/>
      <c r="F48" s="78"/>
      <c r="G48" s="78"/>
      <c r="H48" s="78"/>
      <c r="I48" s="78"/>
      <c r="J48" s="78"/>
      <c r="K48" s="78"/>
      <c r="L48" s="78"/>
      <c r="M48" s="78"/>
      <c r="N48" s="78"/>
      <c r="O48" s="78"/>
      <c r="P48" s="43"/>
      <c r="Q48" s="43"/>
      <c r="R48" s="43"/>
    </row>
    <row r="49" spans="1:18" x14ac:dyDescent="0.2">
      <c r="A49" s="78"/>
      <c r="B49" s="78"/>
      <c r="C49" s="78"/>
      <c r="D49" s="78"/>
      <c r="E49" s="78"/>
      <c r="F49" s="78"/>
      <c r="G49" s="78"/>
      <c r="H49" s="78"/>
      <c r="I49" s="78"/>
      <c r="J49" s="78"/>
      <c r="K49" s="78"/>
      <c r="L49" s="78"/>
      <c r="M49" s="78"/>
      <c r="N49" s="78"/>
      <c r="O49" s="78"/>
      <c r="P49" s="43"/>
      <c r="Q49" s="43"/>
      <c r="R49" s="43"/>
    </row>
    <row r="50" spans="1:18" x14ac:dyDescent="0.2">
      <c r="A50" s="78"/>
      <c r="B50" s="78"/>
      <c r="C50" s="78"/>
      <c r="D50" s="78"/>
      <c r="E50" s="78"/>
      <c r="F50" s="78"/>
      <c r="G50" s="78"/>
      <c r="H50" s="78"/>
      <c r="I50" s="78"/>
      <c r="J50" s="78"/>
      <c r="K50" s="78"/>
      <c r="L50" s="78"/>
      <c r="M50" s="78"/>
      <c r="N50" s="78"/>
      <c r="O50" s="78"/>
      <c r="P50" s="43"/>
      <c r="Q50" s="43"/>
      <c r="R50" s="43"/>
    </row>
    <row r="51" spans="1:18" x14ac:dyDescent="0.2">
      <c r="A51" s="78"/>
      <c r="B51" s="78"/>
      <c r="C51" s="78"/>
      <c r="D51" s="78"/>
      <c r="E51" s="78"/>
      <c r="F51" s="78"/>
      <c r="G51" s="78"/>
      <c r="H51" s="78"/>
      <c r="I51" s="78"/>
      <c r="J51" s="78"/>
      <c r="K51" s="78"/>
      <c r="L51" s="78"/>
      <c r="M51" s="78"/>
      <c r="N51" s="78"/>
      <c r="O51" s="78"/>
      <c r="P51" s="43"/>
      <c r="Q51" s="43"/>
      <c r="R51" s="43"/>
    </row>
    <row r="52" spans="1:18" x14ac:dyDescent="0.2">
      <c r="A52" s="78"/>
      <c r="B52" s="78"/>
      <c r="C52" s="78"/>
      <c r="D52" s="78"/>
      <c r="E52" s="78"/>
      <c r="F52" s="78"/>
      <c r="G52" s="78"/>
      <c r="H52" s="78"/>
      <c r="I52" s="78"/>
      <c r="J52" s="78"/>
      <c r="K52" s="78"/>
      <c r="L52" s="78"/>
      <c r="M52" s="78"/>
      <c r="N52" s="78"/>
      <c r="O52" s="78"/>
      <c r="P52" s="43"/>
      <c r="Q52" s="43"/>
      <c r="R52" s="43"/>
    </row>
    <row r="53" spans="1:18" x14ac:dyDescent="0.2">
      <c r="A53" s="78"/>
      <c r="B53" s="78"/>
      <c r="C53" s="78"/>
      <c r="D53" s="78"/>
      <c r="E53" s="78"/>
      <c r="F53" s="78"/>
      <c r="G53" s="78"/>
      <c r="H53" s="78"/>
      <c r="I53" s="78"/>
      <c r="J53" s="78"/>
      <c r="K53" s="78"/>
      <c r="L53" s="78"/>
      <c r="M53" s="78"/>
      <c r="N53" s="78"/>
      <c r="O53" s="78"/>
      <c r="P53" s="43"/>
      <c r="Q53" s="43"/>
      <c r="R53" s="43"/>
    </row>
    <row r="54" spans="1:18" x14ac:dyDescent="0.2">
      <c r="A54" s="78"/>
      <c r="B54" s="78"/>
      <c r="C54" s="78"/>
      <c r="D54" s="78"/>
      <c r="E54" s="78"/>
      <c r="F54" s="78"/>
      <c r="G54" s="78"/>
      <c r="H54" s="78"/>
      <c r="I54" s="78"/>
      <c r="J54" s="78"/>
      <c r="K54" s="78"/>
      <c r="L54" s="78"/>
      <c r="M54" s="78"/>
      <c r="N54" s="78"/>
      <c r="O54" s="78"/>
      <c r="P54" s="43"/>
      <c r="Q54" s="43"/>
      <c r="R54" s="43"/>
    </row>
    <row r="55" spans="1:18" x14ac:dyDescent="0.2">
      <c r="A55" s="78"/>
      <c r="B55" s="78"/>
      <c r="C55" s="78"/>
      <c r="D55" s="78"/>
      <c r="E55" s="78"/>
      <c r="F55" s="78"/>
      <c r="G55" s="78"/>
      <c r="H55" s="78"/>
      <c r="I55" s="78"/>
      <c r="J55" s="78"/>
      <c r="K55" s="78"/>
      <c r="L55" s="78"/>
      <c r="M55" s="78"/>
      <c r="N55" s="78"/>
      <c r="O55" s="78"/>
      <c r="P55" s="43"/>
      <c r="Q55" s="43"/>
      <c r="R55" s="43"/>
    </row>
    <row r="56" spans="1:18" x14ac:dyDescent="0.2">
      <c r="A56" s="78"/>
      <c r="B56" s="78"/>
      <c r="C56" s="78"/>
      <c r="D56" s="78"/>
      <c r="E56" s="78"/>
      <c r="F56" s="78"/>
      <c r="G56" s="78"/>
      <c r="H56" s="78"/>
      <c r="I56" s="78"/>
      <c r="J56" s="78"/>
      <c r="K56" s="78"/>
      <c r="L56" s="78"/>
      <c r="M56" s="78"/>
      <c r="N56" s="78"/>
      <c r="O56" s="78"/>
      <c r="P56" s="43"/>
      <c r="Q56" s="43"/>
      <c r="R56" s="43"/>
    </row>
    <row r="57" spans="1:18" x14ac:dyDescent="0.2">
      <c r="A57" s="78"/>
      <c r="B57" s="78"/>
      <c r="C57" s="78"/>
      <c r="D57" s="78"/>
      <c r="E57" s="78"/>
      <c r="F57" s="78"/>
      <c r="G57" s="78"/>
      <c r="H57" s="78"/>
      <c r="I57" s="78"/>
      <c r="J57" s="78"/>
      <c r="K57" s="78"/>
      <c r="L57" s="78"/>
      <c r="M57" s="78"/>
      <c r="N57" s="78"/>
      <c r="O57" s="78"/>
      <c r="P57" s="43"/>
      <c r="Q57" s="43"/>
      <c r="R57" s="43"/>
    </row>
    <row r="58" spans="1:18" x14ac:dyDescent="0.2">
      <c r="A58" s="78"/>
      <c r="B58" s="78"/>
      <c r="C58" s="78"/>
      <c r="D58" s="78"/>
      <c r="E58" s="78"/>
      <c r="F58" s="78"/>
      <c r="G58" s="78"/>
      <c r="H58" s="78"/>
      <c r="I58" s="78"/>
      <c r="J58" s="78"/>
      <c r="K58" s="78"/>
      <c r="L58" s="78"/>
      <c r="M58" s="78"/>
      <c r="N58" s="78"/>
      <c r="O58" s="78"/>
      <c r="P58" s="43"/>
      <c r="Q58" s="43"/>
      <c r="R58" s="43"/>
    </row>
    <row r="59" spans="1:18" x14ac:dyDescent="0.2">
      <c r="A59" s="78"/>
      <c r="B59" s="78"/>
      <c r="C59" s="78"/>
      <c r="D59" s="78"/>
      <c r="E59" s="78"/>
      <c r="F59" s="78"/>
      <c r="G59" s="78"/>
      <c r="H59" s="78"/>
      <c r="I59" s="78"/>
      <c r="J59" s="78"/>
      <c r="K59" s="78"/>
      <c r="L59" s="78"/>
      <c r="M59" s="78"/>
      <c r="N59" s="78"/>
      <c r="O59" s="78"/>
      <c r="P59" s="43"/>
      <c r="Q59" s="43"/>
      <c r="R59" s="43"/>
    </row>
    <row r="60" spans="1:18" x14ac:dyDescent="0.2">
      <c r="A60" s="78"/>
      <c r="B60" s="78"/>
      <c r="C60" s="78"/>
      <c r="D60" s="78"/>
      <c r="E60" s="78"/>
      <c r="F60" s="78"/>
      <c r="G60" s="78"/>
      <c r="H60" s="78"/>
      <c r="I60" s="78"/>
      <c r="J60" s="78"/>
      <c r="K60" s="78"/>
      <c r="L60" s="78"/>
      <c r="M60" s="78"/>
      <c r="N60" s="78"/>
      <c r="O60" s="78"/>
      <c r="P60" s="43"/>
      <c r="Q60" s="43"/>
      <c r="R60" s="43"/>
    </row>
    <row r="61" spans="1:18" x14ac:dyDescent="0.2">
      <c r="A61" s="78"/>
      <c r="B61" s="78"/>
      <c r="C61" s="78"/>
      <c r="D61" s="78"/>
      <c r="E61" s="78"/>
      <c r="F61" s="78"/>
      <c r="G61" s="78"/>
      <c r="H61" s="78"/>
      <c r="I61" s="78"/>
      <c r="J61" s="78"/>
      <c r="K61" s="78"/>
      <c r="L61" s="78"/>
      <c r="M61" s="78"/>
      <c r="N61" s="78"/>
      <c r="O61" s="78"/>
      <c r="P61" s="43"/>
      <c r="Q61" s="43"/>
      <c r="R61" s="43"/>
    </row>
    <row r="62" spans="1:18" x14ac:dyDescent="0.2">
      <c r="O62" s="43"/>
      <c r="P62" s="43"/>
    </row>
    <row r="63" spans="1:18" x14ac:dyDescent="0.2">
      <c r="O63" s="43"/>
      <c r="P63" s="43"/>
    </row>
    <row r="64" spans="1:18" x14ac:dyDescent="0.2">
      <c r="O64" s="43"/>
      <c r="P64" s="43"/>
    </row>
    <row r="65" spans="15:16" x14ac:dyDescent="0.2">
      <c r="O65" s="43"/>
      <c r="P65" s="43"/>
    </row>
    <row r="66" spans="15:16" x14ac:dyDescent="0.2">
      <c r="O66" s="43"/>
      <c r="P66" s="43"/>
    </row>
    <row r="67" spans="15:16" x14ac:dyDescent="0.2">
      <c r="O67" s="43"/>
      <c r="P67" s="43"/>
    </row>
    <row r="68" spans="15:16" x14ac:dyDescent="0.2">
      <c r="O68" s="43"/>
      <c r="P68" s="43"/>
    </row>
    <row r="69" spans="15:16" x14ac:dyDescent="0.2">
      <c r="O69" s="43"/>
      <c r="P69" s="43"/>
    </row>
    <row r="70" spans="15:16" x14ac:dyDescent="0.2">
      <c r="O70" s="43"/>
      <c r="P70" s="43"/>
    </row>
    <row r="71" spans="15:16" x14ac:dyDescent="0.2">
      <c r="O71" s="43"/>
      <c r="P71" s="43"/>
    </row>
    <row r="72" spans="15:16" x14ac:dyDescent="0.2">
      <c r="O72" s="43"/>
      <c r="P72" s="43"/>
    </row>
    <row r="73" spans="15:16" x14ac:dyDescent="0.2">
      <c r="O73" s="43"/>
      <c r="P73" s="43"/>
    </row>
    <row r="74" spans="15:16" x14ac:dyDescent="0.2">
      <c r="O74" s="43"/>
      <c r="P74" s="43"/>
    </row>
    <row r="75" spans="15:16" x14ac:dyDescent="0.2">
      <c r="O75" s="43"/>
      <c r="P75" s="43"/>
    </row>
    <row r="76" spans="15:16" x14ac:dyDescent="0.2">
      <c r="O76" s="43"/>
      <c r="P76" s="43"/>
    </row>
    <row r="77" spans="15:16" x14ac:dyDescent="0.2">
      <c r="O77" s="43"/>
      <c r="P77" s="43"/>
    </row>
    <row r="78" spans="15:16" x14ac:dyDescent="0.2">
      <c r="O78" s="43"/>
      <c r="P78" s="43"/>
    </row>
    <row r="79" spans="15:16" x14ac:dyDescent="0.2">
      <c r="O79" s="43"/>
      <c r="P79" s="43"/>
    </row>
    <row r="80" spans="15:16" x14ac:dyDescent="0.2">
      <c r="O80" s="43"/>
      <c r="P80" s="43"/>
    </row>
    <row r="81" spans="15:16" x14ac:dyDescent="0.2">
      <c r="O81" s="43"/>
      <c r="P81" s="43"/>
    </row>
    <row r="82" spans="15:16" x14ac:dyDescent="0.2">
      <c r="O82" s="43"/>
      <c r="P82" s="43"/>
    </row>
    <row r="83" spans="15:16" x14ac:dyDescent="0.2">
      <c r="O83" s="43"/>
      <c r="P83" s="43"/>
    </row>
    <row r="84" spans="15:16" x14ac:dyDescent="0.2">
      <c r="O84" s="43"/>
      <c r="P84" s="43"/>
    </row>
    <row r="85" spans="15:16" x14ac:dyDescent="0.2">
      <c r="O85" s="43"/>
      <c r="P85" s="43"/>
    </row>
    <row r="86" spans="15:16" x14ac:dyDescent="0.2">
      <c r="O86" s="43"/>
      <c r="P86" s="43"/>
    </row>
    <row r="87" spans="15:16" x14ac:dyDescent="0.2">
      <c r="O87" s="43"/>
      <c r="P87" s="43"/>
    </row>
    <row r="88" spans="15:16" x14ac:dyDescent="0.2">
      <c r="O88" s="43"/>
      <c r="P88" s="43"/>
    </row>
    <row r="89" spans="15:16" x14ac:dyDescent="0.2">
      <c r="O89" s="43"/>
      <c r="P89" s="43"/>
    </row>
    <row r="90" spans="15:16" x14ac:dyDescent="0.2">
      <c r="O90" s="43"/>
      <c r="P90" s="43"/>
    </row>
    <row r="91" spans="15:16" x14ac:dyDescent="0.2">
      <c r="O91" s="43"/>
      <c r="P91" s="43"/>
    </row>
    <row r="92" spans="15:16" x14ac:dyDescent="0.2">
      <c r="O92" s="43"/>
      <c r="P92" s="43"/>
    </row>
    <row r="93" spans="15:16" x14ac:dyDescent="0.2">
      <c r="O93" s="43"/>
      <c r="P93" s="43"/>
    </row>
    <row r="94" spans="15:16" x14ac:dyDescent="0.2">
      <c r="O94" s="43"/>
      <c r="P94" s="43"/>
    </row>
    <row r="95" spans="15:16" x14ac:dyDescent="0.2">
      <c r="O95" s="43"/>
      <c r="P95" s="43"/>
    </row>
    <row r="96" spans="15:16" x14ac:dyDescent="0.2">
      <c r="O96" s="43"/>
      <c r="P96" s="43"/>
    </row>
    <row r="97" spans="15:16" x14ac:dyDescent="0.2">
      <c r="O97" s="43"/>
      <c r="P97" s="43"/>
    </row>
    <row r="98" spans="15:16" x14ac:dyDescent="0.2">
      <c r="O98" s="43"/>
      <c r="P98" s="43"/>
    </row>
    <row r="99" spans="15:16" x14ac:dyDescent="0.2">
      <c r="O99" s="43"/>
      <c r="P99" s="43"/>
    </row>
    <row r="100" spans="15:16" x14ac:dyDescent="0.2">
      <c r="O100" s="43"/>
      <c r="P100" s="43"/>
    </row>
    <row r="101" spans="15:16" x14ac:dyDescent="0.2">
      <c r="O101" s="43"/>
      <c r="P101" s="43"/>
    </row>
    <row r="102" spans="15:16" x14ac:dyDescent="0.2">
      <c r="O102" s="43"/>
      <c r="P102" s="43"/>
    </row>
    <row r="103" spans="15:16" x14ac:dyDescent="0.2">
      <c r="O103" s="43"/>
      <c r="P103" s="43"/>
    </row>
    <row r="104" spans="15:16" x14ac:dyDescent="0.2">
      <c r="O104" s="43"/>
      <c r="P104" s="43"/>
    </row>
    <row r="105" spans="15:16" x14ac:dyDescent="0.2">
      <c r="O105" s="43"/>
      <c r="P105" s="43"/>
    </row>
    <row r="106" spans="15:16" x14ac:dyDescent="0.2">
      <c r="O106" s="43"/>
      <c r="P106" s="43"/>
    </row>
    <row r="107" spans="15:16" x14ac:dyDescent="0.2">
      <c r="O107" s="43"/>
      <c r="P107" s="43"/>
    </row>
    <row r="108" spans="15:16" x14ac:dyDescent="0.2">
      <c r="O108" s="43"/>
      <c r="P108" s="43"/>
    </row>
    <row r="109" spans="15:16" x14ac:dyDescent="0.2">
      <c r="O109" s="43"/>
      <c r="P109" s="43"/>
    </row>
    <row r="110" spans="15:16" x14ac:dyDescent="0.2">
      <c r="O110" s="43"/>
      <c r="P110" s="43"/>
    </row>
  </sheetData>
  <mergeCells count="11">
    <mergeCell ref="A22:E32"/>
    <mergeCell ref="N24:O24"/>
    <mergeCell ref="N25:O25"/>
    <mergeCell ref="A33:E35"/>
    <mergeCell ref="A1:XFD2"/>
    <mergeCell ref="N3:O3"/>
    <mergeCell ref="N4:O4"/>
    <mergeCell ref="N13:O13"/>
    <mergeCell ref="N18:O18"/>
    <mergeCell ref="A21:C21"/>
    <mergeCell ref="D21:E21"/>
  </mergeCells>
  <hyperlinks>
    <hyperlink ref="F9" r:id="rId1" display="https://finbox.com/NASDAQGS:CRWD/explorer/revenue_proj" xr:uid="{A7B9BAD1-0C3D-0D4A-B6E4-118205E03A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2023-12-03T14:24:48Z</dcterms:modified>
</cp:coreProperties>
</file>