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49984E2-E855-964A-9129-AE1DD2754F0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K16" i="2"/>
  <c r="K4" i="2" a="1"/>
  <c r="K4" i="2" s="1"/>
  <c r="J17" i="2"/>
  <c r="I17" i="2"/>
  <c r="H17" i="2"/>
  <c r="G17" i="2"/>
  <c r="F17" i="2"/>
  <c r="E17" i="2"/>
  <c r="D17" i="2"/>
  <c r="C17" i="2"/>
  <c r="B17" i="2"/>
  <c r="J14" i="2"/>
  <c r="I14" i="2"/>
  <c r="H14" i="2"/>
  <c r="G14" i="2"/>
  <c r="F14" i="2"/>
  <c r="E14" i="2"/>
  <c r="D14" i="2"/>
  <c r="C14" i="2"/>
  <c r="B14" i="2"/>
  <c r="A4" i="2" l="1"/>
  <c r="O10" i="2"/>
  <c r="O9" i="2"/>
  <c r="O7" i="2"/>
  <c r="O6" i="2"/>
  <c r="O5" i="2"/>
  <c r="G7" i="2"/>
  <c r="G6" i="2"/>
  <c r="G5" i="2"/>
  <c r="G3" i="2"/>
  <c r="E7" i="2"/>
  <c r="E6" i="2"/>
  <c r="C6" i="2"/>
  <c r="C5" i="2"/>
  <c r="C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K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1" i="2" l="1"/>
  <c r="E5" i="2"/>
  <c r="O19" i="2"/>
  <c r="O21" i="2" s="1"/>
  <c r="C7" i="2" s="1"/>
  <c r="O8" i="2"/>
  <c r="O12"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<sst xmlns="http://schemas.openxmlformats.org/spreadsheetml/2006/main" count="1071" uniqueCount="246">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</sst>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0" fontId="14" fillId="12" borderId="1" xfId="0" applyFont="1" applyFill="1" applyBorder="1" applyAlignment="1">
      <alignment horizontal="lef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111.75</v>
    <v>46.18</v>
    <v>0.91259999999999997</v>
    <v>29.6</v>
    <v>0.368342</v>
    <v>-0.44</v>
    <v>-3.993E-3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111.75</v>
    <v>Software &amp; IT Services</v>
    <v>Stock</v>
    <v>45262.041460717184</v>
    <v>0</v>
    <v>97.780600000000007</v>
    <v>10870810000</v>
    <v>Elastic NV</v>
    <v>Elastic NV</v>
    <v>98.24</v>
    <v>80.36</v>
    <v>109.96</v>
    <v>109.76</v>
    <v>98646160</v>
    <v>ESTC</v>
    <v>Elastic NV (XNYS:ESTC)</v>
    <v>12243764</v>
    <v>1254326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8" workbookViewId="0">
      <pane xSplit="1" topLeftCell="B1" activePane="topRight" state="frozen"/>
      <selection pane="topRight" activeCell="I173" sqref="I173"/>
    </sheetView>
  </sheetViews>
  <sheetFormatPr baseColWidth="10" defaultRowHeight="15" x14ac:dyDescent="0.2"/>
  <cols>
    <col min="1" max="1" width="40.83203125" customWidth="1"/>
    <col min="2" max="14"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ht="16"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ht="16"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ht="16"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ht="16"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ht="16"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ht="16"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ht="16"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ht="16"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ht="16"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ht="16"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ht="16"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ht="16"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ht="16"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ht="16"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ht="16"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ht="16"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ht="16"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ht="16"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ht="16"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ht="16"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ht="16"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ht="16"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ht="16"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ht="16"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ht="16"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ht="16"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ht="16"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ht="16"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ht="16"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ht="16"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ht="16"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ht="16"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ht="16"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ht="16"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ht="16"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ht="16"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ht="16"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ht="16"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ht="16"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ht="16"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ht="16"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ht="16"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ht="16"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ht="16"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ht="16"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ht="16"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ht="16"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ht="16"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ht="16"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ht="16"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ht="16"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ht="16"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ht="16"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ht="16"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ht="16"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ht="16"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ht="16"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ht="16"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ht="16"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ht="16"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ht="16"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ht="16"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ht="16"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ht="16"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ht="16"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ht="16"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ht="16"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ht="16"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ht="16"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ht="16"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ht="16"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ht="16"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ht="16"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ht="16"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ht="16"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ht="16"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ht="16"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ht="16"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ht="16"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ht="16"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ht="16"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ht="16"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ht="16"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ht="16"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ht="16"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ht="16"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ht="16"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ht="16"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ht="16"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ht="16"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ht="16"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ht="16"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ht="16"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ht="16"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ht="16"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ht="16"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ht="16"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ht="16"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ht="16"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ht="16"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ht="16"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ht="16"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ht="16"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ht="16"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ht="16" x14ac:dyDescent="0.2">
      <c r="A172" s="3" t="s">
        <v>167</v>
      </c>
      <c r="B172" s="4" t="s">
        <v>18</v>
      </c>
      <c r="C172" s="4" t="s">
        <v>18</v>
      </c>
      <c r="D172" s="4" t="s">
        <v>18</v>
      </c>
      <c r="E172" s="4" t="s">
        <v>18</v>
      </c>
      <c r="F172" s="4" t="s">
        <v>18</v>
      </c>
      <c r="G172" s="4" t="s">
        <v>18</v>
      </c>
      <c r="H172" s="4" t="s">
        <v>18</v>
      </c>
      <c r="I172" s="5">
        <v>0</v>
      </c>
      <c r="J172" s="4" t="s">
        <v>18</v>
      </c>
      <c r="K172" s="4" t="s">
        <v>18</v>
      </c>
      <c r="L172" s="4" t="s">
        <v>18</v>
      </c>
      <c r="M172" s="4" t="s">
        <v>18</v>
      </c>
    </row>
    <row r="173" spans="1:13" ht="16"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ht="16"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ht="16"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ht="16"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ht="16"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ht="16"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ht="16"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ht="16"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ht="16"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ht="16"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ht="16"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ht="16"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ht="16"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ht="16"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ht="16"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ht="16"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ht="16"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ht="16"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71 A188 A173:M187 A172:H172 J172:M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R110"/>
  <sheetViews>
    <sheetView tabSelected="1" workbookViewId="0">
      <selection activeCell="F20" sqref="F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49" cm="1">
        <f t="array" ref="A3">_FV(A1,"Market cap",TRUE)</f>
        <v>10870810000</v>
      </c>
      <c r="B3" s="50" t="s">
        <v>195</v>
      </c>
      <c r="C3" s="51">
        <f>Financials!I8*0.01</f>
        <v>0.72939999999999994</v>
      </c>
      <c r="D3" s="50" t="s">
        <v>196</v>
      </c>
      <c r="E3" s="51">
        <f>SUM(C11:E11)/3</f>
        <v>0.35993123825361911</v>
      </c>
      <c r="F3" s="52" t="s">
        <v>197</v>
      </c>
      <c r="G3" s="53">
        <f>SUM(Financials!D129:H129)/5</f>
        <v>7.03151046995453E-2</v>
      </c>
      <c r="H3" s="52" t="s">
        <v>198</v>
      </c>
      <c r="I3" s="54">
        <f>J15*(1+I7)/(I6-I7)</f>
        <v>13989393941.757807</v>
      </c>
      <c r="J3" s="55" t="s">
        <v>199</v>
      </c>
      <c r="K3" s="56">
        <f>(Financials!I172*-1)/Model!A3</f>
        <v>0</v>
      </c>
      <c r="L3" s="57" t="s">
        <v>244</v>
      </c>
      <c r="M3" s="38"/>
      <c r="N3" s="118" t="s">
        <v>200</v>
      </c>
      <c r="O3" s="119"/>
      <c r="P3" s="38"/>
      <c r="Q3" s="38"/>
      <c r="R3" s="38"/>
    </row>
    <row r="4" spans="1:18" ht="22" customHeight="1" x14ac:dyDescent="0.2">
      <c r="A4" s="58">
        <f>Financials!I56-Financials!I96-Financials!I105</f>
        <v>365666000</v>
      </c>
      <c r="B4" s="59" t="s">
        <v>201</v>
      </c>
      <c r="C4" s="40">
        <f>Financials!I17*0.01</f>
        <v>-0.14630000000000001</v>
      </c>
      <c r="D4" s="59" t="s">
        <v>202</v>
      </c>
      <c r="E4" s="40">
        <f>SUM(C13:E13)/3</f>
        <v>0.16922695033028248</v>
      </c>
      <c r="F4" s="60" t="s">
        <v>203</v>
      </c>
      <c r="G4" s="61">
        <f>A5*(1+(5*0.05))</f>
        <v>123307700</v>
      </c>
      <c r="H4" s="60" t="s">
        <v>204</v>
      </c>
      <c r="I4" s="39">
        <f>NPV(I6,F15,G15,H15,I15,(J15+I3))</f>
        <v>11142212114.240406</v>
      </c>
      <c r="J4" s="60" t="s">
        <v>205</v>
      </c>
      <c r="K4" s="62" cm="1">
        <f t="array" ref="K4">_FV(A1,"Change (%)",TRUE)</f>
        <v>0.368342</v>
      </c>
      <c r="L4" s="63" t="s">
        <v>245</v>
      </c>
      <c r="M4" s="38"/>
      <c r="N4" s="120" t="s">
        <v>206</v>
      </c>
      <c r="O4" s="121"/>
      <c r="P4" s="38"/>
      <c r="Q4" s="38"/>
      <c r="R4" s="38"/>
    </row>
    <row r="5" spans="1:18" ht="22" customHeight="1" x14ac:dyDescent="0.2">
      <c r="A5" s="58" cm="1">
        <f t="array" ref="A5">_FV(A1,"Shares outstanding",TRUE)</f>
        <v>98646160</v>
      </c>
      <c r="B5" s="59" t="s">
        <v>207</v>
      </c>
      <c r="C5" s="40">
        <f>Financials!I34*0.01</f>
        <v>-0.1933</v>
      </c>
      <c r="D5" s="64" t="s">
        <v>208</v>
      </c>
      <c r="E5" s="40">
        <f>SUM(C16:E16)/3</f>
        <v>2.3358529268791841</v>
      </c>
      <c r="F5" s="60" t="s">
        <v>209</v>
      </c>
      <c r="G5" s="61">
        <f>Financials!I56</f>
        <v>957093000</v>
      </c>
      <c r="H5" s="60" t="s">
        <v>210</v>
      </c>
      <c r="I5" s="39">
        <f>I4+G5-G6</f>
        <v>11507878114.240406</v>
      </c>
      <c r="J5" s="60" t="s">
        <v>211</v>
      </c>
      <c r="K5" s="65" cm="1">
        <f t="array" ref="K5">_FV(A1,"Price")</f>
        <v>109.96</v>
      </c>
      <c r="L5" s="66" t="s">
        <v>212</v>
      </c>
      <c r="M5" s="38"/>
      <c r="N5" s="100" t="s">
        <v>213</v>
      </c>
      <c r="O5" s="101">
        <f>Financials!I21</f>
        <v>25064000</v>
      </c>
      <c r="P5" s="38"/>
      <c r="Q5" s="38"/>
      <c r="R5" s="38"/>
    </row>
    <row r="6" spans="1:18" ht="22" customHeight="1" x14ac:dyDescent="0.2">
      <c r="A6" s="67">
        <f>O20/F10</f>
        <v>8.7175701684041709</v>
      </c>
      <c r="B6" s="59" t="s">
        <v>214</v>
      </c>
      <c r="C6" s="40">
        <f>Financials!I190</f>
        <v>7.2207078346414585E-2</v>
      </c>
      <c r="D6" s="64" t="s">
        <v>194</v>
      </c>
      <c r="E6" s="40">
        <f>Financials!I33/Financials!I126</f>
        <v>-0.52248234856930509</v>
      </c>
      <c r="F6" s="59" t="s">
        <v>215</v>
      </c>
      <c r="G6" s="61">
        <f>Financials!I96+Financials!I105</f>
        <v>591427000</v>
      </c>
      <c r="H6" s="60" t="s">
        <v>216</v>
      </c>
      <c r="I6" s="62">
        <f>N25</f>
        <v>7.878002815077384E-2</v>
      </c>
      <c r="J6" s="60" t="s">
        <v>217</v>
      </c>
      <c r="K6" s="41">
        <f>I5/G4</f>
        <v>93.3265166266211</v>
      </c>
      <c r="L6" s="68" t="s">
        <v>218</v>
      </c>
      <c r="M6" s="38"/>
      <c r="N6" s="100" t="s">
        <v>219</v>
      </c>
      <c r="O6" s="101">
        <f>Financials!I96</f>
        <v>11627000</v>
      </c>
      <c r="P6" s="38"/>
      <c r="Q6" s="38"/>
      <c r="R6" s="38"/>
    </row>
    <row r="7" spans="1:18" ht="22" customHeight="1" thickBot="1" x14ac:dyDescent="0.25">
      <c r="A7" s="69">
        <f>O20/F12</f>
        <v>99.367550274223035</v>
      </c>
      <c r="B7" s="70" t="s">
        <v>220</v>
      </c>
      <c r="C7" s="71">
        <f>F15/O21</f>
        <v>1.5267525876493392E-2</v>
      </c>
      <c r="D7" s="70" t="s">
        <v>221</v>
      </c>
      <c r="E7" s="72">
        <f>(Financials!I16*(1-0.25))/(Financials!I126+Financials!I105+Financials!I96)</f>
        <v>-0.12168369635647709</v>
      </c>
      <c r="F7" s="70" t="s">
        <v>190</v>
      </c>
      <c r="G7" s="73">
        <f>(Financials!I96+Financials!I105)/Financials!I126</f>
        <v>1.4364682079942097</v>
      </c>
      <c r="H7" s="74" t="s">
        <v>222</v>
      </c>
      <c r="I7" s="75">
        <v>2.5000000000000001E-2</v>
      </c>
      <c r="J7" s="76" t="s">
        <v>223</v>
      </c>
      <c r="K7" s="77">
        <f>K6/K5-1</f>
        <v>-0.15126849193687608</v>
      </c>
      <c r="L7" s="78" t="s">
        <v>224</v>
      </c>
      <c r="M7" s="38"/>
      <c r="N7" s="100" t="s">
        <v>225</v>
      </c>
      <c r="O7" s="101">
        <f>Financials!I105</f>
        <v>579800000</v>
      </c>
      <c r="P7" s="38"/>
      <c r="Q7" s="38"/>
      <c r="R7" s="38"/>
    </row>
    <row r="8" spans="1:18" ht="22" customHeight="1" x14ac:dyDescent="0.2">
      <c r="A8" s="79"/>
      <c r="B8" s="38"/>
      <c r="C8" s="38"/>
      <c r="D8" s="38"/>
      <c r="E8" s="38"/>
      <c r="F8" s="38"/>
      <c r="G8" s="38"/>
      <c r="H8" s="38"/>
      <c r="I8" s="38"/>
      <c r="J8" s="42"/>
      <c r="K8" s="42"/>
      <c r="L8" s="42"/>
      <c r="M8" s="38"/>
      <c r="N8" s="102" t="s">
        <v>206</v>
      </c>
      <c r="O8" s="103">
        <f>O5/(O6+O7)</f>
        <v>4.2378856562179275E-2</v>
      </c>
      <c r="P8" s="38"/>
      <c r="Q8" s="38"/>
      <c r="R8" s="38"/>
    </row>
    <row r="9" spans="1:18" ht="22" customHeight="1" x14ac:dyDescent="0.2">
      <c r="A9" s="80"/>
      <c r="B9" s="81">
        <v>2020</v>
      </c>
      <c r="C9" s="81">
        <v>2021</v>
      </c>
      <c r="D9" s="81">
        <v>2022</v>
      </c>
      <c r="E9" s="82">
        <v>2023</v>
      </c>
      <c r="F9" s="83">
        <v>2024</v>
      </c>
      <c r="G9" s="84">
        <v>2025</v>
      </c>
      <c r="H9" s="84">
        <v>2026</v>
      </c>
      <c r="I9" s="84">
        <v>2027</v>
      </c>
      <c r="J9" s="85">
        <v>2028</v>
      </c>
      <c r="K9" s="42"/>
      <c r="L9" s="42"/>
      <c r="M9" s="42"/>
      <c r="N9" s="100" t="s">
        <v>226</v>
      </c>
      <c r="O9" s="101">
        <f>Financials!I25</f>
        <v>29691000</v>
      </c>
      <c r="P9" s="38"/>
      <c r="Q9" s="38"/>
      <c r="R9" s="38"/>
    </row>
    <row r="10" spans="1:18" ht="22" customHeight="1" x14ac:dyDescent="0.2">
      <c r="A10" s="86" t="s">
        <v>227</v>
      </c>
      <c r="B10" s="87">
        <v>427620000</v>
      </c>
      <c r="C10" s="87">
        <v>608489000</v>
      </c>
      <c r="D10" s="87">
        <v>862374000</v>
      </c>
      <c r="E10" s="88">
        <v>1068989000</v>
      </c>
      <c r="F10" s="87">
        <v>1247000000</v>
      </c>
      <c r="G10" s="87">
        <v>1471000000</v>
      </c>
      <c r="H10" s="87">
        <v>1781000000</v>
      </c>
      <c r="I10" s="87">
        <v>2177000000</v>
      </c>
      <c r="J10" s="88">
        <v>2582000000</v>
      </c>
      <c r="K10" s="89" t="s">
        <v>228</v>
      </c>
      <c r="L10" s="42"/>
      <c r="N10" s="100" t="s">
        <v>229</v>
      </c>
      <c r="O10" s="101">
        <f>Financials!I24</f>
        <v>-185427000</v>
      </c>
      <c r="P10" s="38"/>
      <c r="Q10" s="38"/>
      <c r="R10" s="38"/>
    </row>
    <row r="11" spans="1:18" ht="22" customHeight="1" x14ac:dyDescent="0.2">
      <c r="A11" s="90"/>
      <c r="B11" s="43"/>
      <c r="C11" s="43">
        <f t="shared" ref="C11:J11" si="0">(C10/B10)-1</f>
        <v>0.42296665263551758</v>
      </c>
      <c r="D11" s="43">
        <f t="shared" si="0"/>
        <v>0.41723843816404238</v>
      </c>
      <c r="E11" s="43">
        <f t="shared" si="0"/>
        <v>0.23958862396129743</v>
      </c>
      <c r="F11" s="44">
        <f t="shared" si="0"/>
        <v>0.16652276122579379</v>
      </c>
      <c r="G11" s="43">
        <f t="shared" si="0"/>
        <v>0.17963111467522053</v>
      </c>
      <c r="H11" s="43">
        <f t="shared" si="0"/>
        <v>0.21074099252209377</v>
      </c>
      <c r="I11" s="43">
        <f t="shared" si="0"/>
        <v>0.22234699606962383</v>
      </c>
      <c r="J11" s="91">
        <f t="shared" si="0"/>
        <v>0.18603582912264582</v>
      </c>
      <c r="K11" s="91">
        <f>SUM(F11:J11)/5</f>
        <v>0.19305553872307554</v>
      </c>
      <c r="L11" s="42"/>
      <c r="M11" s="42"/>
      <c r="N11" s="100" t="s">
        <v>230</v>
      </c>
      <c r="O11" s="104">
        <f>O9/O10</f>
        <v>-0.16012231228461873</v>
      </c>
      <c r="P11" s="38"/>
      <c r="Q11" s="38"/>
      <c r="R11" s="38"/>
    </row>
    <row r="12" spans="1:18" ht="22" customHeight="1" x14ac:dyDescent="0.2">
      <c r="A12" s="86" t="s">
        <v>136</v>
      </c>
      <c r="B12" s="87">
        <v>-167174000</v>
      </c>
      <c r="C12" s="87">
        <v>-129434000</v>
      </c>
      <c r="D12" s="87">
        <v>-203848000</v>
      </c>
      <c r="E12" s="87">
        <v>-236161000</v>
      </c>
      <c r="F12" s="92">
        <v>109400000</v>
      </c>
      <c r="G12" s="87">
        <v>154600000</v>
      </c>
      <c r="H12" s="87">
        <v>234000000</v>
      </c>
      <c r="I12" s="87">
        <v>241000000</v>
      </c>
      <c r="J12" s="88">
        <v>285000000</v>
      </c>
      <c r="K12" s="93" t="s">
        <v>231</v>
      </c>
      <c r="L12" s="42"/>
      <c r="M12" s="42"/>
      <c r="N12" s="100" t="s">
        <v>232</v>
      </c>
      <c r="O12" s="104">
        <f>O8*(1-O11)</f>
        <v>4.9164657066893609E-2</v>
      </c>
      <c r="P12" s="38"/>
      <c r="Q12" s="38"/>
      <c r="R12" s="38"/>
    </row>
    <row r="13" spans="1:18" ht="22" customHeight="1" x14ac:dyDescent="0.2">
      <c r="A13" s="90"/>
      <c r="B13" s="43"/>
      <c r="C13" s="43">
        <f t="shared" ref="C13:J13" si="1">(C12/B12)-1</f>
        <v>-0.22575280845107493</v>
      </c>
      <c r="D13" s="43">
        <f t="shared" si="1"/>
        <v>0.57491849127740768</v>
      </c>
      <c r="E13" s="43">
        <f t="shared" si="1"/>
        <v>0.15851516816451472</v>
      </c>
      <c r="F13" s="44">
        <f t="shared" si="1"/>
        <v>-1.463243295887128</v>
      </c>
      <c r="G13" s="43">
        <f t="shared" si="1"/>
        <v>0.41316270566727598</v>
      </c>
      <c r="H13" s="43">
        <f t="shared" si="1"/>
        <v>0.51358344113842169</v>
      </c>
      <c r="I13" s="43">
        <f t="shared" si="1"/>
        <v>2.9914529914529808E-2</v>
      </c>
      <c r="J13" s="91">
        <f t="shared" si="1"/>
        <v>0.18257261410788383</v>
      </c>
      <c r="K13" s="91">
        <f>AVERAGE(G13:J13)</f>
        <v>0.28480832270702783</v>
      </c>
      <c r="L13" s="42"/>
      <c r="M13" s="42"/>
      <c r="N13" s="120" t="s">
        <v>233</v>
      </c>
      <c r="O13" s="121"/>
      <c r="P13" s="38"/>
      <c r="Q13" s="38"/>
      <c r="R13" s="38"/>
    </row>
    <row r="14" spans="1:18" ht="22" customHeight="1" x14ac:dyDescent="0.2">
      <c r="A14" s="45" t="s">
        <v>243</v>
      </c>
      <c r="B14" s="46">
        <f>B12/B10</f>
        <v>-0.39094055469809647</v>
      </c>
      <c r="C14" s="46">
        <f t="shared" ref="C14:J14" si="2">C12/C10</f>
        <v>-0.21271378775951577</v>
      </c>
      <c r="D14" s="46">
        <f t="shared" si="2"/>
        <v>-0.23638003928689871</v>
      </c>
      <c r="E14" s="46">
        <f t="shared" si="2"/>
        <v>-0.22091995333908956</v>
      </c>
      <c r="F14" s="47">
        <f t="shared" si="2"/>
        <v>8.7730553327987168E-2</v>
      </c>
      <c r="G14" s="46">
        <f t="shared" si="2"/>
        <v>0.10509857239972807</v>
      </c>
      <c r="H14" s="46">
        <f t="shared" si="2"/>
        <v>0.13138686131386862</v>
      </c>
      <c r="I14" s="46">
        <f t="shared" si="2"/>
        <v>0.11070280202112999</v>
      </c>
      <c r="J14" s="48">
        <f t="shared" si="2"/>
        <v>0.11037955073586367</v>
      </c>
      <c r="K14" s="48"/>
      <c r="L14" s="42"/>
      <c r="M14" s="42"/>
      <c r="N14" s="100" t="s">
        <v>235</v>
      </c>
      <c r="O14" s="104">
        <f>'[1]US Treasury Bonds'!$C$8</f>
        <v>4.2709999999999998E-2</v>
      </c>
      <c r="P14" s="38"/>
      <c r="Q14" s="38"/>
      <c r="R14" s="38"/>
    </row>
    <row r="15" spans="1:18" ht="22" customHeight="1" x14ac:dyDescent="0.2">
      <c r="A15" s="86" t="s">
        <v>179</v>
      </c>
      <c r="B15" s="87">
        <v>-35627000</v>
      </c>
      <c r="C15" s="87">
        <v>18316000</v>
      </c>
      <c r="D15" s="87">
        <v>3187000</v>
      </c>
      <c r="E15" s="87">
        <v>32978000</v>
      </c>
      <c r="F15" s="92">
        <v>175000000</v>
      </c>
      <c r="G15" s="87">
        <v>240000000</v>
      </c>
      <c r="H15" s="87">
        <v>359000000</v>
      </c>
      <c r="I15" s="87">
        <v>556000000</v>
      </c>
      <c r="J15" s="88">
        <v>734000000</v>
      </c>
      <c r="K15" s="93" t="s">
        <v>234</v>
      </c>
      <c r="L15" s="42"/>
      <c r="M15" s="42"/>
      <c r="N15" s="100" t="s">
        <v>236</v>
      </c>
      <c r="O15" s="105" cm="1">
        <f t="array" ref="O15">_FV(A1,"Beta")</f>
        <v>0.91259999999999997</v>
      </c>
      <c r="P15" s="38"/>
      <c r="Q15" s="38"/>
      <c r="R15" s="38"/>
    </row>
    <row r="16" spans="1:18" ht="22" customHeight="1" x14ac:dyDescent="0.2">
      <c r="A16" s="94"/>
      <c r="B16" s="43"/>
      <c r="C16" s="43">
        <f t="shared" ref="C16:J16" si="3">(C15/B15)-1</f>
        <v>-1.5141044713279255</v>
      </c>
      <c r="D16" s="43">
        <f t="shared" si="3"/>
        <v>-0.8259991264468225</v>
      </c>
      <c r="E16" s="43">
        <f t="shared" si="3"/>
        <v>9.3476623784123003</v>
      </c>
      <c r="F16" s="44">
        <f t="shared" si="3"/>
        <v>4.3065680150403303</v>
      </c>
      <c r="G16" s="43">
        <f t="shared" si="3"/>
        <v>0.37142857142857144</v>
      </c>
      <c r="H16" s="43">
        <f t="shared" si="3"/>
        <v>0.49583333333333335</v>
      </c>
      <c r="I16" s="43">
        <f t="shared" si="3"/>
        <v>0.54874651810584951</v>
      </c>
      <c r="J16" s="91">
        <f t="shared" si="3"/>
        <v>0.32014388489208634</v>
      </c>
      <c r="K16" s="91">
        <f>AVERAGE(G16:J16)</f>
        <v>0.43403807693996016</v>
      </c>
      <c r="L16" s="42"/>
      <c r="M16" s="42"/>
      <c r="N16" s="100" t="s">
        <v>237</v>
      </c>
      <c r="O16" s="104">
        <v>8.4000000000000005E-2</v>
      </c>
      <c r="P16" s="38"/>
      <c r="Q16" s="38"/>
      <c r="R16" s="38"/>
    </row>
    <row r="17" spans="1:18" ht="22" customHeight="1" x14ac:dyDescent="0.2">
      <c r="A17" s="45" t="s">
        <v>194</v>
      </c>
      <c r="B17" s="46">
        <f>B15/B10</f>
        <v>-8.3314625134465178E-2</v>
      </c>
      <c r="C17" s="46">
        <f t="shared" ref="C17:J17" si="4">C15/C10</f>
        <v>3.0100790646996084E-2</v>
      </c>
      <c r="D17" s="46">
        <f t="shared" si="4"/>
        <v>3.6956123445280121E-3</v>
      </c>
      <c r="E17" s="48">
        <f t="shared" si="4"/>
        <v>3.0849709398319346E-2</v>
      </c>
      <c r="F17" s="46">
        <f t="shared" si="4"/>
        <v>0.14033680834001605</v>
      </c>
      <c r="G17" s="46">
        <f t="shared" si="4"/>
        <v>0.16315431679129844</v>
      </c>
      <c r="H17" s="46">
        <f t="shared" si="4"/>
        <v>0.20157215047725996</v>
      </c>
      <c r="I17" s="46">
        <f t="shared" si="4"/>
        <v>0.25539733578318785</v>
      </c>
      <c r="J17" s="48">
        <f t="shared" si="4"/>
        <v>0.28427575522850501</v>
      </c>
      <c r="K17" s="48"/>
      <c r="L17" s="42"/>
      <c r="M17" s="42"/>
      <c r="N17" s="106" t="s">
        <v>233</v>
      </c>
      <c r="O17" s="107">
        <f>(O14)+((O15)*(O16-O14))</f>
        <v>8.0391253999999995E-2</v>
      </c>
      <c r="P17" s="38"/>
      <c r="Q17" s="38"/>
      <c r="R17" s="38"/>
    </row>
    <row r="18" spans="1:18" ht="22" customHeight="1" x14ac:dyDescent="0.2">
      <c r="A18" s="95" t="s">
        <v>190</v>
      </c>
      <c r="B18" s="96">
        <v>-0.28573822178382724</v>
      </c>
      <c r="C18" s="96">
        <v>-0.20272834691696173</v>
      </c>
      <c r="D18" s="96">
        <v>-0.12901449407420759</v>
      </c>
      <c r="E18" s="96">
        <v>-0.14188082941726721</v>
      </c>
      <c r="F18" s="97"/>
      <c r="G18" s="96"/>
      <c r="H18" s="96"/>
      <c r="I18" s="96"/>
      <c r="J18" s="98"/>
      <c r="K18" s="99"/>
      <c r="L18" s="42"/>
      <c r="M18" s="42"/>
      <c r="N18" s="120" t="s">
        <v>238</v>
      </c>
      <c r="O18" s="121"/>
      <c r="P18" s="38"/>
      <c r="Q18" s="38"/>
      <c r="R18" s="38"/>
    </row>
    <row r="19" spans="1:18" ht="22" customHeight="1" x14ac:dyDescent="0.2">
      <c r="A19" s="42"/>
      <c r="B19" s="42"/>
      <c r="C19" s="42"/>
      <c r="D19" s="42"/>
      <c r="E19" s="42"/>
      <c r="F19" s="42"/>
      <c r="G19" s="42"/>
      <c r="H19" s="42"/>
      <c r="I19" s="42"/>
      <c r="J19" s="42"/>
      <c r="K19" s="42"/>
      <c r="L19" s="42"/>
      <c r="M19" s="42"/>
      <c r="N19" s="100" t="s">
        <v>216</v>
      </c>
      <c r="O19" s="108">
        <f>O6+O7</f>
        <v>591427000</v>
      </c>
      <c r="P19" s="38"/>
      <c r="Q19" s="38"/>
      <c r="R19" s="38"/>
    </row>
    <row r="20" spans="1:18" ht="22" customHeight="1" x14ac:dyDescent="0.2">
      <c r="A20" s="42"/>
      <c r="B20" s="42"/>
      <c r="C20" s="42"/>
      <c r="D20" s="42"/>
      <c r="E20" s="42"/>
      <c r="F20" s="42"/>
      <c r="G20" s="42"/>
      <c r="H20" s="42"/>
      <c r="I20" s="42"/>
      <c r="J20" s="42"/>
      <c r="K20" s="42"/>
      <c r="L20" s="42"/>
      <c r="M20" s="42"/>
      <c r="N20" s="100" t="s">
        <v>195</v>
      </c>
      <c r="O20" s="108" cm="1">
        <f t="array" ref="O20">_FV(A1,"Market cap",TRUE)</f>
        <v>10870810000</v>
      </c>
      <c r="P20" s="38"/>
      <c r="Q20" s="38"/>
      <c r="R20" s="38"/>
    </row>
    <row r="21" spans="1:18" ht="22" customHeight="1" x14ac:dyDescent="0.2">
      <c r="A21" s="122" t="str" cm="1">
        <f t="array" ref="A21">_FV(A1,"Industry")</f>
        <v>Software &amp; IT Services</v>
      </c>
      <c r="B21" s="122"/>
      <c r="C21" s="123" cm="1">
        <f t="array" ref="C21">_FV(A1,"Year incorporated",TRUE)</f>
        <v>2012</v>
      </c>
      <c r="D21" s="123"/>
      <c r="E21" s="111"/>
      <c r="F21" s="42"/>
      <c r="G21" s="42"/>
      <c r="H21" s="42"/>
      <c r="I21" s="42"/>
      <c r="J21" s="42"/>
      <c r="K21" s="42"/>
      <c r="M21" s="42"/>
      <c r="N21" s="100" t="s">
        <v>239</v>
      </c>
      <c r="O21" s="108">
        <f>O19+O20</f>
        <v>11462237000</v>
      </c>
      <c r="P21" s="38"/>
      <c r="Q21" s="38"/>
      <c r="R21" s="38"/>
    </row>
    <row r="22" spans="1:18" ht="22" customHeight="1" x14ac:dyDescent="0.2">
      <c r="A22" s="122" t="str" cm="1">
        <f t="array" ref="A22">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2" s="122"/>
      <c r="C22" s="122"/>
      <c r="D22" s="122"/>
      <c r="E22" s="122"/>
      <c r="F22" s="42"/>
      <c r="G22" s="42"/>
      <c r="H22" s="42"/>
      <c r="I22" s="42"/>
      <c r="J22" s="42"/>
      <c r="K22" s="42"/>
      <c r="L22" s="42"/>
      <c r="M22" s="42"/>
      <c r="N22" s="102" t="s">
        <v>240</v>
      </c>
      <c r="O22" s="109">
        <f>(O19/O21)</f>
        <v>5.1597868723182047E-2</v>
      </c>
      <c r="P22" s="38"/>
      <c r="Q22" s="38"/>
      <c r="R22" s="38"/>
    </row>
    <row r="23" spans="1:18" ht="22" customHeight="1" x14ac:dyDescent="0.2">
      <c r="A23" s="122"/>
      <c r="B23" s="122"/>
      <c r="C23" s="122"/>
      <c r="D23" s="122"/>
      <c r="E23" s="122"/>
      <c r="F23" s="42"/>
      <c r="G23" s="42"/>
      <c r="H23" s="42"/>
      <c r="I23" s="42"/>
      <c r="J23" s="42"/>
      <c r="K23" s="42"/>
      <c r="L23" s="42"/>
      <c r="M23" s="42"/>
      <c r="N23" s="106" t="s">
        <v>241</v>
      </c>
      <c r="O23" s="110">
        <f>O20/O21</f>
        <v>0.94840213127681794</v>
      </c>
      <c r="P23" s="38"/>
      <c r="Q23" s="38"/>
      <c r="R23" s="38"/>
    </row>
    <row r="24" spans="1:18" ht="22" customHeight="1" x14ac:dyDescent="0.2">
      <c r="A24" s="122"/>
      <c r="B24" s="122"/>
      <c r="C24" s="122"/>
      <c r="D24" s="122"/>
      <c r="E24" s="122"/>
      <c r="F24" s="42"/>
      <c r="G24" s="42"/>
      <c r="H24" s="42"/>
      <c r="I24" s="42"/>
      <c r="J24" s="42"/>
      <c r="K24" s="42"/>
      <c r="L24" s="42"/>
      <c r="M24" s="42"/>
      <c r="N24" s="112" t="s">
        <v>242</v>
      </c>
      <c r="O24" s="113"/>
      <c r="P24" s="38"/>
      <c r="Q24" s="38"/>
      <c r="R24" s="38"/>
    </row>
    <row r="25" spans="1:18" ht="22" customHeight="1" x14ac:dyDescent="0.2">
      <c r="A25" s="122"/>
      <c r="B25" s="122"/>
      <c r="C25" s="122"/>
      <c r="D25" s="122"/>
      <c r="E25" s="122"/>
      <c r="F25" s="42"/>
      <c r="G25" s="42"/>
      <c r="H25" s="42"/>
      <c r="I25" s="42"/>
      <c r="J25" s="42"/>
      <c r="K25" s="42"/>
      <c r="L25" s="42"/>
      <c r="M25" s="42"/>
      <c r="N25" s="114">
        <f>(O22*O12)+(O23*O17)</f>
        <v>7.878002815077384E-2</v>
      </c>
      <c r="O25" s="115"/>
      <c r="P25" s="38"/>
      <c r="Q25" s="38"/>
      <c r="R25" s="38"/>
    </row>
    <row r="26" spans="1:18" ht="22" customHeight="1" x14ac:dyDescent="0.2">
      <c r="A26" s="122"/>
      <c r="B26" s="122"/>
      <c r="C26" s="122"/>
      <c r="D26" s="122"/>
      <c r="E26" s="122"/>
      <c r="F26" s="42"/>
      <c r="G26" s="42"/>
      <c r="H26" s="42"/>
      <c r="I26" s="42"/>
      <c r="J26" s="42"/>
      <c r="K26" s="42"/>
      <c r="L26" s="42"/>
      <c r="M26" s="42"/>
      <c r="N26" s="42"/>
      <c r="O26" s="38"/>
      <c r="P26" s="38"/>
      <c r="Q26" s="38"/>
      <c r="R26" s="38"/>
    </row>
    <row r="27" spans="1:18" ht="22" customHeight="1" x14ac:dyDescent="0.2">
      <c r="A27" s="122"/>
      <c r="B27" s="122"/>
      <c r="C27" s="122"/>
      <c r="D27" s="122"/>
      <c r="E27" s="122"/>
      <c r="F27" s="42"/>
      <c r="G27" s="42"/>
      <c r="H27" s="42"/>
      <c r="I27" s="42"/>
      <c r="J27" s="42"/>
      <c r="K27" s="42"/>
      <c r="L27" s="42"/>
      <c r="M27" s="42"/>
      <c r="N27" s="42"/>
      <c r="O27" s="38"/>
      <c r="P27" s="38"/>
      <c r="Q27" s="38"/>
      <c r="R27" s="38"/>
    </row>
    <row r="28" spans="1:18" ht="22" customHeight="1" x14ac:dyDescent="0.2">
      <c r="A28" s="122"/>
      <c r="B28" s="122"/>
      <c r="C28" s="122"/>
      <c r="D28" s="122"/>
      <c r="E28" s="122"/>
      <c r="F28" s="42"/>
      <c r="G28" s="42"/>
      <c r="H28" s="42"/>
      <c r="I28" s="42"/>
      <c r="J28" s="42"/>
      <c r="K28" s="42"/>
      <c r="L28" s="42"/>
      <c r="M28" s="42"/>
      <c r="N28" s="42"/>
      <c r="O28" s="38"/>
      <c r="P28" s="38"/>
      <c r="Q28" s="38"/>
      <c r="R28" s="38"/>
    </row>
    <row r="29" spans="1:18" ht="22" customHeight="1" x14ac:dyDescent="0.2">
      <c r="A29" s="122"/>
      <c r="B29" s="122"/>
      <c r="C29" s="122"/>
      <c r="D29" s="122"/>
      <c r="E29" s="122"/>
      <c r="F29" s="42"/>
      <c r="G29" s="42"/>
      <c r="H29" s="42"/>
      <c r="I29" s="42"/>
      <c r="J29" s="42"/>
      <c r="K29" s="42"/>
      <c r="L29" s="42"/>
      <c r="M29" s="42"/>
      <c r="N29" s="42"/>
      <c r="O29" s="38"/>
      <c r="P29" s="38"/>
      <c r="Q29" s="38"/>
      <c r="R29" s="38"/>
    </row>
    <row r="30" spans="1:18" ht="22" customHeight="1" x14ac:dyDescent="0.2">
      <c r="A30" s="122"/>
      <c r="B30" s="122"/>
      <c r="C30" s="122"/>
      <c r="D30" s="122"/>
      <c r="E30" s="122"/>
      <c r="F30" s="42"/>
      <c r="G30" s="42"/>
      <c r="H30" s="42"/>
      <c r="I30" s="42"/>
      <c r="J30" s="42"/>
      <c r="K30" s="42"/>
      <c r="L30" s="42"/>
      <c r="M30" s="42"/>
      <c r="N30" s="42"/>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2"/>
      <c r="B33" s="42"/>
      <c r="C33" s="42"/>
      <c r="D33" s="42"/>
      <c r="E33" s="42"/>
      <c r="F33" s="42"/>
      <c r="G33" s="42"/>
      <c r="H33" s="42"/>
      <c r="I33" s="42"/>
      <c r="J33" s="42"/>
      <c r="K33" s="42"/>
      <c r="L33" s="42"/>
      <c r="M33" s="42"/>
      <c r="N33" s="42"/>
      <c r="O33" s="42"/>
      <c r="P33" s="42"/>
      <c r="Q33" s="38"/>
      <c r="R33" s="38"/>
    </row>
    <row r="34" spans="1:18" x14ac:dyDescent="0.2">
      <c r="A34" s="42"/>
      <c r="B34" s="42"/>
      <c r="C34" s="42"/>
      <c r="D34" s="42"/>
      <c r="E34" s="42"/>
      <c r="F34" s="42"/>
      <c r="G34" s="42"/>
      <c r="H34" s="42"/>
      <c r="I34" s="42"/>
      <c r="J34" s="42"/>
      <c r="K34" s="42"/>
      <c r="L34" s="42"/>
      <c r="M34" s="42"/>
      <c r="N34" s="42"/>
      <c r="O34" s="42"/>
      <c r="P34" s="42"/>
      <c r="Q34" s="38"/>
      <c r="R34" s="38"/>
    </row>
    <row r="35" spans="1:18" x14ac:dyDescent="0.2">
      <c r="A35" s="42"/>
      <c r="B35" s="42"/>
      <c r="C35" s="42"/>
      <c r="D35" s="42"/>
      <c r="E35" s="42"/>
      <c r="F35" s="42"/>
      <c r="G35" s="42"/>
      <c r="H35" s="42"/>
      <c r="I35" s="42"/>
      <c r="J35" s="42"/>
      <c r="K35" s="42"/>
      <c r="L35" s="42"/>
      <c r="M35" s="42"/>
      <c r="N35" s="42"/>
      <c r="O35" s="42"/>
      <c r="P35" s="42"/>
      <c r="Q35" s="38"/>
      <c r="R35" s="38"/>
    </row>
    <row r="36" spans="1:18" x14ac:dyDescent="0.2">
      <c r="A36" s="42"/>
      <c r="B36" s="42"/>
      <c r="C36" s="42"/>
      <c r="D36" s="42"/>
      <c r="E36" s="42"/>
      <c r="F36" s="42"/>
      <c r="G36" s="42"/>
      <c r="H36" s="42"/>
      <c r="I36" s="42"/>
      <c r="J36" s="42"/>
      <c r="K36" s="42"/>
      <c r="L36" s="42"/>
      <c r="M36" s="42"/>
      <c r="N36" s="42"/>
      <c r="O36" s="42"/>
      <c r="P36" s="42"/>
      <c r="Q36" s="38"/>
      <c r="R36" s="38"/>
    </row>
    <row r="37" spans="1:18" x14ac:dyDescent="0.2">
      <c r="A37" s="42"/>
      <c r="B37" s="42"/>
      <c r="C37" s="42"/>
      <c r="D37" s="42"/>
      <c r="E37" s="42"/>
      <c r="F37" s="42"/>
      <c r="G37" s="42"/>
      <c r="H37" s="42"/>
      <c r="I37" s="42"/>
      <c r="J37" s="42"/>
      <c r="K37" s="42"/>
      <c r="L37" s="42"/>
      <c r="M37" s="42"/>
      <c r="N37" s="42"/>
      <c r="O37" s="42"/>
      <c r="P37" s="42"/>
      <c r="Q37" s="38"/>
      <c r="R37" s="38"/>
    </row>
    <row r="38" spans="1:18" x14ac:dyDescent="0.2">
      <c r="A38" s="42"/>
      <c r="B38" s="42"/>
      <c r="C38" s="42"/>
      <c r="D38" s="42"/>
      <c r="E38" s="42"/>
      <c r="F38" s="42"/>
      <c r="G38" s="42"/>
      <c r="H38" s="42"/>
      <c r="I38" s="42"/>
      <c r="J38" s="42"/>
      <c r="K38" s="42"/>
      <c r="L38" s="42"/>
      <c r="M38" s="42"/>
      <c r="N38" s="42"/>
      <c r="O38" s="42"/>
      <c r="P38" s="42"/>
      <c r="Q38" s="38"/>
      <c r="R38" s="38"/>
    </row>
    <row r="39" spans="1:18" x14ac:dyDescent="0.2">
      <c r="A39" s="42"/>
      <c r="B39" s="42"/>
      <c r="C39" s="42"/>
      <c r="D39" s="42"/>
      <c r="E39" s="42"/>
      <c r="F39" s="42"/>
      <c r="G39" s="42"/>
      <c r="H39" s="42"/>
      <c r="I39" s="42"/>
      <c r="J39" s="42"/>
      <c r="K39" s="42"/>
      <c r="L39" s="42"/>
      <c r="M39" s="42"/>
      <c r="N39" s="42"/>
      <c r="O39" s="42"/>
      <c r="P39" s="42"/>
      <c r="Q39" s="38"/>
      <c r="R39" s="38"/>
    </row>
    <row r="40" spans="1:18" x14ac:dyDescent="0.2">
      <c r="A40" s="42"/>
      <c r="B40" s="42"/>
      <c r="C40" s="42"/>
      <c r="D40" s="42"/>
      <c r="E40" s="42"/>
      <c r="F40" s="42"/>
      <c r="G40" s="42"/>
      <c r="H40" s="42"/>
      <c r="I40" s="42"/>
      <c r="J40" s="42"/>
      <c r="K40" s="42"/>
      <c r="L40" s="42"/>
      <c r="M40" s="42"/>
      <c r="N40" s="42"/>
      <c r="O40" s="42"/>
      <c r="P40" s="42"/>
      <c r="Q40" s="38"/>
      <c r="R40" s="38"/>
    </row>
    <row r="41" spans="1:18" x14ac:dyDescent="0.2">
      <c r="A41" s="42"/>
      <c r="B41" s="42"/>
      <c r="C41" s="42"/>
      <c r="D41" s="42"/>
      <c r="E41" s="42"/>
      <c r="F41" s="42"/>
      <c r="G41" s="42"/>
      <c r="H41" s="42"/>
      <c r="I41" s="42"/>
      <c r="J41" s="42"/>
      <c r="K41" s="42"/>
      <c r="L41" s="42"/>
      <c r="M41" s="42"/>
      <c r="N41" s="42"/>
      <c r="O41" s="42"/>
      <c r="P41" s="42"/>
      <c r="Q41" s="38"/>
      <c r="R41" s="38"/>
    </row>
    <row r="42" spans="1:18" x14ac:dyDescent="0.2">
      <c r="A42" s="42"/>
      <c r="B42" s="42"/>
      <c r="C42" s="42"/>
      <c r="D42" s="42"/>
      <c r="E42" s="42"/>
      <c r="F42" s="42"/>
      <c r="G42" s="42"/>
      <c r="H42" s="42"/>
      <c r="I42" s="42"/>
      <c r="J42" s="42"/>
      <c r="K42" s="42"/>
      <c r="L42" s="42"/>
      <c r="M42" s="42"/>
      <c r="N42" s="42"/>
      <c r="O42" s="42"/>
      <c r="P42" s="42"/>
      <c r="Q42" s="38"/>
      <c r="R42" s="38"/>
    </row>
    <row r="43" spans="1:18" x14ac:dyDescent="0.2">
      <c r="A43" s="42"/>
      <c r="B43" s="42"/>
      <c r="C43" s="42"/>
      <c r="D43" s="42"/>
      <c r="E43" s="42"/>
      <c r="F43" s="42"/>
      <c r="G43" s="42"/>
      <c r="H43" s="42"/>
      <c r="I43" s="42"/>
      <c r="J43" s="42"/>
      <c r="K43" s="42"/>
      <c r="L43" s="42"/>
      <c r="M43" s="42"/>
      <c r="N43" s="42"/>
      <c r="O43" s="42"/>
      <c r="P43" s="42"/>
      <c r="Q43" s="38"/>
      <c r="R43" s="38"/>
    </row>
    <row r="44" spans="1:18" x14ac:dyDescent="0.2">
      <c r="A44" s="42"/>
      <c r="B44" s="42"/>
      <c r="C44" s="42"/>
      <c r="D44" s="42"/>
      <c r="E44" s="42"/>
      <c r="F44" s="42"/>
      <c r="G44" s="42"/>
      <c r="H44" s="42"/>
      <c r="I44" s="42"/>
      <c r="J44" s="42"/>
      <c r="K44" s="42"/>
      <c r="L44" s="42"/>
      <c r="M44" s="42"/>
      <c r="N44" s="42"/>
      <c r="O44" s="42"/>
      <c r="P44" s="42"/>
      <c r="Q44" s="38"/>
      <c r="R44" s="38"/>
    </row>
    <row r="45" spans="1:18" x14ac:dyDescent="0.2">
      <c r="A45" s="42"/>
      <c r="B45" s="42"/>
      <c r="C45" s="42"/>
      <c r="D45" s="42"/>
      <c r="E45" s="42"/>
      <c r="F45" s="42"/>
      <c r="G45" s="42"/>
      <c r="H45" s="42"/>
      <c r="I45" s="42"/>
      <c r="J45" s="42"/>
      <c r="K45" s="42"/>
      <c r="L45" s="42"/>
      <c r="M45" s="42"/>
      <c r="N45" s="42"/>
      <c r="O45" s="42"/>
      <c r="P45" s="42"/>
      <c r="Q45" s="38"/>
      <c r="R45" s="38"/>
    </row>
    <row r="46" spans="1:18" x14ac:dyDescent="0.2">
      <c r="A46" s="42"/>
      <c r="B46" s="42"/>
      <c r="C46" s="42"/>
      <c r="D46" s="42"/>
      <c r="E46" s="42"/>
      <c r="F46" s="42"/>
      <c r="G46" s="42"/>
      <c r="H46" s="42"/>
      <c r="I46" s="42"/>
      <c r="J46" s="42"/>
      <c r="K46" s="42"/>
      <c r="L46" s="42"/>
      <c r="M46" s="42"/>
      <c r="N46" s="42"/>
      <c r="O46" s="42"/>
      <c r="P46" s="42"/>
      <c r="Q46" s="38"/>
      <c r="R46" s="38"/>
    </row>
    <row r="47" spans="1:18" x14ac:dyDescent="0.2">
      <c r="A47" s="42"/>
      <c r="B47" s="42"/>
      <c r="C47" s="42"/>
      <c r="D47" s="42"/>
      <c r="E47" s="42"/>
      <c r="F47" s="42"/>
      <c r="G47" s="42"/>
      <c r="H47" s="42"/>
      <c r="I47" s="42"/>
      <c r="J47" s="42"/>
      <c r="K47" s="42"/>
      <c r="L47" s="42"/>
      <c r="M47" s="42"/>
      <c r="N47" s="42"/>
      <c r="O47" s="42"/>
      <c r="P47" s="42"/>
      <c r="Q47" s="38"/>
      <c r="R47" s="38"/>
    </row>
    <row r="48" spans="1:18" x14ac:dyDescent="0.2">
      <c r="A48" s="42"/>
      <c r="B48" s="42"/>
      <c r="C48" s="42"/>
      <c r="D48" s="42"/>
      <c r="E48" s="42"/>
      <c r="F48" s="42"/>
      <c r="G48" s="42"/>
      <c r="H48" s="42"/>
      <c r="I48" s="42"/>
      <c r="J48" s="42"/>
      <c r="K48" s="42"/>
      <c r="L48" s="42"/>
      <c r="M48" s="42"/>
      <c r="N48" s="42"/>
      <c r="O48" s="42"/>
      <c r="P48" s="42"/>
      <c r="Q48" s="38"/>
      <c r="R48" s="38"/>
    </row>
    <row r="49" spans="1:18" x14ac:dyDescent="0.2">
      <c r="A49" s="42"/>
      <c r="B49" s="42"/>
      <c r="C49" s="42"/>
      <c r="D49" s="42"/>
      <c r="E49" s="42"/>
      <c r="F49" s="42"/>
      <c r="G49" s="42"/>
      <c r="H49" s="42"/>
      <c r="I49" s="42"/>
      <c r="J49" s="42"/>
      <c r="K49" s="42"/>
      <c r="L49" s="42"/>
      <c r="M49" s="42"/>
      <c r="N49" s="42"/>
      <c r="O49" s="42"/>
      <c r="P49" s="42"/>
      <c r="Q49" s="38"/>
      <c r="R49" s="38"/>
    </row>
    <row r="50" spans="1:18" x14ac:dyDescent="0.2">
      <c r="A50" s="42"/>
      <c r="B50" s="42"/>
      <c r="C50" s="42"/>
      <c r="D50" s="42"/>
      <c r="E50" s="42"/>
      <c r="F50" s="42"/>
      <c r="G50" s="42"/>
      <c r="H50" s="42"/>
      <c r="I50" s="42"/>
      <c r="J50" s="42"/>
      <c r="K50" s="42"/>
      <c r="L50" s="42"/>
      <c r="M50" s="42"/>
      <c r="N50" s="42"/>
      <c r="O50" s="42"/>
      <c r="P50" s="42"/>
      <c r="Q50" s="38"/>
      <c r="R50" s="38"/>
    </row>
    <row r="51" spans="1:18" x14ac:dyDescent="0.2">
      <c r="A51" s="42"/>
      <c r="B51" s="42"/>
      <c r="C51" s="42"/>
      <c r="D51" s="42"/>
      <c r="E51" s="42"/>
      <c r="F51" s="42"/>
      <c r="G51" s="42"/>
      <c r="H51" s="42"/>
      <c r="I51" s="42"/>
      <c r="J51" s="42"/>
      <c r="K51" s="42"/>
      <c r="L51" s="42"/>
      <c r="M51" s="42"/>
      <c r="N51" s="42"/>
      <c r="O51" s="42"/>
      <c r="P51" s="42"/>
      <c r="Q51" s="38"/>
      <c r="R51" s="38"/>
    </row>
    <row r="52" spans="1:18" x14ac:dyDescent="0.2">
      <c r="A52" s="42"/>
      <c r="B52" s="42"/>
      <c r="C52" s="42"/>
      <c r="D52" s="42"/>
      <c r="E52" s="42"/>
      <c r="F52" s="42"/>
      <c r="G52" s="42"/>
      <c r="H52" s="42"/>
      <c r="I52" s="42"/>
      <c r="J52" s="42"/>
      <c r="K52" s="42"/>
      <c r="L52" s="42"/>
      <c r="M52" s="42"/>
      <c r="N52" s="42"/>
      <c r="O52" s="42"/>
      <c r="P52" s="42"/>
      <c r="Q52" s="38"/>
      <c r="R52" s="38"/>
    </row>
    <row r="53" spans="1:18" x14ac:dyDescent="0.2">
      <c r="A53" s="42"/>
      <c r="B53" s="42"/>
      <c r="C53" s="42"/>
      <c r="D53" s="42"/>
      <c r="E53" s="42"/>
      <c r="F53" s="42"/>
      <c r="G53" s="42"/>
      <c r="H53" s="42"/>
      <c r="I53" s="42"/>
      <c r="J53" s="42"/>
      <c r="K53" s="42"/>
      <c r="L53" s="42"/>
      <c r="M53" s="42"/>
      <c r="N53" s="42"/>
      <c r="O53" s="42"/>
      <c r="P53" s="42"/>
      <c r="Q53" s="38"/>
      <c r="R53" s="38"/>
    </row>
    <row r="54" spans="1:18" x14ac:dyDescent="0.2">
      <c r="A54" s="42"/>
      <c r="B54" s="42"/>
      <c r="C54" s="42"/>
      <c r="D54" s="42"/>
      <c r="E54" s="42"/>
      <c r="F54" s="42"/>
      <c r="G54" s="42"/>
      <c r="H54" s="42"/>
      <c r="I54" s="42"/>
      <c r="J54" s="42"/>
      <c r="K54" s="42"/>
      <c r="L54" s="42"/>
      <c r="M54" s="42"/>
      <c r="N54" s="42"/>
      <c r="O54" s="42"/>
      <c r="P54" s="42"/>
      <c r="Q54" s="38"/>
      <c r="R54" s="38"/>
    </row>
    <row r="55" spans="1:18" x14ac:dyDescent="0.2">
      <c r="A55" s="42"/>
      <c r="B55" s="42"/>
      <c r="C55" s="42"/>
      <c r="D55" s="42"/>
      <c r="E55" s="42"/>
      <c r="F55" s="42"/>
      <c r="G55" s="42"/>
      <c r="H55" s="42"/>
      <c r="I55" s="42"/>
      <c r="J55" s="42"/>
      <c r="K55" s="42"/>
      <c r="L55" s="42"/>
      <c r="M55" s="42"/>
      <c r="N55" s="42"/>
      <c r="O55" s="42"/>
      <c r="P55" s="42"/>
      <c r="Q55" s="38"/>
      <c r="R55" s="38"/>
    </row>
    <row r="56" spans="1:18" x14ac:dyDescent="0.2">
      <c r="A56" s="42"/>
      <c r="B56" s="42"/>
      <c r="C56" s="42"/>
      <c r="D56" s="42"/>
      <c r="E56" s="42"/>
      <c r="F56" s="42"/>
      <c r="G56" s="42"/>
      <c r="H56" s="42"/>
      <c r="I56" s="42"/>
      <c r="J56" s="42"/>
      <c r="K56" s="42"/>
      <c r="L56" s="42"/>
      <c r="M56" s="42"/>
      <c r="N56" s="42"/>
      <c r="O56" s="42"/>
      <c r="P56" s="42"/>
      <c r="Q56" s="38"/>
      <c r="R56" s="38"/>
    </row>
    <row r="57" spans="1:18" x14ac:dyDescent="0.2">
      <c r="A57" s="42"/>
      <c r="B57" s="42"/>
      <c r="C57" s="42"/>
      <c r="D57" s="42"/>
      <c r="E57" s="42"/>
      <c r="F57" s="42"/>
      <c r="G57" s="42"/>
      <c r="H57" s="42"/>
      <c r="I57" s="42"/>
      <c r="J57" s="42"/>
      <c r="K57" s="42"/>
      <c r="L57" s="42"/>
      <c r="M57" s="42"/>
      <c r="N57" s="42"/>
      <c r="O57" s="42"/>
      <c r="P57" s="42"/>
      <c r="Q57" s="38"/>
      <c r="R57" s="38"/>
    </row>
    <row r="58" spans="1:18" x14ac:dyDescent="0.2">
      <c r="A58" s="42"/>
      <c r="B58" s="42"/>
      <c r="C58" s="42"/>
      <c r="D58" s="42"/>
      <c r="E58" s="42"/>
      <c r="F58" s="42"/>
      <c r="G58" s="42"/>
      <c r="H58" s="42"/>
      <c r="I58" s="42"/>
      <c r="J58" s="42"/>
      <c r="K58" s="42"/>
      <c r="L58" s="42"/>
      <c r="M58" s="42"/>
      <c r="N58" s="42"/>
      <c r="O58" s="42"/>
      <c r="P58" s="42"/>
      <c r="Q58" s="38"/>
      <c r="R58" s="38"/>
    </row>
    <row r="59" spans="1:18" x14ac:dyDescent="0.2">
      <c r="A59" s="42"/>
      <c r="B59" s="42"/>
      <c r="C59" s="42"/>
      <c r="D59" s="42"/>
      <c r="E59" s="42"/>
      <c r="F59" s="42"/>
      <c r="G59" s="42"/>
      <c r="H59" s="42"/>
      <c r="I59" s="42"/>
      <c r="J59" s="42"/>
      <c r="K59" s="42"/>
      <c r="L59" s="42"/>
      <c r="M59" s="42"/>
      <c r="N59" s="42"/>
      <c r="O59" s="42"/>
      <c r="P59" s="42"/>
      <c r="Q59" s="38"/>
      <c r="R59" s="38"/>
    </row>
    <row r="60" spans="1:18" x14ac:dyDescent="0.2">
      <c r="A60" s="42"/>
      <c r="B60" s="42"/>
      <c r="C60" s="42"/>
      <c r="D60" s="42"/>
      <c r="E60" s="42"/>
      <c r="F60" s="42"/>
      <c r="G60" s="42"/>
      <c r="H60" s="42"/>
      <c r="I60" s="42"/>
      <c r="J60" s="42"/>
      <c r="K60" s="42"/>
      <c r="L60" s="42"/>
      <c r="M60" s="42"/>
      <c r="N60" s="42"/>
      <c r="O60" s="42"/>
      <c r="P60" s="42"/>
      <c r="Q60" s="38"/>
      <c r="R60" s="38"/>
    </row>
    <row r="61" spans="1:18" x14ac:dyDescent="0.2">
      <c r="A61" s="42"/>
      <c r="B61" s="42"/>
      <c r="C61" s="42"/>
      <c r="D61" s="42"/>
      <c r="E61" s="42"/>
      <c r="F61" s="42"/>
      <c r="G61" s="42"/>
      <c r="H61" s="42"/>
      <c r="I61" s="42"/>
      <c r="J61" s="42"/>
      <c r="K61" s="42"/>
      <c r="L61" s="42"/>
      <c r="M61" s="42"/>
      <c r="N61" s="42"/>
      <c r="O61" s="42"/>
      <c r="P61" s="42"/>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2023-12-03T13:55:39Z</dcterms:modified>
</cp:coreProperties>
</file>