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C2124C8-9CF9-834D-B2ED-AD5A4C27354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5" i="2"/>
  <c r="O10" i="2"/>
  <c r="O9" i="2"/>
  <c r="O7" i="2"/>
  <c r="G7" i="2"/>
  <c r="E7" i="2"/>
  <c r="O6" i="2"/>
  <c r="O19"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13" i="2" l="1"/>
  <c r="K3" i="2"/>
  <c r="K16" i="2"/>
  <c r="E4" i="2"/>
  <c r="K11" i="2"/>
  <c r="O8" i="2"/>
  <c r="O12" i="2" s="1"/>
  <c r="G4" i="2"/>
  <c r="O20" i="2"/>
  <c r="O21" i="2" s="1"/>
  <c r="O22" i="2" s="1"/>
  <c r="C7" i="2"/>
  <c r="O23" i="2" l="1"/>
  <c r="A6" i="2"/>
  <c r="A7" i="2"/>
  <c r="I189" i="1" l="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I18" i="1"/>
  <c r="I35" i="1"/>
  <c r="K36" i="1"/>
  <c r="J36" i="1"/>
  <c r="I36" i="1"/>
  <c r="H36" i="1"/>
  <c r="G36" i="1"/>
  <c r="F36" i="1"/>
  <c r="E36" i="1"/>
  <c r="D36" i="1"/>
  <c r="C36" i="1"/>
  <c r="B36" i="1"/>
  <c r="K35" i="1"/>
  <c r="J35" i="1"/>
  <c r="G35" i="1"/>
  <c r="F35" i="1"/>
  <c r="E35" i="1"/>
  <c r="D35" i="1"/>
  <c r="C35" i="1"/>
  <c r="K18" i="1"/>
  <c r="J18" i="1"/>
  <c r="G18" i="1"/>
  <c r="F18" i="1"/>
  <c r="E18" i="1"/>
  <c r="D18" i="1"/>
  <c r="C18" i="1"/>
  <c r="I3" i="1"/>
  <c r="K14" i="1"/>
  <c r="J14" i="1"/>
  <c r="I14" i="1"/>
  <c r="H14" i="1"/>
  <c r="G14" i="1"/>
  <c r="F14" i="1"/>
  <c r="E14" i="1"/>
  <c r="D14" i="1"/>
  <c r="C14" i="1"/>
  <c r="B14" i="1"/>
  <c r="K12" i="1"/>
  <c r="J12" i="1"/>
  <c r="I12" i="1"/>
  <c r="H12" i="1"/>
  <c r="G12" i="1"/>
  <c r="F12" i="1"/>
  <c r="E12" i="1"/>
  <c r="D12" i="1"/>
  <c r="C12" i="1"/>
  <c r="B12" i="1"/>
  <c r="K3" i="1"/>
  <c r="J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<sst xmlns="http://schemas.openxmlformats.org/spreadsheetml/2006/main" count="1040" uniqueCount="245">
  <si>
    <t>2018 Y</t>
  </si>
  <si>
    <t>2019 Y</t>
  </si>
  <si>
    <t>2020 Y</t>
  </si>
  <si>
    <t>2021 Y</t>
  </si>
  <si>
    <t>2022 Y</t>
  </si>
  <si>
    <t>TTM</t>
  </si>
  <si>
    <t>2022 Q3</t>
  </si>
  <si>
    <t>2022 Q4</t>
  </si>
  <si>
    <t>2021 Q1</t>
  </si>
  <si>
    <t>2021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</si>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</sst>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0" tint="-0.1499984740745262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style="thin">
        <color theme="1"/>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11" fillId="6" borderId="1" xfId="0" applyFont="1" applyFill="1" applyBorder="1" applyAlignment="1">
      <alignment horizontal="left" vertical="center" indent="1"/>
    </xf>
    <xf numFmtId="3" fontId="5" fillId="0" borderId="7" xfId="0" applyNumberFormat="1" applyFont="1" applyBorder="1"/>
    <xf numFmtId="3" fontId="6" fillId="4" borderId="7" xfId="0" applyNumberFormat="1" applyFont="1" applyFill="1" applyBorder="1"/>
    <xf numFmtId="3" fontId="5" fillId="0" borderId="8" xfId="0" applyNumberFormat="1" applyFont="1" applyBorder="1"/>
    <xf numFmtId="0" fontId="4" fillId="0" borderId="1" xfId="0" applyFont="1" applyBorder="1"/>
    <xf numFmtId="3" fontId="5" fillId="0" borderId="1" xfId="0" applyNumberFormat="1" applyFont="1" applyBorder="1"/>
    <xf numFmtId="3" fontId="6" fillId="4" borderId="1" xfId="0" applyNumberFormat="1" applyFont="1" applyFill="1" applyBorder="1"/>
    <xf numFmtId="0" fontId="2" fillId="2" borderId="1" xfId="0" applyFont="1" applyFill="1" applyBorder="1" applyAlignment="1">
      <alignment horizontal="center"/>
    </xf>
    <xf numFmtId="0" fontId="3" fillId="3" borderId="1" xfId="0" applyFont="1" applyFill="1" applyBorder="1" applyAlignment="1">
      <alignment horizontal="right"/>
    </xf>
    <xf numFmtId="0" fontId="4" fillId="0" borderId="9" xfId="0" applyFont="1" applyBorder="1"/>
    <xf numFmtId="3" fontId="5" fillId="0" borderId="9" xfId="0" applyNumberFormat="1" applyFont="1" applyBorder="1"/>
    <xf numFmtId="3" fontId="6" fillId="4" borderId="9" xfId="0" applyNumberFormat="1" applyFont="1" applyFill="1" applyBorder="1"/>
    <xf numFmtId="4" fontId="7" fillId="0" borderId="9" xfId="0" applyNumberFormat="1" applyFont="1" applyBorder="1"/>
    <xf numFmtId="4" fontId="8" fillId="5" borderId="9" xfId="0" applyNumberFormat="1" applyFont="1" applyFill="1" applyBorder="1"/>
    <xf numFmtId="0" fontId="3" fillId="0" borderId="9" xfId="0" applyFont="1" applyBorder="1"/>
    <xf numFmtId="0" fontId="3" fillId="0" borderId="6" xfId="0" applyFont="1" applyBorder="1"/>
    <xf numFmtId="3" fontId="5" fillId="0" borderId="10" xfId="0" applyNumberFormat="1" applyFont="1" applyBorder="1"/>
    <xf numFmtId="3" fontId="6" fillId="4" borderId="10" xfId="0" applyNumberFormat="1" applyFont="1" applyFill="1" applyBorder="1"/>
    <xf numFmtId="0" fontId="3" fillId="0" borderId="10" xfId="0" applyFont="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11" xfId="1" applyFont="1" applyFill="1" applyBorder="1" applyAlignment="1">
      <alignment horizontal="right" vertical="center" indent="1"/>
    </xf>
    <xf numFmtId="166" fontId="4" fillId="9" borderId="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4"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5" fontId="4" fillId="9" borderId="13" xfId="1" applyNumberFormat="1" applyFont="1" applyFill="1" applyBorder="1" applyAlignment="1">
      <alignment horizontal="right" vertical="center" indent="1"/>
    </xf>
    <xf numFmtId="164" fontId="4" fillId="9" borderId="14"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10" fontId="4" fillId="9" borderId="15"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0" fontId="12" fillId="10" borderId="20"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9" fontId="12" fillId="10" borderId="21"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20" xfId="0" applyNumberFormat="1" applyFont="1" applyFill="1" applyBorder="1" applyAlignment="1">
      <alignment vertical="center"/>
    </xf>
    <xf numFmtId="167" fontId="4" fillId="9" borderId="19"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5" fontId="4" fillId="9" borderId="24" xfId="1" applyNumberFormat="1" applyFont="1" applyFill="1" applyBorder="1" applyAlignment="1">
      <alignment horizontal="right" vertical="center" indent="1"/>
    </xf>
    <xf numFmtId="9" fontId="4" fillId="9" borderId="24" xfId="1" applyFont="1" applyFill="1" applyBorder="1" applyAlignment="1">
      <alignment horizontal="right" vertical="center" indent="1"/>
    </xf>
    <xf numFmtId="2" fontId="4" fillId="9" borderId="23" xfId="0"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165" fontId="4" fillId="14" borderId="24" xfId="1"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9" fontId="3" fillId="13" borderId="24" xfId="1" applyFont="1" applyFill="1" applyBorder="1" applyAlignment="1">
      <alignment horizontal="right" vertical="center" indent="1"/>
    </xf>
    <xf numFmtId="9" fontId="16" fillId="10" borderId="25" xfId="1" applyFont="1" applyFill="1" applyBorder="1" applyAlignment="1">
      <alignment horizontal="left" vertical="center" indent="1"/>
    </xf>
    <xf numFmtId="9" fontId="4" fillId="12" borderId="1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20" xfId="0" applyNumberFormat="1" applyFont="1" applyFill="1" applyBorder="1" applyAlignment="1">
      <alignment vertical="center"/>
    </xf>
    <xf numFmtId="0" fontId="3" fillId="9" borderId="26" xfId="0" applyFont="1" applyFill="1" applyBorder="1" applyAlignment="1">
      <alignment horizontal="right" vertical="center"/>
    </xf>
    <xf numFmtId="0" fontId="13" fillId="9" borderId="5" xfId="0" applyFont="1" applyFill="1" applyBorder="1" applyAlignment="1">
      <alignment horizontal="right" vertical="center" indent="1"/>
    </xf>
    <xf numFmtId="0" fontId="13" fillId="9" borderId="27"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20" xfId="0" applyFont="1" applyFill="1" applyBorder="1" applyAlignment="1">
      <alignment horizontal="right" vertical="center" indent="1"/>
    </xf>
    <xf numFmtId="9" fontId="13" fillId="10" borderId="17"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9" fontId="22" fillId="11" borderId="11" xfId="1" applyFont="1" applyFill="1" applyBorder="1" applyAlignment="1">
      <alignment horizontal="left" vertical="center" indent="2"/>
    </xf>
    <xf numFmtId="9" fontId="4" fillId="11" borderId="20" xfId="1" applyFont="1" applyFill="1" applyBorder="1" applyAlignment="1">
      <alignment horizontal="right" vertical="center" indent="1"/>
    </xf>
    <xf numFmtId="10" fontId="15" fillId="11" borderId="20" xfId="0" applyNumberFormat="1" applyFont="1" applyFill="1" applyBorder="1" applyAlignment="1">
      <alignment vertical="center"/>
    </xf>
    <xf numFmtId="164" fontId="4" fillId="10" borderId="17" xfId="0" applyNumberFormat="1" applyFont="1" applyFill="1" applyBorder="1" applyAlignment="1">
      <alignment horizontal="right" vertical="center" indent="1"/>
    </xf>
    <xf numFmtId="164" fontId="12" fillId="10" borderId="18" xfId="0" applyNumberFormat="1" applyFont="1" applyFill="1" applyBorder="1" applyAlignment="1">
      <alignment horizontal="right" vertical="center"/>
    </xf>
    <xf numFmtId="10" fontId="12" fillId="11" borderId="28" xfId="1" applyNumberFormat="1" applyFont="1" applyFill="1" applyBorder="1" applyAlignment="1">
      <alignment horizontal="right" vertical="center" indent="1"/>
    </xf>
    <xf numFmtId="10" fontId="12" fillId="11" borderId="17" xfId="1" applyNumberFormat="1" applyFont="1" applyFill="1" applyBorder="1" applyAlignment="1">
      <alignment horizontal="right" vertical="center" indent="1"/>
    </xf>
    <xf numFmtId="10" fontId="12" fillId="11" borderId="18" xfId="1" applyNumberFormat="1" applyFont="1" applyFill="1" applyBorder="1" applyAlignment="1">
      <alignment horizontal="right" vertical="center" indent="1"/>
    </xf>
    <xf numFmtId="2" fontId="15" fillId="11" borderId="20" xfId="0" applyNumberFormat="1" applyFont="1" applyFill="1" applyBorder="1" applyAlignment="1">
      <alignment vertical="center"/>
    </xf>
    <xf numFmtId="0" fontId="23" fillId="11" borderId="11" xfId="0" applyFont="1" applyFill="1" applyBorder="1" applyAlignment="1">
      <alignment horizontal="left" vertical="center" indent="1"/>
    </xf>
    <xf numFmtId="0" fontId="18" fillId="11" borderId="29" xfId="0" applyFont="1" applyFill="1" applyBorder="1" applyAlignment="1">
      <alignment horizontal="left" vertical="center" wrapText="1"/>
    </xf>
    <xf numFmtId="10" fontId="19" fillId="11" borderId="30" xfId="0" applyNumberFormat="1" applyFont="1" applyFill="1" applyBorder="1" applyAlignment="1">
      <alignment vertical="center"/>
    </xf>
    <xf numFmtId="9" fontId="13" fillId="10" borderId="29" xfId="1" applyFont="1" applyFill="1" applyBorder="1" applyAlignment="1">
      <alignment horizontal="left" vertical="center" indent="2"/>
    </xf>
    <xf numFmtId="9" fontId="4" fillId="10" borderId="31"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0" xfId="1" applyFont="1" applyFill="1" applyBorder="1" applyAlignment="1">
      <alignment horizontal="right" vertical="center"/>
    </xf>
    <xf numFmtId="164" fontId="15" fillId="11" borderId="20" xfId="0" applyNumberFormat="1" applyFont="1" applyFill="1" applyBorder="1" applyAlignment="1">
      <alignment horizontal="right" vertical="center"/>
    </xf>
    <xf numFmtId="10" fontId="19" fillId="11" borderId="20" xfId="0" applyNumberFormat="1" applyFont="1" applyFill="1" applyBorder="1" applyAlignment="1">
      <alignment horizontal="right" vertical="center"/>
    </xf>
    <xf numFmtId="10" fontId="19" fillId="11" borderId="30" xfId="0" applyNumberFormat="1" applyFont="1" applyFill="1" applyBorder="1" applyAlignment="1">
      <alignment horizontal="right" vertical="center"/>
    </xf>
    <xf numFmtId="9" fontId="25" fillId="10" borderId="20" xfId="1" applyFont="1" applyFill="1" applyBorder="1" applyAlignment="1">
      <alignment horizontal="left" vertical="center" indent="1"/>
    </xf>
    <xf numFmtId="164" fontId="12" fillId="10" borderId="32" xfId="0" applyNumberFormat="1" applyFont="1" applyFill="1" applyBorder="1" applyAlignment="1">
      <alignment horizontal="right" vertical="center"/>
    </xf>
    <xf numFmtId="0" fontId="12" fillId="11" borderId="17" xfId="0" applyFont="1" applyFill="1" applyBorder="1" applyAlignment="1">
      <alignment horizontal="left" vertical="center" indent="2"/>
    </xf>
    <xf numFmtId="9" fontId="4" fillId="10" borderId="29" xfId="1" applyFont="1" applyFill="1" applyBorder="1" applyAlignment="1">
      <alignment horizontal="center" vertical="center"/>
    </xf>
    <xf numFmtId="9" fontId="4" fillId="10" borderId="30" xfId="1" applyFont="1" applyFill="1" applyBorder="1" applyAlignment="1">
      <alignment horizontal="center" vertical="center"/>
    </xf>
    <xf numFmtId="10" fontId="13" fillId="9" borderId="29" xfId="1" applyNumberFormat="1" applyFont="1" applyFill="1" applyBorder="1" applyAlignment="1">
      <alignment horizontal="center" vertical="center"/>
    </xf>
    <xf numFmtId="10" fontId="13" fillId="9" borderId="30"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0" fontId="12" fillId="12" borderId="1" xfId="0" applyFont="1" applyFill="1" applyBorder="1" applyAlignment="1">
      <alignment horizontal="left" vertical="center" wrapText="1" indent="3"/>
    </xf>
    <xf numFmtId="9" fontId="13" fillId="11" borderId="17" xfId="1" applyFont="1" applyFill="1" applyBorder="1" applyAlignment="1">
      <alignment horizontal="center" vertical="center"/>
    </xf>
    <xf numFmtId="9" fontId="13" fillId="11" borderId="18" xfId="1" applyFont="1" applyFill="1" applyBorder="1" applyAlignment="1">
      <alignment horizontal="center" vertical="center"/>
    </xf>
    <xf numFmtId="9" fontId="4" fillId="10" borderId="17" xfId="1" applyFont="1" applyFill="1" applyBorder="1" applyAlignment="1">
      <alignment horizontal="center" vertical="center"/>
    </xf>
    <xf numFmtId="9" fontId="4" fillId="10" borderId="18" xfId="1" applyFont="1" applyFill="1" applyBorder="1" applyAlignment="1">
      <alignment horizontal="center" vertical="center"/>
    </xf>
    <xf numFmtId="0" fontId="12" fillId="12" borderId="1" xfId="0" applyFont="1" applyFill="1" applyBorder="1" applyAlignment="1">
      <alignment vertical="center" wrapText="1"/>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45.72</v>
    <v>18.14</v>
    <v>2.27</v>
    <v>6.6277000000000003E-2</v>
    <v>0.18</v>
    <v>4.9290000000000002E-3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36.832099999999997</v>
    <v>Software &amp; IT Services</v>
    <v>Stock</v>
    <v>45261.965917638285</v>
    <v>0</v>
    <v>34.33</v>
    <v>5998540000</v>
    <v>GLOBAL-E ONLINE LTD</v>
    <v>GLOBAL-E ONLINE LTD</v>
    <v>34.33</v>
    <v>34.25</v>
    <v>36.520000000000003</v>
    <v>36.700000000000003</v>
    <v>164253600</v>
    <v>GLBE</v>
    <v>GLOBAL-E ONLINE LTD (XNAS:GLBE)</v>
    <v>2962133</v>
    <v>1961632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LBE%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LB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22" workbookViewId="0">
      <pane xSplit="1" topLeftCell="B1" activePane="topRight" state="frozen"/>
      <selection pane="topRight" activeCell="A190" sqref="A190:XFD190"/>
    </sheetView>
  </sheetViews>
  <sheetFormatPr baseColWidth="10" defaultRowHeight="15" x14ac:dyDescent="0.2"/>
  <cols>
    <col min="1" max="1" width="40.83203125" customWidth="1"/>
    <col min="2" max="12" width="14.83203125" customWidth="1"/>
  </cols>
  <sheetData>
    <row r="1" spans="1:11" ht="16" x14ac:dyDescent="0.2">
      <c r="A1" s="33" t="e" vm="1">
        <v>#VALUE!</v>
      </c>
      <c r="B1" s="34" t="s">
        <v>0</v>
      </c>
      <c r="C1" s="34" t="s">
        <v>1</v>
      </c>
      <c r="D1" s="34" t="s">
        <v>2</v>
      </c>
      <c r="E1" s="34" t="s">
        <v>3</v>
      </c>
      <c r="F1" s="34" t="s">
        <v>4</v>
      </c>
      <c r="G1" s="34" t="s">
        <v>5</v>
      </c>
      <c r="H1" s="34" t="s">
        <v>6</v>
      </c>
      <c r="I1" s="34" t="s">
        <v>7</v>
      </c>
      <c r="J1" s="34" t="s">
        <v>8</v>
      </c>
      <c r="K1" s="34" t="s">
        <v>9</v>
      </c>
    </row>
    <row r="2" spans="1:11" ht="16" x14ac:dyDescent="0.2">
      <c r="A2" s="41" t="s">
        <v>10</v>
      </c>
      <c r="B2" s="27">
        <v>38640000</v>
      </c>
      <c r="C2" s="27">
        <v>65852000</v>
      </c>
      <c r="D2" s="27">
        <v>136375000</v>
      </c>
      <c r="E2" s="27">
        <v>245274000</v>
      </c>
      <c r="F2" s="27">
        <v>409049000</v>
      </c>
      <c r="G2" s="28">
        <v>496361000</v>
      </c>
      <c r="H2" s="27">
        <v>105556000</v>
      </c>
      <c r="I2" s="27">
        <v>139865000</v>
      </c>
      <c r="J2" s="27">
        <v>117631000</v>
      </c>
      <c r="K2" s="29">
        <v>133309000</v>
      </c>
    </row>
    <row r="3" spans="1:11" ht="16" x14ac:dyDescent="0.2">
      <c r="A3" s="26" t="s">
        <v>183</v>
      </c>
      <c r="B3" s="16"/>
      <c r="C3" s="17">
        <f t="shared" ref="C3:K3" si="0">(C2/B2)-1</f>
        <v>0.70424430641821956</v>
      </c>
      <c r="D3" s="17">
        <f t="shared" si="0"/>
        <v>1.0709317864301768</v>
      </c>
      <c r="E3" s="17">
        <f t="shared" si="0"/>
        <v>0.79852612282309798</v>
      </c>
      <c r="F3" s="17">
        <f t="shared" si="0"/>
        <v>0.66772262857049669</v>
      </c>
      <c r="G3" s="17">
        <f t="shared" si="0"/>
        <v>0.21345120022295627</v>
      </c>
      <c r="H3" s="17"/>
      <c r="I3" s="17">
        <f t="shared" si="0"/>
        <v>0.32503126302626084</v>
      </c>
      <c r="J3" s="17">
        <f t="shared" si="0"/>
        <v>-0.15896757587673827</v>
      </c>
      <c r="K3" s="17">
        <f t="shared" si="0"/>
        <v>0.13328119288282858</v>
      </c>
    </row>
    <row r="4" spans="1:11" ht="16" x14ac:dyDescent="0.2">
      <c r="A4" s="2" t="s">
        <v>11</v>
      </c>
      <c r="B4" s="3">
        <v>38640000</v>
      </c>
      <c r="C4" s="3">
        <v>65852000</v>
      </c>
      <c r="D4" s="3">
        <v>136375000</v>
      </c>
      <c r="E4" s="3">
        <v>245274000</v>
      </c>
      <c r="F4" s="3">
        <v>409049000</v>
      </c>
      <c r="G4" s="4">
        <v>496361000</v>
      </c>
      <c r="H4" s="3">
        <v>105556000</v>
      </c>
      <c r="I4" s="3">
        <v>139865000</v>
      </c>
      <c r="J4" s="3">
        <v>117631000</v>
      </c>
      <c r="K4" s="3">
        <v>133309000</v>
      </c>
    </row>
    <row r="5" spans="1:11" ht="16" x14ac:dyDescent="0.2">
      <c r="A5" s="2" t="s">
        <v>12</v>
      </c>
      <c r="B5" s="3">
        <v>30050000</v>
      </c>
      <c r="C5" s="3">
        <v>47188000</v>
      </c>
      <c r="D5" s="3">
        <v>92902000</v>
      </c>
      <c r="E5" s="3">
        <v>153841000</v>
      </c>
      <c r="F5" s="3">
        <v>250871000</v>
      </c>
      <c r="G5" s="4">
        <v>298951000</v>
      </c>
      <c r="H5" s="3">
        <v>64754000</v>
      </c>
      <c r="I5" s="3">
        <v>84023000</v>
      </c>
      <c r="J5" s="3">
        <v>71755000</v>
      </c>
      <c r="K5" s="3">
        <v>78419000</v>
      </c>
    </row>
    <row r="6" spans="1:11" ht="16" x14ac:dyDescent="0.2">
      <c r="A6" s="30" t="s">
        <v>13</v>
      </c>
      <c r="B6" s="31">
        <v>30050000</v>
      </c>
      <c r="C6" s="31">
        <v>47188000</v>
      </c>
      <c r="D6" s="31">
        <v>92902000</v>
      </c>
      <c r="E6" s="31">
        <v>153841000</v>
      </c>
      <c r="F6" s="31">
        <v>250871000</v>
      </c>
      <c r="G6" s="32">
        <v>298951000</v>
      </c>
      <c r="H6" s="31">
        <v>64754000</v>
      </c>
      <c r="I6" s="31">
        <v>84023000</v>
      </c>
      <c r="J6" s="31">
        <v>71755000</v>
      </c>
      <c r="K6" s="31">
        <v>78419000</v>
      </c>
    </row>
    <row r="7" spans="1:11" ht="16" x14ac:dyDescent="0.2">
      <c r="A7" s="40" t="s">
        <v>14</v>
      </c>
      <c r="B7" s="36">
        <v>8590000</v>
      </c>
      <c r="C7" s="36">
        <v>18664000</v>
      </c>
      <c r="D7" s="36">
        <v>43473000</v>
      </c>
      <c r="E7" s="36">
        <v>91433000</v>
      </c>
      <c r="F7" s="36">
        <v>158178000</v>
      </c>
      <c r="G7" s="37">
        <v>197410000</v>
      </c>
      <c r="H7" s="36">
        <v>40802000</v>
      </c>
      <c r="I7" s="36">
        <v>55842000</v>
      </c>
      <c r="J7" s="36">
        <v>45876000</v>
      </c>
      <c r="K7" s="36">
        <v>54890000</v>
      </c>
    </row>
    <row r="8" spans="1:11" ht="16" x14ac:dyDescent="0.2">
      <c r="A8" s="35" t="s">
        <v>50</v>
      </c>
      <c r="B8" s="38">
        <v>22.23</v>
      </c>
      <c r="C8" s="38">
        <v>28.34</v>
      </c>
      <c r="D8" s="38">
        <v>31.88</v>
      </c>
      <c r="E8" s="38">
        <v>37.28</v>
      </c>
      <c r="F8" s="38">
        <v>38.67</v>
      </c>
      <c r="G8" s="39">
        <v>39.770000000000003</v>
      </c>
      <c r="H8" s="38">
        <v>38.65</v>
      </c>
      <c r="I8" s="38">
        <v>39.93</v>
      </c>
      <c r="J8" s="36">
        <v>39</v>
      </c>
      <c r="K8" s="38">
        <v>41.18</v>
      </c>
    </row>
    <row r="9" spans="1:11" ht="16" x14ac:dyDescent="0.2">
      <c r="A9" s="2" t="s">
        <v>15</v>
      </c>
      <c r="B9" s="3" t="s">
        <v>16</v>
      </c>
      <c r="C9" s="3" t="s">
        <v>16</v>
      </c>
      <c r="D9" s="3" t="s">
        <v>16</v>
      </c>
      <c r="E9" s="3" t="s">
        <v>16</v>
      </c>
      <c r="F9" s="3" t="s">
        <v>16</v>
      </c>
      <c r="G9" s="4" t="s">
        <v>16</v>
      </c>
      <c r="H9" s="3" t="s">
        <v>16</v>
      </c>
      <c r="I9" s="3" t="s">
        <v>16</v>
      </c>
      <c r="J9" s="3" t="s">
        <v>16</v>
      </c>
      <c r="K9" s="3" t="s">
        <v>16</v>
      </c>
    </row>
    <row r="10" spans="1:11" ht="16" x14ac:dyDescent="0.2">
      <c r="A10" s="30" t="s">
        <v>17</v>
      </c>
      <c r="B10" s="31">
        <v>18968000</v>
      </c>
      <c r="C10" s="31">
        <v>23615000</v>
      </c>
      <c r="D10" s="31">
        <v>35060000</v>
      </c>
      <c r="E10" s="31">
        <v>157091000</v>
      </c>
      <c r="F10" s="31">
        <v>347502000</v>
      </c>
      <c r="G10" s="32">
        <v>364151000</v>
      </c>
      <c r="H10" s="31">
        <v>94033000</v>
      </c>
      <c r="I10" s="31">
        <v>90949000</v>
      </c>
      <c r="J10" s="31">
        <v>87883000</v>
      </c>
      <c r="K10" s="31">
        <v>91286000</v>
      </c>
    </row>
    <row r="11" spans="1:11" ht="16" x14ac:dyDescent="0.2">
      <c r="A11" s="35" t="s">
        <v>18</v>
      </c>
      <c r="B11" s="36">
        <v>9427000</v>
      </c>
      <c r="C11" s="36">
        <v>11581000</v>
      </c>
      <c r="D11" s="36">
        <v>19660000</v>
      </c>
      <c r="E11" s="36">
        <v>127330000</v>
      </c>
      <c r="F11" s="36">
        <v>266296000</v>
      </c>
      <c r="G11" s="37">
        <v>270713000</v>
      </c>
      <c r="H11" s="36">
        <v>71809000</v>
      </c>
      <c r="I11" s="36">
        <v>67251000</v>
      </c>
      <c r="J11" s="36">
        <v>64987000</v>
      </c>
      <c r="K11" s="36">
        <v>66666000</v>
      </c>
    </row>
    <row r="12" spans="1:11" ht="16" x14ac:dyDescent="0.2">
      <c r="A12" s="10" t="s">
        <v>184</v>
      </c>
      <c r="B12" s="9">
        <f t="shared" ref="B12:K12" si="1">B11/B2</f>
        <v>0.24396997929606626</v>
      </c>
      <c r="C12" s="9">
        <f t="shared" si="1"/>
        <v>0.17586405879851788</v>
      </c>
      <c r="D12" s="9">
        <f t="shared" si="1"/>
        <v>0.14416131989000916</v>
      </c>
      <c r="E12" s="9">
        <f t="shared" si="1"/>
        <v>0.51913370353156063</v>
      </c>
      <c r="F12" s="9">
        <f t="shared" si="1"/>
        <v>0.65101247038863319</v>
      </c>
      <c r="G12" s="9">
        <f t="shared" si="1"/>
        <v>0.54539538763117967</v>
      </c>
      <c r="H12" s="9">
        <f t="shared" si="1"/>
        <v>0.68029292508242067</v>
      </c>
      <c r="I12" s="9">
        <f t="shared" si="1"/>
        <v>0.48082794122904227</v>
      </c>
      <c r="J12" s="9">
        <f t="shared" si="1"/>
        <v>0.55246491146041432</v>
      </c>
      <c r="K12" s="9">
        <f t="shared" si="1"/>
        <v>0.50008626574349824</v>
      </c>
    </row>
    <row r="13" spans="1:11" ht="16" x14ac:dyDescent="0.2">
      <c r="A13" s="35" t="s">
        <v>19</v>
      </c>
      <c r="B13" s="36">
        <v>9541000</v>
      </c>
      <c r="C13" s="36">
        <v>12034000</v>
      </c>
      <c r="D13" s="36">
        <v>15400000</v>
      </c>
      <c r="E13" s="36">
        <v>29761000</v>
      </c>
      <c r="F13" s="36">
        <v>81206000</v>
      </c>
      <c r="G13" s="37">
        <v>93438000</v>
      </c>
      <c r="H13" s="36">
        <v>22224000</v>
      </c>
      <c r="I13" s="36">
        <v>23698000</v>
      </c>
      <c r="J13" s="36">
        <v>22896000</v>
      </c>
      <c r="K13" s="36">
        <v>24620000</v>
      </c>
    </row>
    <row r="14" spans="1:11" ht="16" x14ac:dyDescent="0.2">
      <c r="A14" s="11" t="s">
        <v>185</v>
      </c>
      <c r="B14" s="12">
        <f t="shared" ref="B14:K14" si="2">B13/B2</f>
        <v>0.24692028985507247</v>
      </c>
      <c r="C14" s="12">
        <f t="shared" si="2"/>
        <v>0.18274312093786066</v>
      </c>
      <c r="D14" s="12">
        <f t="shared" si="2"/>
        <v>0.11292392300641613</v>
      </c>
      <c r="E14" s="12">
        <f t="shared" si="2"/>
        <v>0.12133776918874402</v>
      </c>
      <c r="F14" s="12">
        <f t="shared" si="2"/>
        <v>0.19852389322550598</v>
      </c>
      <c r="G14" s="12">
        <f t="shared" si="2"/>
        <v>0.18824605478673787</v>
      </c>
      <c r="H14" s="12">
        <f t="shared" si="2"/>
        <v>0.21054227140096252</v>
      </c>
      <c r="I14" s="12">
        <f t="shared" si="2"/>
        <v>0.16943481214027811</v>
      </c>
      <c r="J14" s="12">
        <f t="shared" si="2"/>
        <v>0.19464256871062899</v>
      </c>
      <c r="K14" s="12">
        <f t="shared" si="2"/>
        <v>0.18468370477612164</v>
      </c>
    </row>
    <row r="15" spans="1:11" ht="16" x14ac:dyDescent="0.2">
      <c r="A15" s="30" t="s">
        <v>20</v>
      </c>
      <c r="B15" s="31" t="s">
        <v>16</v>
      </c>
      <c r="C15" s="31" t="s">
        <v>16</v>
      </c>
      <c r="D15" s="31" t="s">
        <v>16</v>
      </c>
      <c r="E15" s="31" t="s">
        <v>16</v>
      </c>
      <c r="F15" s="31" t="s">
        <v>16</v>
      </c>
      <c r="G15" s="32" t="s">
        <v>16</v>
      </c>
      <c r="H15" s="31" t="s">
        <v>16</v>
      </c>
      <c r="I15" s="31" t="s">
        <v>16</v>
      </c>
      <c r="J15" s="31" t="s">
        <v>16</v>
      </c>
      <c r="K15" s="31" t="s">
        <v>16</v>
      </c>
    </row>
    <row r="16" spans="1:11" ht="16" x14ac:dyDescent="0.2">
      <c r="A16" s="40" t="s">
        <v>21</v>
      </c>
      <c r="B16" s="36">
        <v>-10378000</v>
      </c>
      <c r="C16" s="36">
        <v>-4951000</v>
      </c>
      <c r="D16" s="36">
        <v>8413000</v>
      </c>
      <c r="E16" s="36">
        <v>-65658000</v>
      </c>
      <c r="F16" s="36">
        <v>-189324000</v>
      </c>
      <c r="G16" s="37">
        <v>-166741000</v>
      </c>
      <c r="H16" s="36">
        <v>-53231000</v>
      </c>
      <c r="I16" s="36">
        <v>-35107000</v>
      </c>
      <c r="J16" s="36">
        <v>-42007000</v>
      </c>
      <c r="K16" s="36">
        <v>-36396000</v>
      </c>
    </row>
    <row r="17" spans="1:11" ht="16" x14ac:dyDescent="0.2">
      <c r="A17" s="35" t="s">
        <v>51</v>
      </c>
      <c r="B17" s="38">
        <v>-26.86</v>
      </c>
      <c r="C17" s="38">
        <v>-7.52</v>
      </c>
      <c r="D17" s="38">
        <v>6.17</v>
      </c>
      <c r="E17" s="38">
        <v>-26.77</v>
      </c>
      <c r="F17" s="38">
        <v>-46.28</v>
      </c>
      <c r="G17" s="39">
        <v>-33.590000000000003</v>
      </c>
      <c r="H17" s="38">
        <v>-50.43</v>
      </c>
      <c r="I17" s="38">
        <v>-25.1</v>
      </c>
      <c r="J17" s="38">
        <v>-35.71</v>
      </c>
      <c r="K17" s="38">
        <v>-27.3</v>
      </c>
    </row>
    <row r="18" spans="1:11" ht="16" x14ac:dyDescent="0.2">
      <c r="A18" s="13" t="s">
        <v>186</v>
      </c>
      <c r="B18" s="8"/>
      <c r="C18" s="9">
        <f>(C16/B16)-1</f>
        <v>-0.52293312777028333</v>
      </c>
      <c r="D18" s="9">
        <f>(D16/C16)-1</f>
        <v>-2.699252676227025</v>
      </c>
      <c r="E18" s="9">
        <f>(E16/D16)-1</f>
        <v>-8.804350410079639</v>
      </c>
      <c r="F18" s="9">
        <f t="shared" ref="F18:K18" si="3">(F16/E16)-1</f>
        <v>1.8834871607420269</v>
      </c>
      <c r="G18" s="9">
        <f t="shared" si="3"/>
        <v>-0.11928228856352074</v>
      </c>
      <c r="H18" s="9"/>
      <c r="I18" s="9">
        <f t="shared" si="3"/>
        <v>-0.34047829272416452</v>
      </c>
      <c r="J18" s="9">
        <f t="shared" si="3"/>
        <v>0.19654200017090617</v>
      </c>
      <c r="K18" s="9">
        <f t="shared" si="3"/>
        <v>-0.13357297593258266</v>
      </c>
    </row>
    <row r="19" spans="1:11" ht="16" x14ac:dyDescent="0.2">
      <c r="A19" s="2" t="s">
        <v>22</v>
      </c>
      <c r="B19" s="3">
        <v>1165000</v>
      </c>
      <c r="C19" s="3">
        <v>2559000</v>
      </c>
      <c r="D19" s="3">
        <v>4339000</v>
      </c>
      <c r="E19" s="3">
        <v>8570000</v>
      </c>
      <c r="F19" s="3">
        <v>12093000</v>
      </c>
      <c r="G19" s="4">
        <v>14261000</v>
      </c>
      <c r="H19" s="3">
        <v>10890000</v>
      </c>
      <c r="I19" s="3">
        <v>217000</v>
      </c>
      <c r="J19" s="3">
        <v>2400000</v>
      </c>
      <c r="K19" s="3">
        <v>754000</v>
      </c>
    </row>
    <row r="20" spans="1:11" ht="16" x14ac:dyDescent="0.2">
      <c r="A20" s="2" t="s">
        <v>23</v>
      </c>
      <c r="B20" s="3">
        <v>1165000</v>
      </c>
      <c r="C20" s="3">
        <v>2559000</v>
      </c>
      <c r="D20" s="3">
        <v>4339000</v>
      </c>
      <c r="E20" s="3">
        <v>8570000</v>
      </c>
      <c r="F20" s="3">
        <v>12093000</v>
      </c>
      <c r="G20" s="4">
        <v>-7953000</v>
      </c>
      <c r="H20" s="3">
        <v>-10890000</v>
      </c>
      <c r="I20" s="3">
        <v>-217000</v>
      </c>
      <c r="J20" s="3">
        <v>2400000</v>
      </c>
      <c r="K20" s="3">
        <v>754000</v>
      </c>
    </row>
    <row r="21" spans="1:11" ht="16" x14ac:dyDescent="0.2">
      <c r="A21" s="2" t="s">
        <v>24</v>
      </c>
      <c r="B21" s="3">
        <v>1165000</v>
      </c>
      <c r="C21" s="3">
        <v>2559000</v>
      </c>
      <c r="D21" s="3">
        <v>4339000</v>
      </c>
      <c r="E21" s="3">
        <v>8570000</v>
      </c>
      <c r="F21" s="3">
        <v>12093000</v>
      </c>
      <c r="G21" s="4">
        <v>-7953000</v>
      </c>
      <c r="H21" s="3">
        <v>-10890000</v>
      </c>
      <c r="I21" s="3">
        <v>-217000</v>
      </c>
      <c r="J21" s="3">
        <v>2400000</v>
      </c>
      <c r="K21" s="3">
        <v>754000</v>
      </c>
    </row>
    <row r="22" spans="1:11" ht="16" x14ac:dyDescent="0.2">
      <c r="A22" s="2" t="s">
        <v>25</v>
      </c>
      <c r="B22" s="3" t="s">
        <v>16</v>
      </c>
      <c r="C22" s="3" t="s">
        <v>16</v>
      </c>
      <c r="D22" s="3" t="s">
        <v>16</v>
      </c>
      <c r="E22" s="3" t="s">
        <v>16</v>
      </c>
      <c r="F22" s="3" t="s">
        <v>16</v>
      </c>
      <c r="G22" s="4" t="s">
        <v>16</v>
      </c>
      <c r="H22" s="3" t="s">
        <v>16</v>
      </c>
      <c r="I22" s="3" t="s">
        <v>16</v>
      </c>
      <c r="J22" s="3" t="s">
        <v>16</v>
      </c>
      <c r="K22" s="3" t="s">
        <v>16</v>
      </c>
    </row>
    <row r="23" spans="1:11" ht="16" x14ac:dyDescent="0.2">
      <c r="A23" s="2" t="s">
        <v>26</v>
      </c>
      <c r="B23" s="3" t="s">
        <v>16</v>
      </c>
      <c r="C23" s="3" t="s">
        <v>16</v>
      </c>
      <c r="D23" s="3" t="s">
        <v>16</v>
      </c>
      <c r="E23" s="3" t="s">
        <v>16</v>
      </c>
      <c r="F23" s="3" t="s">
        <v>16</v>
      </c>
      <c r="G23" s="4">
        <v>22214000</v>
      </c>
      <c r="H23" s="3">
        <v>21780000</v>
      </c>
      <c r="I23" s="3">
        <v>434000</v>
      </c>
      <c r="J23" s="3" t="s">
        <v>16</v>
      </c>
      <c r="K23" s="3" t="s">
        <v>16</v>
      </c>
    </row>
    <row r="24" spans="1:11" ht="16" x14ac:dyDescent="0.2">
      <c r="A24" s="2" t="s">
        <v>27</v>
      </c>
      <c r="B24" s="3">
        <v>-11543000</v>
      </c>
      <c r="C24" s="3">
        <v>-7510000</v>
      </c>
      <c r="D24" s="3">
        <v>4074000</v>
      </c>
      <c r="E24" s="3">
        <v>-74228000</v>
      </c>
      <c r="F24" s="3">
        <v>-201417000</v>
      </c>
      <c r="G24" s="4">
        <v>-181002000</v>
      </c>
      <c r="H24" s="3">
        <v>-64121000</v>
      </c>
      <c r="I24" s="3">
        <v>-35324000</v>
      </c>
      <c r="J24" s="3">
        <v>-44407000</v>
      </c>
      <c r="K24" s="3">
        <v>-37150000</v>
      </c>
    </row>
    <row r="25" spans="1:11" ht="16" x14ac:dyDescent="0.2">
      <c r="A25" s="2" t="s">
        <v>28</v>
      </c>
      <c r="B25" s="3">
        <v>50000</v>
      </c>
      <c r="C25" s="3">
        <v>34000</v>
      </c>
      <c r="D25" s="3">
        <v>160000</v>
      </c>
      <c r="E25" s="3">
        <v>705000</v>
      </c>
      <c r="F25" s="3">
        <v>-6012000</v>
      </c>
      <c r="G25" s="4">
        <v>-9364000</v>
      </c>
      <c r="H25" s="3">
        <v>430000</v>
      </c>
      <c r="I25" s="3">
        <v>-6853000</v>
      </c>
      <c r="J25" s="3">
        <v>-1324000</v>
      </c>
      <c r="K25" s="3">
        <v>-1617000</v>
      </c>
    </row>
    <row r="26" spans="1:11" ht="16" x14ac:dyDescent="0.2">
      <c r="A26" s="2" t="s">
        <v>29</v>
      </c>
      <c r="B26" s="3" t="s">
        <v>16</v>
      </c>
      <c r="C26" s="3" t="s">
        <v>16</v>
      </c>
      <c r="D26" s="3" t="s">
        <v>16</v>
      </c>
      <c r="E26" s="3" t="s">
        <v>16</v>
      </c>
      <c r="F26" s="3" t="s">
        <v>16</v>
      </c>
      <c r="G26" s="4" t="s">
        <v>16</v>
      </c>
      <c r="H26" s="3" t="s">
        <v>16</v>
      </c>
      <c r="I26" s="3" t="s">
        <v>16</v>
      </c>
      <c r="J26" s="3" t="s">
        <v>16</v>
      </c>
      <c r="K26" s="3" t="s">
        <v>16</v>
      </c>
    </row>
    <row r="27" spans="1:11" ht="16" x14ac:dyDescent="0.2">
      <c r="A27" s="2" t="s">
        <v>30</v>
      </c>
      <c r="B27" s="3">
        <v>-11593000</v>
      </c>
      <c r="C27" s="3">
        <v>-7544000</v>
      </c>
      <c r="D27" s="3">
        <v>3914000</v>
      </c>
      <c r="E27" s="3">
        <v>-74933000</v>
      </c>
      <c r="F27" s="3">
        <v>-195405000</v>
      </c>
      <c r="G27" s="4">
        <v>-171638000</v>
      </c>
      <c r="H27" s="3">
        <v>-64551000</v>
      </c>
      <c r="I27" s="3">
        <v>-28471000</v>
      </c>
      <c r="J27" s="3">
        <v>-43083000</v>
      </c>
      <c r="K27" s="3">
        <v>-35533000</v>
      </c>
    </row>
    <row r="28" spans="1:11" ht="16" x14ac:dyDescent="0.2">
      <c r="A28" s="2" t="s">
        <v>31</v>
      </c>
      <c r="B28" s="3" t="s">
        <v>16</v>
      </c>
      <c r="C28" s="3" t="s">
        <v>16</v>
      </c>
      <c r="D28" s="3" t="s">
        <v>16</v>
      </c>
      <c r="E28" s="3" t="s">
        <v>16</v>
      </c>
      <c r="F28" s="3" t="s">
        <v>16</v>
      </c>
      <c r="G28" s="4" t="s">
        <v>16</v>
      </c>
      <c r="H28" s="3" t="s">
        <v>16</v>
      </c>
      <c r="I28" s="3" t="s">
        <v>16</v>
      </c>
      <c r="J28" s="3" t="s">
        <v>16</v>
      </c>
      <c r="K28" s="3" t="s">
        <v>16</v>
      </c>
    </row>
    <row r="29" spans="1:11" ht="16" x14ac:dyDescent="0.2">
      <c r="A29" s="2" t="s">
        <v>32</v>
      </c>
      <c r="B29" s="3" t="s">
        <v>16</v>
      </c>
      <c r="C29" s="3" t="s">
        <v>16</v>
      </c>
      <c r="D29" s="3" t="s">
        <v>16</v>
      </c>
      <c r="E29" s="3" t="s">
        <v>16</v>
      </c>
      <c r="F29" s="3" t="s">
        <v>16</v>
      </c>
      <c r="G29" s="4" t="s">
        <v>16</v>
      </c>
      <c r="H29" s="3" t="s">
        <v>16</v>
      </c>
      <c r="I29" s="3" t="s">
        <v>16</v>
      </c>
      <c r="J29" s="3" t="s">
        <v>16</v>
      </c>
      <c r="K29" s="3" t="s">
        <v>16</v>
      </c>
    </row>
    <row r="30" spans="1:11" ht="16" x14ac:dyDescent="0.2">
      <c r="A30" s="2" t="s">
        <v>33</v>
      </c>
      <c r="B30" s="3" t="s">
        <v>16</v>
      </c>
      <c r="C30" s="3" t="s">
        <v>16</v>
      </c>
      <c r="D30" s="3" t="s">
        <v>16</v>
      </c>
      <c r="E30" s="3" t="s">
        <v>16</v>
      </c>
      <c r="F30" s="3" t="s">
        <v>16</v>
      </c>
      <c r="G30" s="4" t="s">
        <v>16</v>
      </c>
      <c r="H30" s="3" t="s">
        <v>16</v>
      </c>
      <c r="I30" s="3" t="s">
        <v>16</v>
      </c>
      <c r="J30" s="3" t="s">
        <v>16</v>
      </c>
      <c r="K30" s="3" t="s">
        <v>16</v>
      </c>
    </row>
    <row r="31" spans="1:11" ht="16" x14ac:dyDescent="0.2">
      <c r="A31" s="2" t="s">
        <v>34</v>
      </c>
      <c r="B31" s="3">
        <v>-11593000</v>
      </c>
      <c r="C31" s="3">
        <v>-7544000</v>
      </c>
      <c r="D31" s="3">
        <v>3914000</v>
      </c>
      <c r="E31" s="3">
        <v>-74933000</v>
      </c>
      <c r="F31" s="3">
        <v>-195405000</v>
      </c>
      <c r="G31" s="4">
        <v>-171638000</v>
      </c>
      <c r="H31" s="3">
        <v>-64551000</v>
      </c>
      <c r="I31" s="3">
        <v>-28471000</v>
      </c>
      <c r="J31" s="3">
        <v>-43083000</v>
      </c>
      <c r="K31" s="3">
        <v>-35533000</v>
      </c>
    </row>
    <row r="32" spans="1:11" ht="16" x14ac:dyDescent="0.2">
      <c r="A32" s="30" t="s">
        <v>35</v>
      </c>
      <c r="B32" s="31" t="s">
        <v>16</v>
      </c>
      <c r="C32" s="31" t="s">
        <v>16</v>
      </c>
      <c r="D32" s="31" t="s">
        <v>16</v>
      </c>
      <c r="E32" s="31" t="s">
        <v>16</v>
      </c>
      <c r="F32" s="31" t="s">
        <v>16</v>
      </c>
      <c r="G32" s="32" t="s">
        <v>16</v>
      </c>
      <c r="H32" s="31" t="s">
        <v>16</v>
      </c>
      <c r="I32" s="31" t="s">
        <v>16</v>
      </c>
      <c r="J32" s="31" t="s">
        <v>16</v>
      </c>
      <c r="K32" s="31" t="s">
        <v>16</v>
      </c>
    </row>
    <row r="33" spans="1:11" ht="16" x14ac:dyDescent="0.2">
      <c r="A33" s="40" t="s">
        <v>36</v>
      </c>
      <c r="B33" s="36">
        <v>-11593000</v>
      </c>
      <c r="C33" s="36">
        <v>-7544000</v>
      </c>
      <c r="D33" s="36">
        <v>3914000</v>
      </c>
      <c r="E33" s="36">
        <v>-74933000</v>
      </c>
      <c r="F33" s="36">
        <v>-195405000</v>
      </c>
      <c r="G33" s="37">
        <v>-171638000</v>
      </c>
      <c r="H33" s="36">
        <v>-64551000</v>
      </c>
      <c r="I33" s="36">
        <v>-28471000</v>
      </c>
      <c r="J33" s="36">
        <v>-43083000</v>
      </c>
      <c r="K33" s="36">
        <v>-35533000</v>
      </c>
    </row>
    <row r="34" spans="1:11" ht="16" x14ac:dyDescent="0.2">
      <c r="A34" s="35" t="s">
        <v>52</v>
      </c>
      <c r="B34" s="36">
        <v>-30</v>
      </c>
      <c r="C34" s="38">
        <v>-11.46</v>
      </c>
      <c r="D34" s="38">
        <v>2.87</v>
      </c>
      <c r="E34" s="38">
        <v>-30.55</v>
      </c>
      <c r="F34" s="38">
        <v>-47.77</v>
      </c>
      <c r="G34" s="39">
        <v>-34.58</v>
      </c>
      <c r="H34" s="38">
        <v>-61.15</v>
      </c>
      <c r="I34" s="38">
        <v>-20.36</v>
      </c>
      <c r="J34" s="38">
        <v>-36.630000000000003</v>
      </c>
      <c r="K34" s="38">
        <v>-26.65</v>
      </c>
    </row>
    <row r="35" spans="1:11" ht="16" x14ac:dyDescent="0.2">
      <c r="A35" s="14" t="s">
        <v>187</v>
      </c>
      <c r="B35" s="15"/>
      <c r="C35" s="12">
        <f>(C33/B33)-1</f>
        <v>-0.34926248598292076</v>
      </c>
      <c r="D35" s="12">
        <f>(D33/C33)-1</f>
        <v>-1.5188229056203606</v>
      </c>
      <c r="E35" s="12">
        <f>(E33/D33)-1</f>
        <v>-20.144864588656105</v>
      </c>
      <c r="F35" s="12">
        <f t="shared" ref="F35:K35" si="4">(F33/E33)-1</f>
        <v>1.607729571750764</v>
      </c>
      <c r="G35" s="12">
        <f t="shared" si="4"/>
        <v>-0.12162943629896883</v>
      </c>
      <c r="H35" s="12"/>
      <c r="I35" s="12">
        <f t="shared" si="4"/>
        <v>-0.55893789406825611</v>
      </c>
      <c r="J35" s="12">
        <f t="shared" si="4"/>
        <v>0.51322398229777666</v>
      </c>
      <c r="K35" s="12">
        <f t="shared" si="4"/>
        <v>-0.17524313534340696</v>
      </c>
    </row>
    <row r="36" spans="1:11" ht="16" x14ac:dyDescent="0.2">
      <c r="A36" s="18" t="s">
        <v>188</v>
      </c>
      <c r="B36" s="19" t="e">
        <f t="shared" ref="B36:K36" si="5">(B16*(1-0.25))/(B126+B105+B96)</f>
        <v>#VALUE!</v>
      </c>
      <c r="C36" s="19">
        <f t="shared" si="5"/>
        <v>7.1974763040065129E-2</v>
      </c>
      <c r="D36" s="19">
        <f t="shared" si="5"/>
        <v>4.3238196395532107E-2</v>
      </c>
      <c r="E36" s="19">
        <f t="shared" si="5"/>
        <v>-6.8673211820324376E-2</v>
      </c>
      <c r="F36" s="19">
        <f t="shared" si="5"/>
        <v>-0.14979033593721156</v>
      </c>
      <c r="G36" s="19">
        <f t="shared" si="5"/>
        <v>-0.13184455814335974</v>
      </c>
      <c r="H36" s="19">
        <f t="shared" si="5"/>
        <v>-4.2985724991278659E-2</v>
      </c>
      <c r="I36" s="19">
        <f t="shared" si="5"/>
        <v>-2.7776136801185722E-2</v>
      </c>
      <c r="J36" s="19">
        <f t="shared" si="5"/>
        <v>-3.3029391259677833E-2</v>
      </c>
      <c r="K36" s="19">
        <f t="shared" si="5"/>
        <v>-2.8778851861184236E-2</v>
      </c>
    </row>
    <row r="37" spans="1:11" ht="16" x14ac:dyDescent="0.2">
      <c r="A37" s="2" t="s">
        <v>37</v>
      </c>
      <c r="B37" s="3" t="s">
        <v>16</v>
      </c>
      <c r="C37" s="3" t="s">
        <v>16</v>
      </c>
      <c r="D37" s="3" t="s">
        <v>16</v>
      </c>
      <c r="E37" s="3" t="s">
        <v>16</v>
      </c>
      <c r="F37" s="3" t="s">
        <v>16</v>
      </c>
      <c r="G37" s="4" t="s">
        <v>16</v>
      </c>
      <c r="H37" s="3" t="s">
        <v>16</v>
      </c>
      <c r="I37" s="3" t="s">
        <v>16</v>
      </c>
      <c r="J37" s="3" t="s">
        <v>16</v>
      </c>
      <c r="K37" s="3" t="s">
        <v>16</v>
      </c>
    </row>
    <row r="38" spans="1:11" ht="16" x14ac:dyDescent="0.2">
      <c r="A38" s="2" t="s">
        <v>38</v>
      </c>
      <c r="B38" s="3" t="s">
        <v>16</v>
      </c>
      <c r="C38" s="3" t="s">
        <v>16</v>
      </c>
      <c r="D38" s="3" t="s">
        <v>16</v>
      </c>
      <c r="E38" s="3" t="s">
        <v>16</v>
      </c>
      <c r="F38" s="3" t="s">
        <v>16</v>
      </c>
      <c r="G38" s="4" t="s">
        <v>16</v>
      </c>
      <c r="H38" s="3" t="s">
        <v>16</v>
      </c>
      <c r="I38" s="3" t="s">
        <v>16</v>
      </c>
      <c r="J38" s="3" t="s">
        <v>16</v>
      </c>
      <c r="K38" s="3" t="s">
        <v>16</v>
      </c>
    </row>
    <row r="39" spans="1:11" ht="16" x14ac:dyDescent="0.2">
      <c r="A39" s="2" t="s">
        <v>39</v>
      </c>
      <c r="B39" s="3">
        <v>-11593000</v>
      </c>
      <c r="C39" s="3">
        <v>-7544000</v>
      </c>
      <c r="D39" s="3">
        <v>3914000</v>
      </c>
      <c r="E39" s="3">
        <v>-74933000</v>
      </c>
      <c r="F39" s="3">
        <v>-195405000</v>
      </c>
      <c r="G39" s="4">
        <v>-171638000</v>
      </c>
      <c r="H39" s="3">
        <v>-64551000</v>
      </c>
      <c r="I39" s="3">
        <v>-28471000</v>
      </c>
      <c r="J39" s="3">
        <v>-43083000</v>
      </c>
      <c r="K39" s="3">
        <v>-35533000</v>
      </c>
    </row>
    <row r="40" spans="1:11" ht="16" x14ac:dyDescent="0.2">
      <c r="A40" s="2" t="s">
        <v>40</v>
      </c>
      <c r="B40" s="3">
        <v>114553000</v>
      </c>
      <c r="C40" s="3">
        <v>114553000</v>
      </c>
      <c r="D40" s="3">
        <v>114553000</v>
      </c>
      <c r="E40" s="3">
        <v>101737000</v>
      </c>
      <c r="F40" s="3">
        <v>157691000</v>
      </c>
      <c r="G40" s="4">
        <v>161575250</v>
      </c>
      <c r="H40" s="3">
        <v>158792000</v>
      </c>
      <c r="I40" s="3">
        <v>160664000</v>
      </c>
      <c r="J40" s="3">
        <v>162631000</v>
      </c>
      <c r="K40" s="3">
        <v>164214000</v>
      </c>
    </row>
    <row r="41" spans="1:11" ht="16" x14ac:dyDescent="0.2">
      <c r="A41" s="2" t="s">
        <v>41</v>
      </c>
      <c r="B41" s="5">
        <v>-0.1</v>
      </c>
      <c r="C41" s="5">
        <v>-7.0000000000000007E-2</v>
      </c>
      <c r="D41" s="5">
        <v>0.03</v>
      </c>
      <c r="E41" s="5">
        <v>-0.74</v>
      </c>
      <c r="F41" s="5">
        <v>-1.24</v>
      </c>
      <c r="G41" s="6">
        <v>-1.06</v>
      </c>
      <c r="H41" s="5">
        <v>-0.41</v>
      </c>
      <c r="I41" s="5">
        <v>-0.18</v>
      </c>
      <c r="J41" s="5">
        <v>-0.26</v>
      </c>
      <c r="K41" s="5">
        <v>-0.22</v>
      </c>
    </row>
    <row r="42" spans="1:11" ht="16" x14ac:dyDescent="0.2">
      <c r="A42" s="2" t="s">
        <v>42</v>
      </c>
      <c r="B42" s="5">
        <v>-0.1</v>
      </c>
      <c r="C42" s="5">
        <v>-7.0000000000000007E-2</v>
      </c>
      <c r="D42" s="5">
        <v>0.03</v>
      </c>
      <c r="E42" s="5">
        <v>-0.74</v>
      </c>
      <c r="F42" s="5">
        <v>-1.24</v>
      </c>
      <c r="G42" s="6">
        <v>-1.06</v>
      </c>
      <c r="H42" s="5">
        <v>-0.41</v>
      </c>
      <c r="I42" s="5">
        <v>-0.18</v>
      </c>
      <c r="J42" s="5">
        <v>-0.26</v>
      </c>
      <c r="K42" s="5">
        <v>-0.22</v>
      </c>
    </row>
    <row r="43" spans="1:11" ht="16" x14ac:dyDescent="0.2">
      <c r="A43" s="2" t="s">
        <v>43</v>
      </c>
      <c r="B43" s="3">
        <v>122070000</v>
      </c>
      <c r="C43" s="3">
        <v>122070000</v>
      </c>
      <c r="D43" s="3">
        <v>122070000</v>
      </c>
      <c r="E43" s="3">
        <v>101737000</v>
      </c>
      <c r="F43" s="3">
        <v>157691000</v>
      </c>
      <c r="G43" s="4">
        <v>161575250</v>
      </c>
      <c r="H43" s="3">
        <v>158792000</v>
      </c>
      <c r="I43" s="3">
        <v>160664000</v>
      </c>
      <c r="J43" s="3">
        <v>162631000</v>
      </c>
      <c r="K43" s="3">
        <v>164214000</v>
      </c>
    </row>
    <row r="44" spans="1:11" ht="16" x14ac:dyDescent="0.2">
      <c r="A44" s="2" t="s">
        <v>44</v>
      </c>
      <c r="B44" s="5">
        <v>-0.09</v>
      </c>
      <c r="C44" s="5">
        <v>-0.06</v>
      </c>
      <c r="D44" s="5">
        <v>0.03</v>
      </c>
      <c r="E44" s="5">
        <v>-0.74</v>
      </c>
      <c r="F44" s="5">
        <v>-1.24</v>
      </c>
      <c r="G44" s="6">
        <v>-1.06</v>
      </c>
      <c r="H44" s="5">
        <v>-0.41</v>
      </c>
      <c r="I44" s="5">
        <v>-0.18</v>
      </c>
      <c r="J44" s="5">
        <v>-0.26</v>
      </c>
      <c r="K44" s="5">
        <v>-0.22</v>
      </c>
    </row>
    <row r="45" spans="1:11" ht="16" x14ac:dyDescent="0.2">
      <c r="A45" s="2" t="s">
        <v>45</v>
      </c>
      <c r="B45" s="5">
        <v>-0.09</v>
      </c>
      <c r="C45" s="5">
        <v>-0.06</v>
      </c>
      <c r="D45" s="5">
        <v>0.03</v>
      </c>
      <c r="E45" s="5">
        <v>-0.74</v>
      </c>
      <c r="F45" s="5">
        <v>-1.24</v>
      </c>
      <c r="G45" s="6">
        <v>-1.06</v>
      </c>
      <c r="H45" s="5">
        <v>-0.41</v>
      </c>
      <c r="I45" s="5">
        <v>-0.18</v>
      </c>
      <c r="J45" s="5">
        <v>-0.26</v>
      </c>
      <c r="K45" s="5">
        <v>-0.22</v>
      </c>
    </row>
    <row r="46" spans="1:11" ht="16" x14ac:dyDescent="0.2">
      <c r="A46" s="2" t="s">
        <v>46</v>
      </c>
      <c r="B46" s="3">
        <v>-10216000</v>
      </c>
      <c r="C46" s="3">
        <v>-4780000</v>
      </c>
      <c r="D46" s="3">
        <v>8648000</v>
      </c>
      <c r="E46" s="3">
        <v>-65327000</v>
      </c>
      <c r="F46" s="3">
        <v>-159906000</v>
      </c>
      <c r="G46" s="4">
        <v>-139444000</v>
      </c>
      <c r="H46" s="3">
        <v>-44115000</v>
      </c>
      <c r="I46" s="3">
        <v>-28064000</v>
      </c>
      <c r="J46" s="3">
        <v>-36420000</v>
      </c>
      <c r="K46" s="3">
        <v>-30845000</v>
      </c>
    </row>
    <row r="47" spans="1:11" ht="16" x14ac:dyDescent="0.2">
      <c r="A47" s="2" t="s">
        <v>47</v>
      </c>
      <c r="B47" s="5">
        <v>-26.44</v>
      </c>
      <c r="C47" s="5">
        <v>-7.26</v>
      </c>
      <c r="D47" s="5">
        <v>6.34</v>
      </c>
      <c r="E47" s="5">
        <v>-26.63</v>
      </c>
      <c r="F47" s="5">
        <v>-39.090000000000003</v>
      </c>
      <c r="G47" s="6">
        <v>-28.09</v>
      </c>
      <c r="H47" s="5">
        <v>-43.74</v>
      </c>
      <c r="I47" s="5">
        <v>-39.090000000000003</v>
      </c>
      <c r="J47" s="5">
        <v>-33.65</v>
      </c>
      <c r="K47" s="5">
        <v>-28.09</v>
      </c>
    </row>
    <row r="48" spans="1:11" ht="16" x14ac:dyDescent="0.2">
      <c r="A48" s="2" t="s">
        <v>48</v>
      </c>
      <c r="B48" s="3">
        <v>-10378000</v>
      </c>
      <c r="C48" s="3">
        <v>-4951000</v>
      </c>
      <c r="D48" s="3">
        <v>8413000</v>
      </c>
      <c r="E48" s="3">
        <v>-65658000</v>
      </c>
      <c r="F48" s="3">
        <v>-189324000</v>
      </c>
      <c r="G48" s="4">
        <v>-166741000</v>
      </c>
      <c r="H48" s="3">
        <v>-53231000</v>
      </c>
      <c r="I48" s="3">
        <v>-35107000</v>
      </c>
      <c r="J48" s="3">
        <v>-42007000</v>
      </c>
      <c r="K48" s="3">
        <v>-36396000</v>
      </c>
    </row>
    <row r="49" spans="1:11" ht="16" x14ac:dyDescent="0.2">
      <c r="A49" s="2" t="s">
        <v>49</v>
      </c>
      <c r="B49" s="3">
        <v>-10378000</v>
      </c>
      <c r="C49" s="3">
        <v>-4951000</v>
      </c>
      <c r="D49" s="3">
        <v>8413000</v>
      </c>
      <c r="E49" s="3">
        <v>-65658000</v>
      </c>
      <c r="F49" s="3">
        <v>-189324000</v>
      </c>
      <c r="G49" s="4">
        <v>-166741000</v>
      </c>
      <c r="H49" s="3">
        <v>-53231000</v>
      </c>
      <c r="I49" s="3">
        <v>-35107000</v>
      </c>
      <c r="J49" s="3">
        <v>-42007000</v>
      </c>
      <c r="K49" s="3">
        <v>-36396000</v>
      </c>
    </row>
    <row r="50" spans="1:11" ht="16" x14ac:dyDescent="0.2">
      <c r="A50" s="2" t="s">
        <v>53</v>
      </c>
      <c r="B50" s="3" t="s">
        <v>16</v>
      </c>
      <c r="C50" s="3" t="s">
        <v>16</v>
      </c>
      <c r="D50" s="3">
        <v>471886</v>
      </c>
      <c r="E50" s="3">
        <v>518550</v>
      </c>
      <c r="F50" s="3">
        <v>533310</v>
      </c>
      <c r="G50" s="4">
        <v>647146</v>
      </c>
      <c r="H50" s="3">
        <v>223163</v>
      </c>
      <c r="I50" s="3">
        <v>182353</v>
      </c>
      <c r="J50" s="3">
        <v>153365</v>
      </c>
      <c r="K50" s="3">
        <v>173806</v>
      </c>
    </row>
    <row r="51" spans="1:11" ht="16" x14ac:dyDescent="0.2">
      <c r="A51" s="2" t="s">
        <v>54</v>
      </c>
      <c r="B51" s="3" t="s">
        <v>16</v>
      </c>
      <c r="C51" s="3" t="s">
        <v>16</v>
      </c>
      <c r="D51" s="3" t="s">
        <v>16</v>
      </c>
      <c r="E51" s="3" t="s">
        <v>16</v>
      </c>
      <c r="F51" s="3" t="s">
        <v>16</v>
      </c>
      <c r="G51" s="4" t="s">
        <v>16</v>
      </c>
      <c r="H51" s="3" t="s">
        <v>16</v>
      </c>
      <c r="I51" s="3" t="s">
        <v>16</v>
      </c>
      <c r="J51" s="3" t="s">
        <v>16</v>
      </c>
      <c r="K51" s="3" t="s">
        <v>16</v>
      </c>
    </row>
    <row r="52" spans="1:11" ht="16" x14ac:dyDescent="0.2">
      <c r="A52" s="2" t="s">
        <v>55</v>
      </c>
      <c r="B52" s="3">
        <v>162000</v>
      </c>
      <c r="C52" s="3">
        <v>171000</v>
      </c>
      <c r="D52" s="3">
        <v>235000</v>
      </c>
      <c r="E52" s="3">
        <v>331000</v>
      </c>
      <c r="F52" s="3">
        <v>29418000</v>
      </c>
      <c r="G52" s="4">
        <v>27297000</v>
      </c>
      <c r="H52" s="3">
        <v>9116000</v>
      </c>
      <c r="I52" s="3">
        <v>7043000</v>
      </c>
      <c r="J52" s="3">
        <v>5587000</v>
      </c>
      <c r="K52" s="3">
        <v>5551000</v>
      </c>
    </row>
    <row r="54" spans="1:11" ht="16" x14ac:dyDescent="0.2">
      <c r="A54" s="1" t="s">
        <v>16</v>
      </c>
      <c r="B54" s="1" t="s">
        <v>0</v>
      </c>
      <c r="C54" s="1" t="s">
        <v>1</v>
      </c>
      <c r="D54" s="1" t="s">
        <v>2</v>
      </c>
      <c r="E54" s="1" t="s">
        <v>3</v>
      </c>
      <c r="F54" s="1" t="s">
        <v>4</v>
      </c>
      <c r="G54" s="1" t="s">
        <v>5</v>
      </c>
      <c r="H54" s="1" t="s">
        <v>6</v>
      </c>
      <c r="I54" s="1" t="s">
        <v>7</v>
      </c>
      <c r="J54" s="1" t="s">
        <v>8</v>
      </c>
      <c r="K54" s="1" t="s">
        <v>9</v>
      </c>
    </row>
    <row r="55" spans="1:11" ht="16" x14ac:dyDescent="0.2">
      <c r="A55" s="2" t="s">
        <v>56</v>
      </c>
      <c r="B55" s="3" t="s">
        <v>16</v>
      </c>
      <c r="C55" s="3">
        <v>39319000</v>
      </c>
      <c r="D55" s="3">
        <v>153098000</v>
      </c>
      <c r="E55" s="3">
        <v>622460000</v>
      </c>
      <c r="F55" s="3">
        <v>374652000</v>
      </c>
      <c r="G55" s="4">
        <v>365200000</v>
      </c>
      <c r="H55" s="3">
        <v>319414000</v>
      </c>
      <c r="I55" s="3">
        <v>374652000</v>
      </c>
      <c r="J55" s="3">
        <v>332373000</v>
      </c>
      <c r="K55" s="3">
        <v>365200000</v>
      </c>
    </row>
    <row r="56" spans="1:11" ht="16" x14ac:dyDescent="0.2">
      <c r="A56" s="2" t="s">
        <v>57</v>
      </c>
      <c r="B56" s="3" t="s">
        <v>16</v>
      </c>
      <c r="C56" s="3">
        <v>5116000</v>
      </c>
      <c r="D56" s="3">
        <v>91965000</v>
      </c>
      <c r="E56" s="3">
        <v>509072000</v>
      </c>
      <c r="F56" s="3">
        <v>228199000</v>
      </c>
      <c r="G56" s="4">
        <v>223683000</v>
      </c>
      <c r="H56" s="3">
        <v>191227000</v>
      </c>
      <c r="I56" s="3">
        <v>228199000</v>
      </c>
      <c r="J56" s="3">
        <v>211759000</v>
      </c>
      <c r="K56" s="3">
        <v>223683000</v>
      </c>
    </row>
    <row r="57" spans="1:11" ht="16" x14ac:dyDescent="0.2">
      <c r="A57" s="2" t="s">
        <v>58</v>
      </c>
      <c r="B57" s="3" t="s">
        <v>16</v>
      </c>
      <c r="C57" s="3">
        <v>5034000</v>
      </c>
      <c r="D57" s="3">
        <v>68637000</v>
      </c>
      <c r="E57" s="3">
        <v>448623000</v>
      </c>
      <c r="F57" s="3">
        <v>165033000</v>
      </c>
      <c r="G57" s="4">
        <v>151020000</v>
      </c>
      <c r="H57" s="3">
        <v>106945000</v>
      </c>
      <c r="I57" s="3">
        <v>165033000</v>
      </c>
      <c r="J57" s="3">
        <v>167931000</v>
      </c>
      <c r="K57" s="3">
        <v>151020000</v>
      </c>
    </row>
    <row r="58" spans="1:11" ht="16" x14ac:dyDescent="0.2">
      <c r="A58" s="2" t="s">
        <v>59</v>
      </c>
      <c r="B58" s="3" t="s">
        <v>16</v>
      </c>
      <c r="C58" s="3">
        <v>82000</v>
      </c>
      <c r="D58" s="3">
        <v>23328000</v>
      </c>
      <c r="E58" s="3">
        <v>60449000</v>
      </c>
      <c r="F58" s="3">
        <v>63166000</v>
      </c>
      <c r="G58" s="4">
        <v>72663000</v>
      </c>
      <c r="H58" s="3">
        <v>84282000</v>
      </c>
      <c r="I58" s="3">
        <v>63166000</v>
      </c>
      <c r="J58" s="3">
        <v>43828000</v>
      </c>
      <c r="K58" s="3">
        <v>72663000</v>
      </c>
    </row>
    <row r="59" spans="1:11" ht="16" x14ac:dyDescent="0.2">
      <c r="A59" s="2" t="s">
        <v>60</v>
      </c>
      <c r="B59" s="3" t="s">
        <v>16</v>
      </c>
      <c r="C59" s="3">
        <v>23550000</v>
      </c>
      <c r="D59" s="3">
        <v>38086000</v>
      </c>
      <c r="E59" s="3">
        <v>66820000</v>
      </c>
      <c r="F59" s="3">
        <v>94549000</v>
      </c>
      <c r="G59" s="4">
        <v>84152000</v>
      </c>
      <c r="H59" s="3">
        <v>82302000</v>
      </c>
      <c r="I59" s="3">
        <v>94549000</v>
      </c>
      <c r="J59" s="3">
        <v>74498000</v>
      </c>
      <c r="K59" s="3">
        <v>84152000</v>
      </c>
    </row>
    <row r="60" spans="1:11" ht="16" x14ac:dyDescent="0.2">
      <c r="A60" s="2" t="s">
        <v>61</v>
      </c>
      <c r="B60" s="3" t="s">
        <v>16</v>
      </c>
      <c r="C60" s="3">
        <v>1942000</v>
      </c>
      <c r="D60" s="3">
        <v>3594000</v>
      </c>
      <c r="E60" s="3">
        <v>9185000</v>
      </c>
      <c r="F60" s="3">
        <v>16424000</v>
      </c>
      <c r="G60" s="4">
        <v>14095000</v>
      </c>
      <c r="H60" s="3">
        <v>11693000</v>
      </c>
      <c r="I60" s="3">
        <v>16424000</v>
      </c>
      <c r="J60" s="3">
        <v>12343000</v>
      </c>
      <c r="K60" s="3">
        <v>14095000</v>
      </c>
    </row>
    <row r="61" spans="1:11" ht="16" x14ac:dyDescent="0.2">
      <c r="A61" s="2" t="s">
        <v>62</v>
      </c>
      <c r="B61" s="3" t="s">
        <v>16</v>
      </c>
      <c r="C61" s="3" t="s">
        <v>16</v>
      </c>
      <c r="D61" s="3" t="s">
        <v>16</v>
      </c>
      <c r="E61" s="3" t="s">
        <v>16</v>
      </c>
      <c r="F61" s="3" t="s">
        <v>16</v>
      </c>
      <c r="G61" s="4" t="s">
        <v>16</v>
      </c>
      <c r="H61" s="3" t="s">
        <v>16</v>
      </c>
      <c r="I61" s="3" t="s">
        <v>16</v>
      </c>
      <c r="J61" s="3" t="s">
        <v>16</v>
      </c>
      <c r="K61" s="3" t="s">
        <v>16</v>
      </c>
    </row>
    <row r="62" spans="1:11" ht="16" x14ac:dyDescent="0.2">
      <c r="A62" s="2" t="s">
        <v>63</v>
      </c>
      <c r="B62" s="3" t="s">
        <v>16</v>
      </c>
      <c r="C62" s="3" t="s">
        <v>16</v>
      </c>
      <c r="D62" s="3" t="s">
        <v>16</v>
      </c>
      <c r="E62" s="3" t="s">
        <v>16</v>
      </c>
      <c r="F62" s="3" t="s">
        <v>16</v>
      </c>
      <c r="G62" s="4" t="s">
        <v>16</v>
      </c>
      <c r="H62" s="3" t="s">
        <v>16</v>
      </c>
      <c r="I62" s="3" t="s">
        <v>16</v>
      </c>
      <c r="J62" s="3" t="s">
        <v>16</v>
      </c>
      <c r="K62" s="3" t="s">
        <v>16</v>
      </c>
    </row>
    <row r="63" spans="1:11" ht="16" x14ac:dyDescent="0.2">
      <c r="A63" s="2" t="s">
        <v>64</v>
      </c>
      <c r="B63" s="3" t="s">
        <v>16</v>
      </c>
      <c r="C63" s="3">
        <v>21608000</v>
      </c>
      <c r="D63" s="3">
        <v>34492000</v>
      </c>
      <c r="E63" s="3">
        <v>57635000</v>
      </c>
      <c r="F63" s="3">
        <v>78125000</v>
      </c>
      <c r="G63" s="4">
        <v>70057000</v>
      </c>
      <c r="H63" s="3">
        <v>70609000</v>
      </c>
      <c r="I63" s="3">
        <v>78125000</v>
      </c>
      <c r="J63" s="3">
        <v>62155000</v>
      </c>
      <c r="K63" s="3">
        <v>70057000</v>
      </c>
    </row>
    <row r="64" spans="1:11" ht="16" x14ac:dyDescent="0.2">
      <c r="A64" s="2" t="s">
        <v>65</v>
      </c>
      <c r="B64" s="3" t="s">
        <v>16</v>
      </c>
      <c r="C64" s="3" t="s">
        <v>16</v>
      </c>
      <c r="D64" s="3" t="s">
        <v>16</v>
      </c>
      <c r="E64" s="3" t="s">
        <v>16</v>
      </c>
      <c r="F64" s="3" t="s">
        <v>16</v>
      </c>
      <c r="G64" s="4" t="s">
        <v>16</v>
      </c>
      <c r="H64" s="3" t="s">
        <v>16</v>
      </c>
      <c r="I64" s="3" t="s">
        <v>16</v>
      </c>
      <c r="J64" s="3" t="s">
        <v>16</v>
      </c>
      <c r="K64" s="3" t="s">
        <v>16</v>
      </c>
    </row>
    <row r="65" spans="1:11" ht="16" x14ac:dyDescent="0.2">
      <c r="A65" s="2" t="s">
        <v>66</v>
      </c>
      <c r="B65" s="3" t="s">
        <v>16</v>
      </c>
      <c r="C65" s="3" t="s">
        <v>16</v>
      </c>
      <c r="D65" s="3" t="s">
        <v>16</v>
      </c>
      <c r="E65" s="3" t="s">
        <v>16</v>
      </c>
      <c r="F65" s="3" t="s">
        <v>16</v>
      </c>
      <c r="G65" s="4" t="s">
        <v>16</v>
      </c>
      <c r="H65" s="3" t="s">
        <v>16</v>
      </c>
      <c r="I65" s="3" t="s">
        <v>16</v>
      </c>
      <c r="J65" s="3" t="s">
        <v>16</v>
      </c>
      <c r="K65" s="3" t="s">
        <v>16</v>
      </c>
    </row>
    <row r="66" spans="1:11" ht="16" x14ac:dyDescent="0.2">
      <c r="A66" s="2" t="s">
        <v>67</v>
      </c>
      <c r="B66" s="3" t="s">
        <v>16</v>
      </c>
      <c r="C66" s="3" t="s">
        <v>16</v>
      </c>
      <c r="D66" s="3" t="s">
        <v>16</v>
      </c>
      <c r="E66" s="3" t="s">
        <v>16</v>
      </c>
      <c r="F66" s="3" t="s">
        <v>16</v>
      </c>
      <c r="G66" s="4" t="s">
        <v>16</v>
      </c>
      <c r="H66" s="3" t="s">
        <v>16</v>
      </c>
      <c r="I66" s="3" t="s">
        <v>16</v>
      </c>
      <c r="J66" s="3" t="s">
        <v>16</v>
      </c>
      <c r="K66" s="3" t="s">
        <v>16</v>
      </c>
    </row>
    <row r="67" spans="1:11" ht="16" x14ac:dyDescent="0.2">
      <c r="A67" s="2" t="s">
        <v>68</v>
      </c>
      <c r="B67" s="3" t="s">
        <v>16</v>
      </c>
      <c r="C67" s="3" t="s">
        <v>16</v>
      </c>
      <c r="D67" s="3" t="s">
        <v>16</v>
      </c>
      <c r="E67" s="3" t="s">
        <v>16</v>
      </c>
      <c r="F67" s="3" t="s">
        <v>16</v>
      </c>
      <c r="G67" s="4" t="s">
        <v>16</v>
      </c>
      <c r="H67" s="3" t="s">
        <v>16</v>
      </c>
      <c r="I67" s="3" t="s">
        <v>16</v>
      </c>
      <c r="J67" s="3" t="s">
        <v>16</v>
      </c>
      <c r="K67" s="3" t="s">
        <v>16</v>
      </c>
    </row>
    <row r="68" spans="1:11" ht="16" x14ac:dyDescent="0.2">
      <c r="A68" s="2" t="s">
        <v>69</v>
      </c>
      <c r="B68" s="3" t="s">
        <v>16</v>
      </c>
      <c r="C68" s="3" t="s">
        <v>16</v>
      </c>
      <c r="D68" s="3" t="s">
        <v>16</v>
      </c>
      <c r="E68" s="3" t="s">
        <v>16</v>
      </c>
      <c r="F68" s="3" t="s">
        <v>16</v>
      </c>
      <c r="G68" s="4" t="s">
        <v>16</v>
      </c>
      <c r="H68" s="3" t="s">
        <v>16</v>
      </c>
      <c r="I68" s="3" t="s">
        <v>16</v>
      </c>
      <c r="J68" s="3" t="s">
        <v>16</v>
      </c>
      <c r="K68" s="3" t="s">
        <v>16</v>
      </c>
    </row>
    <row r="69" spans="1:11" ht="16" x14ac:dyDescent="0.2">
      <c r="A69" s="2" t="s">
        <v>70</v>
      </c>
      <c r="B69" s="3" t="s">
        <v>16</v>
      </c>
      <c r="C69" s="3" t="s">
        <v>16</v>
      </c>
      <c r="D69" s="3" t="s">
        <v>16</v>
      </c>
      <c r="E69" s="3" t="s">
        <v>16</v>
      </c>
      <c r="F69" s="3" t="s">
        <v>16</v>
      </c>
      <c r="G69" s="4" t="s">
        <v>16</v>
      </c>
      <c r="H69" s="3" t="s">
        <v>16</v>
      </c>
      <c r="I69" s="3" t="s">
        <v>16</v>
      </c>
      <c r="J69" s="3" t="s">
        <v>16</v>
      </c>
      <c r="K69" s="3" t="s">
        <v>16</v>
      </c>
    </row>
    <row r="70" spans="1:11" ht="16" x14ac:dyDescent="0.2">
      <c r="A70" s="2" t="s">
        <v>71</v>
      </c>
      <c r="B70" s="3" t="s">
        <v>16</v>
      </c>
      <c r="C70" s="3">
        <v>10653000</v>
      </c>
      <c r="D70" s="3">
        <v>23047000</v>
      </c>
      <c r="E70" s="3">
        <v>46568000</v>
      </c>
      <c r="F70" s="3">
        <v>51904000</v>
      </c>
      <c r="G70" s="4">
        <v>57365000</v>
      </c>
      <c r="H70" s="3">
        <v>45885000</v>
      </c>
      <c r="I70" s="3">
        <v>51904000</v>
      </c>
      <c r="J70" s="3">
        <v>46116000</v>
      </c>
      <c r="K70" s="3">
        <v>57365000</v>
      </c>
    </row>
    <row r="71" spans="1:11" ht="16" x14ac:dyDescent="0.2">
      <c r="A71" s="2" t="s">
        <v>72</v>
      </c>
      <c r="B71" s="3" t="s">
        <v>16</v>
      </c>
      <c r="C71" s="3" t="s">
        <v>16</v>
      </c>
      <c r="D71" s="3" t="s">
        <v>16</v>
      </c>
      <c r="E71" s="3" t="s">
        <v>16</v>
      </c>
      <c r="F71" s="3" t="s">
        <v>16</v>
      </c>
      <c r="G71" s="4" t="s">
        <v>16</v>
      </c>
      <c r="H71" s="3" t="s">
        <v>16</v>
      </c>
      <c r="I71" s="3" t="s">
        <v>16</v>
      </c>
      <c r="J71" s="3" t="s">
        <v>16</v>
      </c>
      <c r="K71" s="3" t="s">
        <v>16</v>
      </c>
    </row>
    <row r="72" spans="1:11" ht="16" x14ac:dyDescent="0.2">
      <c r="A72" s="2" t="s">
        <v>73</v>
      </c>
      <c r="B72" s="3" t="s">
        <v>16</v>
      </c>
      <c r="C72" s="3" t="s">
        <v>16</v>
      </c>
      <c r="D72" s="3" t="s">
        <v>16</v>
      </c>
      <c r="E72" s="3" t="s">
        <v>16</v>
      </c>
      <c r="F72" s="3" t="s">
        <v>16</v>
      </c>
      <c r="G72" s="4" t="s">
        <v>16</v>
      </c>
      <c r="H72" s="3" t="s">
        <v>16</v>
      </c>
      <c r="I72" s="3" t="s">
        <v>16</v>
      </c>
      <c r="J72" s="3" t="s">
        <v>16</v>
      </c>
      <c r="K72" s="3" t="s">
        <v>16</v>
      </c>
    </row>
    <row r="73" spans="1:11" ht="16" x14ac:dyDescent="0.2">
      <c r="A73" s="2" t="s">
        <v>74</v>
      </c>
      <c r="B73" s="3" t="s">
        <v>16</v>
      </c>
      <c r="C73" s="3" t="s">
        <v>16</v>
      </c>
      <c r="D73" s="3" t="s">
        <v>16</v>
      </c>
      <c r="E73" s="3" t="s">
        <v>16</v>
      </c>
      <c r="F73" s="3" t="s">
        <v>16</v>
      </c>
      <c r="G73" s="4" t="s">
        <v>16</v>
      </c>
      <c r="H73" s="3" t="s">
        <v>16</v>
      </c>
      <c r="I73" s="3" t="s">
        <v>16</v>
      </c>
      <c r="J73" s="3" t="s">
        <v>16</v>
      </c>
      <c r="K73" s="3" t="s">
        <v>16</v>
      </c>
    </row>
    <row r="74" spans="1:11" ht="16" x14ac:dyDescent="0.2">
      <c r="A74" s="2" t="s">
        <v>75</v>
      </c>
      <c r="B74" s="3" t="s">
        <v>16</v>
      </c>
      <c r="C74" s="3" t="s">
        <v>16</v>
      </c>
      <c r="D74" s="3" t="s">
        <v>16</v>
      </c>
      <c r="E74" s="3" t="s">
        <v>16</v>
      </c>
      <c r="F74" s="3" t="s">
        <v>16</v>
      </c>
      <c r="G74" s="4" t="s">
        <v>16</v>
      </c>
      <c r="H74" s="3" t="s">
        <v>16</v>
      </c>
      <c r="I74" s="3" t="s">
        <v>16</v>
      </c>
      <c r="J74" s="3" t="s">
        <v>16</v>
      </c>
      <c r="K74" s="3" t="s">
        <v>16</v>
      </c>
    </row>
    <row r="75" spans="1:11" ht="16" x14ac:dyDescent="0.2">
      <c r="A75" s="2" t="s">
        <v>76</v>
      </c>
      <c r="B75" s="3" t="s">
        <v>16</v>
      </c>
      <c r="C75" s="3" t="s">
        <v>16</v>
      </c>
      <c r="D75" s="3" t="s">
        <v>16</v>
      </c>
      <c r="E75" s="3" t="s">
        <v>16</v>
      </c>
      <c r="F75" s="3" t="s">
        <v>16</v>
      </c>
      <c r="G75" s="4" t="s">
        <v>16</v>
      </c>
      <c r="H75" s="3" t="s">
        <v>16</v>
      </c>
      <c r="I75" s="3" t="s">
        <v>16</v>
      </c>
      <c r="J75" s="3" t="s">
        <v>16</v>
      </c>
      <c r="K75" s="3" t="s">
        <v>16</v>
      </c>
    </row>
    <row r="76" spans="1:11" ht="16" x14ac:dyDescent="0.2">
      <c r="A76" s="2" t="s">
        <v>77</v>
      </c>
      <c r="B76" s="3" t="s">
        <v>16</v>
      </c>
      <c r="C76" s="3">
        <v>4280000</v>
      </c>
      <c r="D76" s="3">
        <v>194209000</v>
      </c>
      <c r="E76" s="3">
        <v>223667000</v>
      </c>
      <c r="F76" s="3">
        <v>787948000</v>
      </c>
      <c r="G76" s="4">
        <v>759100000</v>
      </c>
      <c r="H76" s="3">
        <v>779131000</v>
      </c>
      <c r="I76" s="3">
        <v>787948000</v>
      </c>
      <c r="J76" s="3">
        <v>783714000</v>
      </c>
      <c r="K76" s="3">
        <v>759100000</v>
      </c>
    </row>
    <row r="77" spans="1:11" ht="16" x14ac:dyDescent="0.2">
      <c r="A77" s="2" t="s">
        <v>78</v>
      </c>
      <c r="B77" s="3" t="s">
        <v>16</v>
      </c>
      <c r="C77" s="3">
        <v>1895000</v>
      </c>
      <c r="D77" s="3">
        <v>4877000</v>
      </c>
      <c r="E77" s="3">
        <v>22343000</v>
      </c>
      <c r="F77" s="3">
        <v>27382000</v>
      </c>
      <c r="G77" s="4">
        <v>32710000</v>
      </c>
      <c r="H77" s="3">
        <v>35570000</v>
      </c>
      <c r="I77" s="3">
        <v>27382000</v>
      </c>
      <c r="J77" s="3">
        <v>29704000</v>
      </c>
      <c r="K77" s="3">
        <v>32710000</v>
      </c>
    </row>
    <row r="78" spans="1:11" ht="16" x14ac:dyDescent="0.2">
      <c r="A78" s="2" t="s">
        <v>79</v>
      </c>
      <c r="B78" s="3" t="s">
        <v>16</v>
      </c>
      <c r="C78" s="3">
        <v>2440000</v>
      </c>
      <c r="D78" s="3">
        <v>5583000</v>
      </c>
      <c r="E78" s="3">
        <v>23377000</v>
      </c>
      <c r="F78" s="3">
        <v>30001000</v>
      </c>
      <c r="G78" s="4">
        <v>32710000</v>
      </c>
      <c r="H78" s="3">
        <v>35570000</v>
      </c>
      <c r="I78" s="3">
        <v>30001000</v>
      </c>
      <c r="J78" s="3">
        <v>29704000</v>
      </c>
      <c r="K78" s="3">
        <v>32710000</v>
      </c>
    </row>
    <row r="79" spans="1:11" ht="16" x14ac:dyDescent="0.2">
      <c r="A79" s="2" t="s">
        <v>80</v>
      </c>
      <c r="B79" s="3" t="s">
        <v>16</v>
      </c>
      <c r="C79" s="3">
        <v>545000</v>
      </c>
      <c r="D79" s="3">
        <v>706000</v>
      </c>
      <c r="E79" s="3">
        <v>1034000</v>
      </c>
      <c r="F79" s="3">
        <v>2619000</v>
      </c>
      <c r="G79" s="4" t="s">
        <v>16</v>
      </c>
      <c r="H79" s="3" t="s">
        <v>16</v>
      </c>
      <c r="I79" s="3">
        <v>2619000</v>
      </c>
      <c r="J79" s="3" t="s">
        <v>16</v>
      </c>
      <c r="K79" s="3" t="s">
        <v>16</v>
      </c>
    </row>
    <row r="80" spans="1:11" ht="16" x14ac:dyDescent="0.2">
      <c r="A80" s="2" t="s">
        <v>81</v>
      </c>
      <c r="B80" s="3" t="s">
        <v>16</v>
      </c>
      <c r="C80" s="3" t="s">
        <v>16</v>
      </c>
      <c r="D80" s="3" t="s">
        <v>16</v>
      </c>
      <c r="E80" s="3" t="s">
        <v>16</v>
      </c>
      <c r="F80" s="3" t="s">
        <v>16</v>
      </c>
      <c r="G80" s="4" t="s">
        <v>16</v>
      </c>
      <c r="H80" s="3" t="s">
        <v>16</v>
      </c>
      <c r="I80" s="3" t="s">
        <v>16</v>
      </c>
      <c r="J80" s="3" t="s">
        <v>16</v>
      </c>
      <c r="K80" s="3" t="s">
        <v>16</v>
      </c>
    </row>
    <row r="81" spans="1:11" ht="16" x14ac:dyDescent="0.2">
      <c r="A81" s="2" t="s">
        <v>82</v>
      </c>
      <c r="B81" s="3" t="s">
        <v>16</v>
      </c>
      <c r="C81" s="3" t="s">
        <v>16</v>
      </c>
      <c r="D81" s="3" t="s">
        <v>16</v>
      </c>
      <c r="E81" s="3" t="s">
        <v>16</v>
      </c>
      <c r="F81" s="3" t="s">
        <v>16</v>
      </c>
      <c r="G81" s="4" t="s">
        <v>16</v>
      </c>
      <c r="H81" s="3" t="s">
        <v>16</v>
      </c>
      <c r="I81" s="3" t="s">
        <v>16</v>
      </c>
      <c r="J81" s="3" t="s">
        <v>16</v>
      </c>
      <c r="K81" s="3" t="s">
        <v>16</v>
      </c>
    </row>
    <row r="82" spans="1:11" ht="16" x14ac:dyDescent="0.2">
      <c r="A82" s="2" t="s">
        <v>83</v>
      </c>
      <c r="B82" s="3" t="s">
        <v>16</v>
      </c>
      <c r="C82" s="3" t="s">
        <v>16</v>
      </c>
      <c r="D82" s="3" t="s">
        <v>16</v>
      </c>
      <c r="E82" s="3" t="s">
        <v>16</v>
      </c>
      <c r="F82" s="3" t="s">
        <v>16</v>
      </c>
      <c r="G82" s="4" t="s">
        <v>16</v>
      </c>
      <c r="H82" s="3" t="s">
        <v>16</v>
      </c>
      <c r="I82" s="3" t="s">
        <v>16</v>
      </c>
      <c r="J82" s="3" t="s">
        <v>16</v>
      </c>
      <c r="K82" s="3" t="s">
        <v>16</v>
      </c>
    </row>
    <row r="83" spans="1:11" ht="16" x14ac:dyDescent="0.2">
      <c r="A83" s="2" t="s">
        <v>84</v>
      </c>
      <c r="B83" s="3" t="s">
        <v>16</v>
      </c>
      <c r="C83" s="3">
        <v>2385000</v>
      </c>
      <c r="D83" s="3">
        <v>189332000</v>
      </c>
      <c r="E83" s="3">
        <v>201324000</v>
      </c>
      <c r="F83" s="3">
        <v>760566000</v>
      </c>
      <c r="G83" s="4">
        <v>726390000</v>
      </c>
      <c r="H83" s="3">
        <v>743561000</v>
      </c>
      <c r="I83" s="3">
        <v>760566000</v>
      </c>
      <c r="J83" s="3">
        <v>754010000</v>
      </c>
      <c r="K83" s="3">
        <v>726390000</v>
      </c>
    </row>
    <row r="84" spans="1:11" ht="16" x14ac:dyDescent="0.2">
      <c r="A84" s="2" t="s">
        <v>85</v>
      </c>
      <c r="B84" s="3" t="s">
        <v>16</v>
      </c>
      <c r="C84" s="3" t="s">
        <v>16</v>
      </c>
      <c r="D84" s="3" t="s">
        <v>16</v>
      </c>
      <c r="E84" s="3" t="s">
        <v>16</v>
      </c>
      <c r="F84" s="3">
        <v>466024000</v>
      </c>
      <c r="G84" s="4">
        <v>455773000</v>
      </c>
      <c r="H84" s="3">
        <v>452608000</v>
      </c>
      <c r="I84" s="3">
        <v>466024000</v>
      </c>
      <c r="J84" s="3">
        <v>460864000</v>
      </c>
      <c r="K84" s="3">
        <v>455773000</v>
      </c>
    </row>
    <row r="85" spans="1:11" ht="16" x14ac:dyDescent="0.2">
      <c r="A85" s="2" t="s">
        <v>86</v>
      </c>
      <c r="B85" s="3" t="s">
        <v>16</v>
      </c>
      <c r="C85" s="3" t="s">
        <v>16</v>
      </c>
      <c r="D85" s="3" t="s">
        <v>16</v>
      </c>
      <c r="E85" s="3" t="s">
        <v>16</v>
      </c>
      <c r="F85" s="3" t="s">
        <v>16</v>
      </c>
      <c r="G85" s="4" t="s">
        <v>16</v>
      </c>
      <c r="H85" s="3" t="s">
        <v>16</v>
      </c>
      <c r="I85" s="3" t="s">
        <v>16</v>
      </c>
      <c r="J85" s="3" t="s">
        <v>16</v>
      </c>
      <c r="K85" s="3" t="s">
        <v>16</v>
      </c>
    </row>
    <row r="86" spans="1:11" ht="16" x14ac:dyDescent="0.2">
      <c r="A86" s="2" t="s">
        <v>87</v>
      </c>
      <c r="B86" s="3" t="s">
        <v>16</v>
      </c>
      <c r="C86" s="3" t="s">
        <v>16</v>
      </c>
      <c r="D86" s="3" t="s">
        <v>16</v>
      </c>
      <c r="E86" s="3" t="s">
        <v>16</v>
      </c>
      <c r="F86" s="3">
        <v>466024000</v>
      </c>
      <c r="G86" s="4">
        <v>455773000</v>
      </c>
      <c r="H86" s="3">
        <v>452608000</v>
      </c>
      <c r="I86" s="3">
        <v>466024000</v>
      </c>
      <c r="J86" s="3">
        <v>460864000</v>
      </c>
      <c r="K86" s="3">
        <v>455773000</v>
      </c>
    </row>
    <row r="87" spans="1:11" ht="16" x14ac:dyDescent="0.2">
      <c r="A87" s="2" t="s">
        <v>88</v>
      </c>
      <c r="B87" s="3" t="s">
        <v>16</v>
      </c>
      <c r="C87" s="3" t="s">
        <v>16</v>
      </c>
      <c r="D87" s="3" t="s">
        <v>16</v>
      </c>
      <c r="E87" s="3" t="s">
        <v>16</v>
      </c>
      <c r="F87" s="3" t="s">
        <v>16</v>
      </c>
      <c r="G87" s="4" t="s">
        <v>16</v>
      </c>
      <c r="H87" s="3" t="s">
        <v>16</v>
      </c>
      <c r="I87" s="3" t="s">
        <v>16</v>
      </c>
      <c r="J87" s="3" t="s">
        <v>16</v>
      </c>
      <c r="K87" s="3" t="s">
        <v>16</v>
      </c>
    </row>
    <row r="88" spans="1:11" ht="16" x14ac:dyDescent="0.2">
      <c r="A88" s="2" t="s">
        <v>89</v>
      </c>
      <c r="B88" s="3" t="s">
        <v>16</v>
      </c>
      <c r="C88" s="3" t="s">
        <v>16</v>
      </c>
      <c r="D88" s="3" t="s">
        <v>16</v>
      </c>
      <c r="E88" s="3" t="s">
        <v>16</v>
      </c>
      <c r="F88" s="3" t="s">
        <v>16</v>
      </c>
      <c r="G88" s="4" t="s">
        <v>16</v>
      </c>
      <c r="H88" s="3" t="s">
        <v>16</v>
      </c>
      <c r="I88" s="3" t="s">
        <v>16</v>
      </c>
      <c r="J88" s="3" t="s">
        <v>16</v>
      </c>
      <c r="K88" s="3" t="s">
        <v>16</v>
      </c>
    </row>
    <row r="89" spans="1:11" ht="16" x14ac:dyDescent="0.2">
      <c r="A89" s="2" t="s">
        <v>90</v>
      </c>
      <c r="B89" s="3" t="s">
        <v>16</v>
      </c>
      <c r="C89" s="3">
        <v>2385000</v>
      </c>
      <c r="D89" s="3">
        <v>189332000</v>
      </c>
      <c r="E89" s="3">
        <v>201324000</v>
      </c>
      <c r="F89" s="3">
        <v>294542000</v>
      </c>
      <c r="G89" s="4">
        <v>270617000</v>
      </c>
      <c r="H89" s="3">
        <v>290953000</v>
      </c>
      <c r="I89" s="3">
        <v>294542000</v>
      </c>
      <c r="J89" s="3">
        <v>293146000</v>
      </c>
      <c r="K89" s="3">
        <v>270617000</v>
      </c>
    </row>
    <row r="90" spans="1:11" ht="16" x14ac:dyDescent="0.2">
      <c r="A90" s="2" t="s">
        <v>91</v>
      </c>
      <c r="B90" s="3" t="s">
        <v>16</v>
      </c>
      <c r="C90" s="3">
        <v>43599000</v>
      </c>
      <c r="D90" s="3">
        <v>347307000</v>
      </c>
      <c r="E90" s="3">
        <v>846127000</v>
      </c>
      <c r="F90" s="3">
        <v>1162600000</v>
      </c>
      <c r="G90" s="4">
        <v>1124300000</v>
      </c>
      <c r="H90" s="3">
        <v>1098545000</v>
      </c>
      <c r="I90" s="3">
        <v>1162600000</v>
      </c>
      <c r="J90" s="3">
        <v>1116087000</v>
      </c>
      <c r="K90" s="3">
        <v>1124300000</v>
      </c>
    </row>
    <row r="91" spans="1:11" ht="16" x14ac:dyDescent="0.2">
      <c r="A91" s="2" t="s">
        <v>92</v>
      </c>
      <c r="B91" s="3" t="s">
        <v>16</v>
      </c>
      <c r="C91" s="3">
        <v>38427000</v>
      </c>
      <c r="D91" s="3">
        <v>72619000</v>
      </c>
      <c r="E91" s="3">
        <v>129057000</v>
      </c>
      <c r="F91" s="3">
        <v>206335000</v>
      </c>
      <c r="G91" s="4">
        <v>172151000</v>
      </c>
      <c r="H91" s="3">
        <v>168063000</v>
      </c>
      <c r="I91" s="3">
        <v>206335000</v>
      </c>
      <c r="J91" s="3">
        <v>156201000</v>
      </c>
      <c r="K91" s="3">
        <v>172151000</v>
      </c>
    </row>
    <row r="92" spans="1:11" ht="16" x14ac:dyDescent="0.2">
      <c r="A92" s="2" t="s">
        <v>93</v>
      </c>
      <c r="B92" s="3" t="s">
        <v>16</v>
      </c>
      <c r="C92" s="3">
        <v>9039000</v>
      </c>
      <c r="D92" s="3">
        <v>19057000</v>
      </c>
      <c r="E92" s="3">
        <v>24064000</v>
      </c>
      <c r="F92" s="3">
        <v>52220000</v>
      </c>
      <c r="G92" s="4">
        <v>30842000</v>
      </c>
      <c r="H92" s="3">
        <v>34244000</v>
      </c>
      <c r="I92" s="3">
        <v>52220000</v>
      </c>
      <c r="J92" s="3">
        <v>34011000</v>
      </c>
      <c r="K92" s="3">
        <v>30842000</v>
      </c>
    </row>
    <row r="93" spans="1:11" ht="16" x14ac:dyDescent="0.2">
      <c r="A93" s="2" t="s">
        <v>94</v>
      </c>
      <c r="B93" s="3" t="s">
        <v>16</v>
      </c>
      <c r="C93" s="3">
        <v>6325000</v>
      </c>
      <c r="D93" s="3">
        <v>15301000</v>
      </c>
      <c r="E93" s="3">
        <v>15798000</v>
      </c>
      <c r="F93" s="3">
        <v>26347000</v>
      </c>
      <c r="G93" s="4" t="s">
        <v>16</v>
      </c>
      <c r="H93" s="3" t="s">
        <v>16</v>
      </c>
      <c r="I93" s="3">
        <v>26347000</v>
      </c>
      <c r="J93" s="3" t="s">
        <v>16</v>
      </c>
      <c r="K93" s="3" t="s">
        <v>16</v>
      </c>
    </row>
    <row r="94" spans="1:11" ht="16" x14ac:dyDescent="0.2">
      <c r="A94" s="2" t="s">
        <v>95</v>
      </c>
      <c r="B94" s="3" t="s">
        <v>16</v>
      </c>
      <c r="C94" s="3" t="s">
        <v>16</v>
      </c>
      <c r="D94" s="3" t="s">
        <v>16</v>
      </c>
      <c r="E94" s="3" t="s">
        <v>16</v>
      </c>
      <c r="F94" s="3" t="s">
        <v>16</v>
      </c>
      <c r="G94" s="4" t="s">
        <v>16</v>
      </c>
      <c r="H94" s="3" t="s">
        <v>16</v>
      </c>
      <c r="I94" s="3" t="s">
        <v>16</v>
      </c>
      <c r="J94" s="3" t="s">
        <v>16</v>
      </c>
      <c r="K94" s="3" t="s">
        <v>16</v>
      </c>
    </row>
    <row r="95" spans="1:11" ht="16" x14ac:dyDescent="0.2">
      <c r="A95" s="2" t="s">
        <v>96</v>
      </c>
      <c r="B95" s="3" t="s">
        <v>16</v>
      </c>
      <c r="C95" s="3">
        <v>23063000</v>
      </c>
      <c r="D95" s="3">
        <v>38261000</v>
      </c>
      <c r="E95" s="3">
        <v>89195000</v>
      </c>
      <c r="F95" s="3">
        <v>127768000</v>
      </c>
      <c r="G95" s="4">
        <v>141309000</v>
      </c>
      <c r="H95" s="3">
        <v>133819000</v>
      </c>
      <c r="I95" s="3">
        <v>127768000</v>
      </c>
      <c r="J95" s="3">
        <v>122190000</v>
      </c>
      <c r="K95" s="3">
        <v>141309000</v>
      </c>
    </row>
    <row r="96" spans="1:11" ht="16" x14ac:dyDescent="0.2">
      <c r="A96" s="2" t="s">
        <v>97</v>
      </c>
      <c r="B96" s="3" t="s">
        <v>16</v>
      </c>
      <c r="C96" s="3">
        <v>590000</v>
      </c>
      <c r="D96" s="3">
        <v>915000</v>
      </c>
      <c r="E96" s="3">
        <v>2517000</v>
      </c>
      <c r="F96" s="3">
        <v>3245000</v>
      </c>
      <c r="G96" s="4">
        <v>3591000</v>
      </c>
      <c r="H96" s="3">
        <v>3297000</v>
      </c>
      <c r="I96" s="3">
        <v>3245000</v>
      </c>
      <c r="J96" s="3">
        <v>3111000</v>
      </c>
      <c r="K96" s="3">
        <v>3591000</v>
      </c>
    </row>
    <row r="97" spans="1:11" ht="16" x14ac:dyDescent="0.2">
      <c r="A97" s="2" t="s">
        <v>98</v>
      </c>
      <c r="B97" s="3" t="s">
        <v>16</v>
      </c>
      <c r="C97" s="3" t="s">
        <v>16</v>
      </c>
      <c r="D97" s="3" t="s">
        <v>16</v>
      </c>
      <c r="E97" s="3" t="s">
        <v>16</v>
      </c>
      <c r="F97" s="3" t="s">
        <v>16</v>
      </c>
      <c r="G97" s="4" t="s">
        <v>16</v>
      </c>
      <c r="H97" s="3" t="s">
        <v>16</v>
      </c>
      <c r="I97" s="3" t="s">
        <v>16</v>
      </c>
      <c r="J97" s="3" t="s">
        <v>16</v>
      </c>
      <c r="K97" s="3" t="s">
        <v>16</v>
      </c>
    </row>
    <row r="98" spans="1:11" ht="16" x14ac:dyDescent="0.2">
      <c r="A98" s="2" t="s">
        <v>99</v>
      </c>
      <c r="B98" s="3" t="s">
        <v>16</v>
      </c>
      <c r="C98" s="3">
        <v>590000</v>
      </c>
      <c r="D98" s="3">
        <v>915000</v>
      </c>
      <c r="E98" s="3">
        <v>2517000</v>
      </c>
      <c r="F98" s="3">
        <v>3245000</v>
      </c>
      <c r="G98" s="4">
        <v>3591000</v>
      </c>
      <c r="H98" s="3">
        <v>3297000</v>
      </c>
      <c r="I98" s="3">
        <v>3245000</v>
      </c>
      <c r="J98" s="3">
        <v>3111000</v>
      </c>
      <c r="K98" s="3">
        <v>3591000</v>
      </c>
    </row>
    <row r="99" spans="1:11" ht="16" x14ac:dyDescent="0.2">
      <c r="A99" s="2" t="s">
        <v>100</v>
      </c>
      <c r="B99" s="3" t="s">
        <v>16</v>
      </c>
      <c r="C99" s="3">
        <v>2778000</v>
      </c>
      <c r="D99" s="3">
        <v>10362000</v>
      </c>
      <c r="E99" s="3" t="s">
        <v>16</v>
      </c>
      <c r="F99" s="3" t="s">
        <v>16</v>
      </c>
      <c r="G99" s="4" t="s">
        <v>16</v>
      </c>
      <c r="H99" s="3" t="s">
        <v>16</v>
      </c>
      <c r="I99" s="3" t="s">
        <v>16</v>
      </c>
      <c r="J99" s="3" t="s">
        <v>16</v>
      </c>
      <c r="K99" s="3" t="s">
        <v>16</v>
      </c>
    </row>
    <row r="100" spans="1:11" ht="16" x14ac:dyDescent="0.2">
      <c r="A100" s="2" t="s">
        <v>101</v>
      </c>
      <c r="B100" s="3" t="s">
        <v>16</v>
      </c>
      <c r="C100" s="3" t="s">
        <v>16</v>
      </c>
      <c r="D100" s="3">
        <v>4417000</v>
      </c>
      <c r="E100" s="3">
        <v>7426000</v>
      </c>
      <c r="F100" s="3">
        <v>9163000</v>
      </c>
      <c r="G100" s="4" t="s">
        <v>16</v>
      </c>
      <c r="H100" s="3" t="s">
        <v>16</v>
      </c>
      <c r="I100" s="3">
        <v>9163000</v>
      </c>
      <c r="J100" s="3" t="s">
        <v>16</v>
      </c>
      <c r="K100" s="3" t="s">
        <v>16</v>
      </c>
    </row>
    <row r="101" spans="1:11" ht="16" x14ac:dyDescent="0.2">
      <c r="A101" s="2" t="s">
        <v>102</v>
      </c>
      <c r="B101" s="3" t="s">
        <v>16</v>
      </c>
      <c r="C101" s="3" t="s">
        <v>16</v>
      </c>
      <c r="D101" s="3" t="s">
        <v>16</v>
      </c>
      <c r="E101" s="3" t="s">
        <v>16</v>
      </c>
      <c r="F101" s="3" t="s">
        <v>16</v>
      </c>
      <c r="G101" s="4" t="s">
        <v>16</v>
      </c>
      <c r="H101" s="3" t="s">
        <v>16</v>
      </c>
      <c r="I101" s="3" t="s">
        <v>16</v>
      </c>
      <c r="J101" s="3" t="s">
        <v>16</v>
      </c>
      <c r="K101" s="3" t="s">
        <v>16</v>
      </c>
    </row>
    <row r="102" spans="1:11" ht="16" x14ac:dyDescent="0.2">
      <c r="A102" s="2" t="s">
        <v>103</v>
      </c>
      <c r="B102" s="3" t="s">
        <v>16</v>
      </c>
      <c r="C102" s="3" t="s">
        <v>16</v>
      </c>
      <c r="D102" s="3" t="s">
        <v>16</v>
      </c>
      <c r="E102" s="3" t="s">
        <v>16</v>
      </c>
      <c r="F102" s="3" t="s">
        <v>16</v>
      </c>
      <c r="G102" s="4" t="s">
        <v>16</v>
      </c>
      <c r="H102" s="3" t="s">
        <v>16</v>
      </c>
      <c r="I102" s="3" t="s">
        <v>16</v>
      </c>
      <c r="J102" s="3" t="s">
        <v>16</v>
      </c>
      <c r="K102" s="3" t="s">
        <v>16</v>
      </c>
    </row>
    <row r="103" spans="1:11" ht="16" x14ac:dyDescent="0.2">
      <c r="A103" s="2" t="s">
        <v>104</v>
      </c>
      <c r="B103" s="3" t="s">
        <v>16</v>
      </c>
      <c r="C103" s="3">
        <v>2778000</v>
      </c>
      <c r="D103" s="3">
        <v>5945000</v>
      </c>
      <c r="E103" s="3">
        <v>-7426000</v>
      </c>
      <c r="F103" s="3">
        <v>-9163000</v>
      </c>
      <c r="G103" s="4" t="s">
        <v>16</v>
      </c>
      <c r="H103" s="3" t="s">
        <v>16</v>
      </c>
      <c r="I103" s="3">
        <v>-9163000</v>
      </c>
      <c r="J103" s="3" t="s">
        <v>16</v>
      </c>
      <c r="K103" s="3" t="s">
        <v>16</v>
      </c>
    </row>
    <row r="104" spans="1:11" ht="16" x14ac:dyDescent="0.2">
      <c r="A104" s="2" t="s">
        <v>105</v>
      </c>
      <c r="B104" s="3" t="s">
        <v>16</v>
      </c>
      <c r="C104" s="3">
        <v>41795000</v>
      </c>
      <c r="D104" s="3">
        <v>83896000</v>
      </c>
      <c r="E104" s="3">
        <v>131574000</v>
      </c>
      <c r="F104" s="3">
        <v>209580000</v>
      </c>
      <c r="G104" s="4">
        <v>175742000</v>
      </c>
      <c r="H104" s="3">
        <v>171360000</v>
      </c>
      <c r="I104" s="3">
        <v>209580000</v>
      </c>
      <c r="J104" s="3">
        <v>159312000</v>
      </c>
      <c r="K104" s="3">
        <v>175742000</v>
      </c>
    </row>
    <row r="105" spans="1:11" ht="16" x14ac:dyDescent="0.2">
      <c r="A105" s="2" t="s">
        <v>106</v>
      </c>
      <c r="B105" s="3" t="s">
        <v>16</v>
      </c>
      <c r="C105" s="3">
        <v>849000</v>
      </c>
      <c r="D105" s="3">
        <v>3513000</v>
      </c>
      <c r="E105" s="3">
        <v>18803000</v>
      </c>
      <c r="F105" s="3">
        <v>16579000</v>
      </c>
      <c r="G105" s="4">
        <v>18995000</v>
      </c>
      <c r="H105" s="3">
        <v>16896000</v>
      </c>
      <c r="I105" s="3">
        <v>16579000</v>
      </c>
      <c r="J105" s="3">
        <v>16217000</v>
      </c>
      <c r="K105" s="3">
        <v>18995000</v>
      </c>
    </row>
    <row r="106" spans="1:11" ht="16" x14ac:dyDescent="0.2">
      <c r="A106" s="2" t="s">
        <v>107</v>
      </c>
      <c r="B106" s="3" t="s">
        <v>16</v>
      </c>
      <c r="C106" s="3" t="s">
        <v>16</v>
      </c>
      <c r="D106" s="3" t="s">
        <v>16</v>
      </c>
      <c r="E106" s="3" t="s">
        <v>16</v>
      </c>
      <c r="F106" s="3" t="s">
        <v>16</v>
      </c>
      <c r="G106" s="4" t="s">
        <v>16</v>
      </c>
      <c r="H106" s="3" t="s">
        <v>16</v>
      </c>
      <c r="I106" s="3" t="s">
        <v>16</v>
      </c>
      <c r="J106" s="3" t="s">
        <v>16</v>
      </c>
      <c r="K106" s="3" t="s">
        <v>16</v>
      </c>
    </row>
    <row r="107" spans="1:11" ht="16" x14ac:dyDescent="0.2">
      <c r="A107" s="2" t="s">
        <v>108</v>
      </c>
      <c r="B107" s="3" t="s">
        <v>16</v>
      </c>
      <c r="C107" s="3">
        <v>849000</v>
      </c>
      <c r="D107" s="3">
        <v>3513000</v>
      </c>
      <c r="E107" s="3">
        <v>18803000</v>
      </c>
      <c r="F107" s="3">
        <v>16579000</v>
      </c>
      <c r="G107" s="4">
        <v>18995000</v>
      </c>
      <c r="H107" s="3">
        <v>16896000</v>
      </c>
      <c r="I107" s="3">
        <v>16579000</v>
      </c>
      <c r="J107" s="3">
        <v>16217000</v>
      </c>
      <c r="K107" s="3">
        <v>18995000</v>
      </c>
    </row>
    <row r="108" spans="1:11" ht="16" x14ac:dyDescent="0.2">
      <c r="A108" s="2" t="s">
        <v>109</v>
      </c>
      <c r="B108" s="3" t="s">
        <v>16</v>
      </c>
      <c r="C108" s="3">
        <v>53985000</v>
      </c>
      <c r="D108" s="3">
        <v>118396000</v>
      </c>
      <c r="E108" s="3" t="s">
        <v>16</v>
      </c>
      <c r="F108" s="3">
        <v>8320000</v>
      </c>
      <c r="G108" s="4">
        <v>3640000</v>
      </c>
      <c r="H108" s="3">
        <v>1726000</v>
      </c>
      <c r="I108" s="3">
        <v>8320000</v>
      </c>
      <c r="J108" s="3">
        <v>6031000</v>
      </c>
      <c r="K108" s="3">
        <v>3640000</v>
      </c>
    </row>
    <row r="109" spans="1:11" ht="16" x14ac:dyDescent="0.2">
      <c r="A109" s="2" t="s">
        <v>110</v>
      </c>
      <c r="B109" s="3" t="s">
        <v>16</v>
      </c>
      <c r="C109" s="3">
        <v>38000</v>
      </c>
      <c r="D109" s="3">
        <v>105000</v>
      </c>
      <c r="E109" s="3" t="s">
        <v>16</v>
      </c>
      <c r="F109" s="3">
        <v>6558000</v>
      </c>
      <c r="G109" s="4">
        <v>2604000</v>
      </c>
      <c r="H109" s="3" t="s">
        <v>16</v>
      </c>
      <c r="I109" s="3">
        <v>6558000</v>
      </c>
      <c r="J109" s="3">
        <v>4477000</v>
      </c>
      <c r="K109" s="3">
        <v>2604000</v>
      </c>
    </row>
    <row r="110" spans="1:11" ht="16" x14ac:dyDescent="0.2">
      <c r="A110" s="2" t="s">
        <v>111</v>
      </c>
      <c r="B110" s="3" t="s">
        <v>16</v>
      </c>
      <c r="C110" s="3" t="s">
        <v>16</v>
      </c>
      <c r="D110" s="3" t="s">
        <v>16</v>
      </c>
      <c r="E110" s="3" t="s">
        <v>16</v>
      </c>
      <c r="F110" s="3" t="s">
        <v>16</v>
      </c>
      <c r="G110" s="4" t="s">
        <v>16</v>
      </c>
      <c r="H110" s="3" t="s">
        <v>16</v>
      </c>
      <c r="I110" s="3" t="s">
        <v>16</v>
      </c>
      <c r="J110" s="3" t="s">
        <v>16</v>
      </c>
      <c r="K110" s="3" t="s">
        <v>16</v>
      </c>
    </row>
    <row r="111" spans="1:11" ht="16" x14ac:dyDescent="0.2">
      <c r="A111" s="2" t="s">
        <v>101</v>
      </c>
      <c r="B111" s="3" t="s">
        <v>16</v>
      </c>
      <c r="C111" s="3" t="s">
        <v>16</v>
      </c>
      <c r="D111" s="3" t="s">
        <v>16</v>
      </c>
      <c r="E111" s="3" t="s">
        <v>16</v>
      </c>
      <c r="F111" s="3" t="s">
        <v>16</v>
      </c>
      <c r="G111" s="4" t="s">
        <v>16</v>
      </c>
      <c r="H111" s="3" t="s">
        <v>16</v>
      </c>
      <c r="I111" s="3" t="s">
        <v>16</v>
      </c>
      <c r="J111" s="3" t="s">
        <v>16</v>
      </c>
      <c r="K111" s="3" t="s">
        <v>16</v>
      </c>
    </row>
    <row r="112" spans="1:11" ht="16" x14ac:dyDescent="0.2">
      <c r="A112" s="2" t="s">
        <v>103</v>
      </c>
      <c r="B112" s="3" t="s">
        <v>16</v>
      </c>
      <c r="C112" s="3" t="s">
        <v>16</v>
      </c>
      <c r="D112" s="3" t="s">
        <v>16</v>
      </c>
      <c r="E112" s="3" t="s">
        <v>16</v>
      </c>
      <c r="F112" s="3" t="s">
        <v>16</v>
      </c>
      <c r="G112" s="4" t="s">
        <v>16</v>
      </c>
      <c r="H112" s="3" t="s">
        <v>16</v>
      </c>
      <c r="I112" s="3" t="s">
        <v>16</v>
      </c>
      <c r="J112" s="3" t="s">
        <v>16</v>
      </c>
      <c r="K112" s="3" t="s">
        <v>16</v>
      </c>
    </row>
    <row r="113" spans="1:11" ht="16" x14ac:dyDescent="0.2">
      <c r="A113" s="2" t="s">
        <v>102</v>
      </c>
      <c r="B113" s="3" t="s">
        <v>16</v>
      </c>
      <c r="C113" s="3" t="s">
        <v>16</v>
      </c>
      <c r="D113" s="3" t="s">
        <v>16</v>
      </c>
      <c r="E113" s="3" t="s">
        <v>16</v>
      </c>
      <c r="F113" s="3" t="s">
        <v>16</v>
      </c>
      <c r="G113" s="4" t="s">
        <v>16</v>
      </c>
      <c r="H113" s="3" t="s">
        <v>16</v>
      </c>
      <c r="I113" s="3" t="s">
        <v>16</v>
      </c>
      <c r="J113" s="3" t="s">
        <v>16</v>
      </c>
      <c r="K113" s="3" t="s">
        <v>16</v>
      </c>
    </row>
    <row r="114" spans="1:11" ht="16" x14ac:dyDescent="0.2">
      <c r="A114" s="2" t="s">
        <v>112</v>
      </c>
      <c r="B114" s="3" t="s">
        <v>16</v>
      </c>
      <c r="C114" s="3">
        <v>53947000</v>
      </c>
      <c r="D114" s="3">
        <v>118291000</v>
      </c>
      <c r="E114" s="3" t="s">
        <v>16</v>
      </c>
      <c r="F114" s="3">
        <v>1762000</v>
      </c>
      <c r="G114" s="4">
        <v>1036000</v>
      </c>
      <c r="H114" s="3">
        <v>1726000</v>
      </c>
      <c r="I114" s="3">
        <v>1762000</v>
      </c>
      <c r="J114" s="3">
        <v>1554000</v>
      </c>
      <c r="K114" s="3">
        <v>1036000</v>
      </c>
    </row>
    <row r="115" spans="1:11" ht="16" x14ac:dyDescent="0.2">
      <c r="A115" s="2" t="s">
        <v>113</v>
      </c>
      <c r="B115" s="3" t="s">
        <v>16</v>
      </c>
      <c r="C115" s="3">
        <v>54834000</v>
      </c>
      <c r="D115" s="3">
        <v>121909000</v>
      </c>
      <c r="E115" s="3">
        <v>18803000</v>
      </c>
      <c r="F115" s="3">
        <v>24899000</v>
      </c>
      <c r="G115" s="4">
        <v>22635000</v>
      </c>
      <c r="H115" s="3">
        <v>18622000</v>
      </c>
      <c r="I115" s="3">
        <v>24899000</v>
      </c>
      <c r="J115" s="3">
        <v>22248000</v>
      </c>
      <c r="K115" s="3">
        <v>22635000</v>
      </c>
    </row>
    <row r="116" spans="1:11" ht="16" x14ac:dyDescent="0.2">
      <c r="A116" s="2" t="s">
        <v>114</v>
      </c>
      <c r="B116" s="3" t="s">
        <v>16</v>
      </c>
      <c r="C116" s="3">
        <v>96629000</v>
      </c>
      <c r="D116" s="3">
        <v>205805000</v>
      </c>
      <c r="E116" s="3">
        <v>150377000</v>
      </c>
      <c r="F116" s="3">
        <v>234479000</v>
      </c>
      <c r="G116" s="4">
        <v>198377000</v>
      </c>
      <c r="H116" s="3">
        <v>189982000</v>
      </c>
      <c r="I116" s="3">
        <v>234479000</v>
      </c>
      <c r="J116" s="3">
        <v>181560000</v>
      </c>
      <c r="K116" s="3">
        <v>198377000</v>
      </c>
    </row>
    <row r="117" spans="1:11" ht="16" x14ac:dyDescent="0.2">
      <c r="A117" s="2" t="s">
        <v>115</v>
      </c>
      <c r="B117" s="3" t="s">
        <v>16</v>
      </c>
      <c r="C117" s="3" t="s">
        <v>16</v>
      </c>
      <c r="D117" s="3" t="s">
        <v>16</v>
      </c>
      <c r="E117" s="3" t="s">
        <v>16</v>
      </c>
      <c r="F117" s="3" t="s">
        <v>16</v>
      </c>
      <c r="G117" s="4" t="s">
        <v>16</v>
      </c>
      <c r="H117" s="3" t="s">
        <v>16</v>
      </c>
      <c r="I117" s="3" t="s">
        <v>16</v>
      </c>
      <c r="J117" s="3" t="s">
        <v>16</v>
      </c>
      <c r="K117" s="3" t="s">
        <v>16</v>
      </c>
    </row>
    <row r="118" spans="1:11" ht="16" x14ac:dyDescent="0.2">
      <c r="A118" s="2" t="s">
        <v>116</v>
      </c>
      <c r="B118" s="3" t="s">
        <v>16</v>
      </c>
      <c r="C118" s="3">
        <v>3592000</v>
      </c>
      <c r="D118" s="3">
        <v>194099000</v>
      </c>
      <c r="E118" s="3">
        <v>1647100000</v>
      </c>
      <c r="F118" s="3">
        <v>2506186000</v>
      </c>
      <c r="G118" s="4">
        <v>1329405000</v>
      </c>
      <c r="H118" s="3">
        <v>1205356000</v>
      </c>
      <c r="I118" s="3">
        <v>2506186000</v>
      </c>
      <c r="J118" s="3">
        <v>1302502000</v>
      </c>
      <c r="K118" s="3">
        <v>1329405000</v>
      </c>
    </row>
    <row r="119" spans="1:11" ht="16" x14ac:dyDescent="0.2">
      <c r="A119" s="2" t="s">
        <v>117</v>
      </c>
      <c r="B119" s="3" t="s">
        <v>16</v>
      </c>
      <c r="C119" s="3" t="s">
        <v>16</v>
      </c>
      <c r="D119" s="3" t="s">
        <v>16</v>
      </c>
      <c r="E119" s="3">
        <v>823550000</v>
      </c>
      <c r="F119" s="3">
        <v>1253093000</v>
      </c>
      <c r="G119" s="4">
        <v>1329405000</v>
      </c>
      <c r="H119" s="3">
        <v>1205356000</v>
      </c>
      <c r="I119" s="3">
        <v>1253093000</v>
      </c>
      <c r="J119" s="3">
        <v>1302502000</v>
      </c>
      <c r="K119" s="3">
        <v>1329405000</v>
      </c>
    </row>
    <row r="120" spans="1:11" ht="16" x14ac:dyDescent="0.2">
      <c r="A120" s="2" t="s">
        <v>118</v>
      </c>
      <c r="B120" s="3" t="s">
        <v>16</v>
      </c>
      <c r="C120" s="3">
        <v>3592000</v>
      </c>
      <c r="D120" s="3">
        <v>194099000</v>
      </c>
      <c r="E120" s="3">
        <v>823550000</v>
      </c>
      <c r="F120" s="3">
        <v>1253093000</v>
      </c>
      <c r="G120" s="4" t="s">
        <v>16</v>
      </c>
      <c r="H120" s="3" t="s">
        <v>16</v>
      </c>
      <c r="I120" s="3">
        <v>1253093000</v>
      </c>
      <c r="J120" s="3" t="s">
        <v>16</v>
      </c>
      <c r="K120" s="3" t="s">
        <v>16</v>
      </c>
    </row>
    <row r="121" spans="1:11" ht="16" x14ac:dyDescent="0.2">
      <c r="A121" s="2" t="s">
        <v>119</v>
      </c>
      <c r="B121" s="3" t="s">
        <v>16</v>
      </c>
      <c r="C121" s="3" t="s">
        <v>16</v>
      </c>
      <c r="D121" s="3" t="s">
        <v>16</v>
      </c>
      <c r="E121" s="3" t="s">
        <v>16</v>
      </c>
      <c r="F121" s="3" t="s">
        <v>16</v>
      </c>
      <c r="G121" s="4" t="s">
        <v>16</v>
      </c>
      <c r="H121" s="3" t="s">
        <v>16</v>
      </c>
      <c r="I121" s="3" t="s">
        <v>16</v>
      </c>
      <c r="J121" s="3" t="s">
        <v>16</v>
      </c>
      <c r="K121" s="3" t="s">
        <v>16</v>
      </c>
    </row>
    <row r="122" spans="1:11" ht="16" x14ac:dyDescent="0.2">
      <c r="A122" s="2" t="s">
        <v>120</v>
      </c>
      <c r="B122" s="3" t="s">
        <v>16</v>
      </c>
      <c r="C122" s="3">
        <v>-56622000</v>
      </c>
      <c r="D122" s="3">
        <v>-52708000</v>
      </c>
      <c r="E122" s="3">
        <v>-127641000</v>
      </c>
      <c r="F122" s="3">
        <v>-323046000</v>
      </c>
      <c r="G122" s="4">
        <v>-401662000</v>
      </c>
      <c r="H122" s="3">
        <v>-294575000</v>
      </c>
      <c r="I122" s="3">
        <v>-323046000</v>
      </c>
      <c r="J122" s="3">
        <v>-366129000</v>
      </c>
      <c r="K122" s="3">
        <v>-401662000</v>
      </c>
    </row>
    <row r="123" spans="1:11" ht="16" x14ac:dyDescent="0.2">
      <c r="A123" s="2" t="s">
        <v>121</v>
      </c>
      <c r="B123" s="3" t="s">
        <v>16</v>
      </c>
      <c r="C123" s="3" t="s">
        <v>16</v>
      </c>
      <c r="D123" s="3">
        <v>111000</v>
      </c>
      <c r="E123" s="3">
        <v>-159000</v>
      </c>
      <c r="F123" s="3">
        <v>-1926000</v>
      </c>
      <c r="G123" s="4">
        <v>-1820000</v>
      </c>
      <c r="H123" s="3">
        <v>-2218000</v>
      </c>
      <c r="I123" s="3">
        <v>-1926000</v>
      </c>
      <c r="J123" s="3">
        <v>-1846000</v>
      </c>
      <c r="K123" s="3">
        <v>-1820000</v>
      </c>
    </row>
    <row r="124" spans="1:11" ht="16" x14ac:dyDescent="0.2">
      <c r="A124" s="2" t="s">
        <v>122</v>
      </c>
      <c r="B124" s="3" t="s">
        <v>16</v>
      </c>
      <c r="C124" s="3">
        <v>-53030000</v>
      </c>
      <c r="D124" s="3">
        <v>141502000</v>
      </c>
      <c r="E124" s="3">
        <v>695750000</v>
      </c>
      <c r="F124" s="3">
        <v>928121000</v>
      </c>
      <c r="G124" s="4">
        <v>925923000</v>
      </c>
      <c r="H124" s="3">
        <v>908563000</v>
      </c>
      <c r="I124" s="3">
        <v>928121000</v>
      </c>
      <c r="J124" s="3">
        <v>934527000</v>
      </c>
      <c r="K124" s="3">
        <v>925923000</v>
      </c>
    </row>
    <row r="125" spans="1:11" ht="16" x14ac:dyDescent="0.2">
      <c r="A125" s="2" t="s">
        <v>123</v>
      </c>
      <c r="B125" s="3" t="s">
        <v>16</v>
      </c>
      <c r="C125" s="3" t="s">
        <v>16</v>
      </c>
      <c r="D125" s="3" t="s">
        <v>16</v>
      </c>
      <c r="E125" s="3" t="s">
        <v>16</v>
      </c>
      <c r="F125" s="3" t="s">
        <v>16</v>
      </c>
      <c r="G125" s="4" t="s">
        <v>16</v>
      </c>
      <c r="H125" s="3" t="s">
        <v>16</v>
      </c>
      <c r="I125" s="3" t="s">
        <v>16</v>
      </c>
      <c r="J125" s="3" t="s">
        <v>16</v>
      </c>
      <c r="K125" s="3" t="s">
        <v>16</v>
      </c>
    </row>
    <row r="126" spans="1:11" ht="16" x14ac:dyDescent="0.2">
      <c r="A126" s="2" t="s">
        <v>124</v>
      </c>
      <c r="B126" s="3" t="s">
        <v>16</v>
      </c>
      <c r="C126" s="3">
        <v>-53030000</v>
      </c>
      <c r="D126" s="3">
        <v>141502000</v>
      </c>
      <c r="E126" s="3">
        <v>695750000</v>
      </c>
      <c r="F126" s="3">
        <v>928121000</v>
      </c>
      <c r="G126" s="4">
        <v>925923000</v>
      </c>
      <c r="H126" s="3">
        <v>908563000</v>
      </c>
      <c r="I126" s="3">
        <v>928121000</v>
      </c>
      <c r="J126" s="3">
        <v>934527000</v>
      </c>
      <c r="K126" s="3">
        <v>925923000</v>
      </c>
    </row>
    <row r="127" spans="1:11" ht="16" x14ac:dyDescent="0.2">
      <c r="A127" s="2" t="s">
        <v>125</v>
      </c>
      <c r="B127" s="3" t="s">
        <v>16</v>
      </c>
      <c r="C127" s="3">
        <v>43599000</v>
      </c>
      <c r="D127" s="3">
        <v>347307000</v>
      </c>
      <c r="E127" s="3">
        <v>846127000</v>
      </c>
      <c r="F127" s="3">
        <v>1162600000</v>
      </c>
      <c r="G127" s="4">
        <v>1124300000</v>
      </c>
      <c r="H127" s="3">
        <v>1098545000</v>
      </c>
      <c r="I127" s="3">
        <v>1162600000</v>
      </c>
      <c r="J127" s="3">
        <v>1116087000</v>
      </c>
      <c r="K127" s="3">
        <v>1124300000</v>
      </c>
    </row>
    <row r="128" spans="1:11" ht="16" x14ac:dyDescent="0.2">
      <c r="A128" s="44" t="s">
        <v>126</v>
      </c>
      <c r="B128" s="42">
        <v>122070000</v>
      </c>
      <c r="C128" s="42">
        <v>122070000</v>
      </c>
      <c r="D128" s="42">
        <v>142237000</v>
      </c>
      <c r="E128" s="42">
        <v>150457000</v>
      </c>
      <c r="F128" s="42">
        <v>161317000</v>
      </c>
      <c r="G128" s="43">
        <v>164254000</v>
      </c>
      <c r="H128" s="42">
        <v>161317000</v>
      </c>
      <c r="I128" s="42">
        <v>161317000</v>
      </c>
      <c r="J128" s="42">
        <v>163467000</v>
      </c>
      <c r="K128" s="42">
        <v>164254000</v>
      </c>
    </row>
    <row r="129" spans="1:11" ht="16" x14ac:dyDescent="0.2">
      <c r="A129" s="13" t="s">
        <v>189</v>
      </c>
      <c r="B129" s="8"/>
      <c r="C129" s="20">
        <f>(C128/B128)-1</f>
        <v>0</v>
      </c>
      <c r="D129" s="20">
        <f>(D128/C128)-1</f>
        <v>0.16520848693372647</v>
      </c>
      <c r="E129" s="20">
        <f>(E128/D128)-1</f>
        <v>5.7790870167396591E-2</v>
      </c>
      <c r="F129" s="20">
        <f t="shared" ref="F129:K129" si="6">(F128/E128)-1</f>
        <v>7.2180091321772943E-2</v>
      </c>
      <c r="G129" s="20">
        <f t="shared" si="6"/>
        <v>1.8206388663315032E-2</v>
      </c>
      <c r="H129" s="20">
        <f t="shared" si="6"/>
        <v>-1.7880843084491116E-2</v>
      </c>
      <c r="I129" s="20">
        <f t="shared" si="6"/>
        <v>0</v>
      </c>
      <c r="J129" s="20">
        <f t="shared" si="6"/>
        <v>1.3327795582610547E-2</v>
      </c>
      <c r="K129" s="20">
        <f t="shared" si="6"/>
        <v>4.8144273767793955E-3</v>
      </c>
    </row>
    <row r="130" spans="1:11" ht="16" x14ac:dyDescent="0.2">
      <c r="A130" s="2" t="s">
        <v>127</v>
      </c>
      <c r="B130" s="3" t="s">
        <v>16</v>
      </c>
      <c r="C130" s="3">
        <v>1439000</v>
      </c>
      <c r="D130" s="3">
        <v>4428000</v>
      </c>
      <c r="E130" s="3">
        <v>21320000</v>
      </c>
      <c r="F130" s="3">
        <v>19824000</v>
      </c>
      <c r="G130" s="4">
        <v>22586000</v>
      </c>
      <c r="H130" s="3">
        <v>20193000</v>
      </c>
      <c r="I130" s="3">
        <v>19824000</v>
      </c>
      <c r="J130" s="3">
        <v>19328000</v>
      </c>
      <c r="K130" s="3">
        <v>22586000</v>
      </c>
    </row>
    <row r="131" spans="1:11" ht="16" x14ac:dyDescent="0.2">
      <c r="A131" s="2" t="s">
        <v>128</v>
      </c>
      <c r="B131" s="3" t="s">
        <v>16</v>
      </c>
      <c r="C131" s="3">
        <v>-5034000</v>
      </c>
      <c r="D131" s="3">
        <v>-68637000</v>
      </c>
      <c r="E131" s="3">
        <v>-448623000</v>
      </c>
      <c r="F131" s="3">
        <v>-165033000</v>
      </c>
      <c r="G131" s="4">
        <v>-151020000</v>
      </c>
      <c r="H131" s="3">
        <v>-106945000</v>
      </c>
      <c r="I131" s="3">
        <v>-165033000</v>
      </c>
      <c r="J131" s="3">
        <v>-167931000</v>
      </c>
      <c r="K131" s="3">
        <v>-151020000</v>
      </c>
    </row>
    <row r="132" spans="1:11" ht="16" x14ac:dyDescent="0.2">
      <c r="A132" s="2" t="s">
        <v>129</v>
      </c>
      <c r="B132" s="3" t="s">
        <v>16</v>
      </c>
      <c r="C132" s="5">
        <v>9.49</v>
      </c>
      <c r="D132" s="5">
        <v>-48.51</v>
      </c>
      <c r="E132" s="5">
        <v>-64.48</v>
      </c>
      <c r="F132" s="5">
        <v>-17.78</v>
      </c>
      <c r="G132" s="6">
        <v>-16.309999999999999</v>
      </c>
      <c r="H132" s="5">
        <v>-11.77</v>
      </c>
      <c r="I132" s="5">
        <v>-17.78</v>
      </c>
      <c r="J132" s="5">
        <v>-17.97</v>
      </c>
      <c r="K132" s="5">
        <v>-16.309999999999999</v>
      </c>
    </row>
    <row r="133" spans="1:11" ht="16" x14ac:dyDescent="0.2">
      <c r="A133" s="2" t="s">
        <v>130</v>
      </c>
      <c r="B133" s="3" t="s">
        <v>16</v>
      </c>
      <c r="C133" s="5">
        <v>-121.63</v>
      </c>
      <c r="D133" s="5">
        <v>40.74</v>
      </c>
      <c r="E133" s="5">
        <v>82.23</v>
      </c>
      <c r="F133" s="5">
        <v>66.34</v>
      </c>
      <c r="G133" s="6">
        <v>70.33</v>
      </c>
      <c r="H133" s="5">
        <v>70.59</v>
      </c>
      <c r="I133" s="5">
        <v>66.34</v>
      </c>
      <c r="J133" s="5">
        <v>72.290000000000006</v>
      </c>
      <c r="K133" s="5">
        <v>70.33</v>
      </c>
    </row>
    <row r="134" spans="1:11" ht="16" x14ac:dyDescent="0.2">
      <c r="A134" s="2" t="s">
        <v>131</v>
      </c>
      <c r="B134" s="3" t="s">
        <v>16</v>
      </c>
      <c r="C134" s="5">
        <v>0.94</v>
      </c>
      <c r="D134" s="5">
        <v>1.82</v>
      </c>
      <c r="E134" s="5">
        <v>4.7300000000000004</v>
      </c>
      <c r="F134" s="5">
        <v>1.79</v>
      </c>
      <c r="G134" s="6">
        <v>2.08</v>
      </c>
      <c r="H134" s="5">
        <v>1.86</v>
      </c>
      <c r="I134" s="5">
        <v>1.79</v>
      </c>
      <c r="J134" s="5">
        <v>2.09</v>
      </c>
      <c r="K134" s="5">
        <v>2.08</v>
      </c>
    </row>
    <row r="135" spans="1:11" ht="16" x14ac:dyDescent="0.2">
      <c r="A135" s="2" t="s">
        <v>132</v>
      </c>
      <c r="B135" s="3" t="s">
        <v>16</v>
      </c>
      <c r="C135" s="5">
        <v>-29.58</v>
      </c>
      <c r="D135" s="5">
        <v>-47.78</v>
      </c>
      <c r="E135" s="5">
        <v>-41.65</v>
      </c>
      <c r="F135" s="5">
        <v>-44.07</v>
      </c>
      <c r="G135" s="6">
        <v>-28.58</v>
      </c>
      <c r="H135" s="5">
        <v>-35.590000000000003</v>
      </c>
      <c r="I135" s="5">
        <v>-44.07</v>
      </c>
      <c r="J135" s="5">
        <v>-31.9</v>
      </c>
      <c r="K135" s="5">
        <v>-28.58</v>
      </c>
    </row>
    <row r="136" spans="1:11" ht="16" x14ac:dyDescent="0.2">
      <c r="A136" s="2" t="s">
        <v>133</v>
      </c>
      <c r="B136" s="3" t="s">
        <v>16</v>
      </c>
      <c r="C136" s="3" t="s">
        <v>16</v>
      </c>
      <c r="D136" s="3">
        <v>289</v>
      </c>
      <c r="E136" s="3">
        <v>473</v>
      </c>
      <c r="F136" s="3">
        <v>767</v>
      </c>
      <c r="G136" s="4">
        <v>767</v>
      </c>
      <c r="H136" s="3">
        <v>473</v>
      </c>
      <c r="I136" s="3">
        <v>767</v>
      </c>
      <c r="J136" s="3">
        <v>767</v>
      </c>
      <c r="K136" s="3">
        <v>767</v>
      </c>
    </row>
    <row r="138" spans="1:11" ht="16" x14ac:dyDescent="0.2">
      <c r="A138" s="1" t="s">
        <v>16</v>
      </c>
      <c r="B138" s="1" t="s">
        <v>0</v>
      </c>
      <c r="C138" s="1" t="s">
        <v>1</v>
      </c>
      <c r="D138" s="1" t="s">
        <v>2</v>
      </c>
      <c r="E138" s="1" t="s">
        <v>3</v>
      </c>
      <c r="F138" s="1" t="s">
        <v>4</v>
      </c>
      <c r="G138" s="1" t="s">
        <v>5</v>
      </c>
      <c r="H138" s="1" t="s">
        <v>6</v>
      </c>
      <c r="I138" s="1" t="s">
        <v>7</v>
      </c>
      <c r="J138" s="1" t="s">
        <v>8</v>
      </c>
      <c r="K138" s="1" t="s">
        <v>9</v>
      </c>
    </row>
    <row r="139" spans="1:11" ht="16" x14ac:dyDescent="0.2">
      <c r="A139" s="2" t="s">
        <v>134</v>
      </c>
      <c r="B139" s="3">
        <v>-11593000</v>
      </c>
      <c r="C139" s="3">
        <v>-7544000</v>
      </c>
      <c r="D139" s="3">
        <v>3914000</v>
      </c>
      <c r="E139" s="3">
        <v>-74933000</v>
      </c>
      <c r="F139" s="3">
        <v>-195405000</v>
      </c>
      <c r="G139" s="4">
        <v>-171638000</v>
      </c>
      <c r="H139" s="3">
        <v>-64551000</v>
      </c>
      <c r="I139" s="3">
        <v>-28471000</v>
      </c>
      <c r="J139" s="3">
        <v>-43083000</v>
      </c>
      <c r="K139" s="3">
        <v>-35533000</v>
      </c>
    </row>
    <row r="140" spans="1:11" ht="16" x14ac:dyDescent="0.2">
      <c r="A140" s="2" t="s">
        <v>135</v>
      </c>
      <c r="B140" s="3">
        <v>162000</v>
      </c>
      <c r="C140" s="3">
        <v>171000</v>
      </c>
      <c r="D140" s="3">
        <v>235000</v>
      </c>
      <c r="E140" s="3">
        <v>331000</v>
      </c>
      <c r="F140" s="3">
        <v>29418000</v>
      </c>
      <c r="G140" s="4">
        <v>27297000</v>
      </c>
      <c r="H140" s="3">
        <v>9116000</v>
      </c>
      <c r="I140" s="3">
        <v>7043000</v>
      </c>
      <c r="J140" s="3">
        <v>5587000</v>
      </c>
      <c r="K140" s="3">
        <v>5551000</v>
      </c>
    </row>
    <row r="141" spans="1:11" ht="16" x14ac:dyDescent="0.2">
      <c r="A141" s="2" t="s">
        <v>136</v>
      </c>
      <c r="B141" s="3">
        <v>219000</v>
      </c>
      <c r="C141" s="3">
        <v>226000</v>
      </c>
      <c r="D141" s="3">
        <v>3956000</v>
      </c>
      <c r="E141" s="3">
        <v>12141000</v>
      </c>
      <c r="F141" s="3">
        <v>37760000</v>
      </c>
      <c r="G141" s="4">
        <v>73767000</v>
      </c>
      <c r="H141" s="3">
        <v>8303000</v>
      </c>
      <c r="I141" s="3">
        <v>8617000</v>
      </c>
      <c r="J141" s="3">
        <v>8455000</v>
      </c>
      <c r="K141" s="3">
        <v>48392000</v>
      </c>
    </row>
    <row r="142" spans="1:11" ht="16" x14ac:dyDescent="0.2">
      <c r="A142" s="44" t="s">
        <v>137</v>
      </c>
      <c r="B142" s="42">
        <v>219000</v>
      </c>
      <c r="C142" s="42">
        <v>221000</v>
      </c>
      <c r="D142" s="42">
        <v>3956000</v>
      </c>
      <c r="E142" s="42">
        <v>12001000</v>
      </c>
      <c r="F142" s="42">
        <v>38909000</v>
      </c>
      <c r="G142" s="43">
        <v>39201000</v>
      </c>
      <c r="H142" s="42">
        <v>9025000</v>
      </c>
      <c r="I142" s="42">
        <v>9112000</v>
      </c>
      <c r="J142" s="42">
        <v>9712000</v>
      </c>
      <c r="K142" s="42">
        <v>11352000</v>
      </c>
    </row>
    <row r="143" spans="1:11" ht="16" x14ac:dyDescent="0.2">
      <c r="A143" s="10" t="s">
        <v>190</v>
      </c>
      <c r="B143" s="20">
        <f t="shared" ref="B143:K143" si="7">B142/B2</f>
        <v>5.6677018633540374E-3</v>
      </c>
      <c r="C143" s="20">
        <f t="shared" si="7"/>
        <v>3.3560104476705339E-3</v>
      </c>
      <c r="D143" s="20">
        <f t="shared" si="7"/>
        <v>2.9008249312557285E-2</v>
      </c>
      <c r="E143" s="20">
        <f t="shared" si="7"/>
        <v>4.8928952926115286E-2</v>
      </c>
      <c r="F143" s="20">
        <f t="shared" si="7"/>
        <v>9.5120633469339855E-2</v>
      </c>
      <c r="G143" s="20">
        <f t="shared" si="7"/>
        <v>7.8976793100183129E-2</v>
      </c>
      <c r="H143" s="20">
        <f t="shared" si="7"/>
        <v>8.5499640001515789E-2</v>
      </c>
      <c r="I143" s="20">
        <f t="shared" si="7"/>
        <v>6.5148536088370929E-2</v>
      </c>
      <c r="J143" s="20">
        <f t="shared" si="7"/>
        <v>8.2563269886339483E-2</v>
      </c>
      <c r="K143" s="20">
        <f t="shared" si="7"/>
        <v>8.5155540886211731E-2</v>
      </c>
    </row>
    <row r="144" spans="1:11" ht="16" x14ac:dyDescent="0.2">
      <c r="A144" s="2" t="s">
        <v>138</v>
      </c>
      <c r="B144" s="3" t="s">
        <v>16</v>
      </c>
      <c r="C144" s="3" t="s">
        <v>16</v>
      </c>
      <c r="D144" s="3" t="s">
        <v>16</v>
      </c>
      <c r="E144" s="3" t="s">
        <v>16</v>
      </c>
      <c r="F144" s="3" t="s">
        <v>16</v>
      </c>
      <c r="G144" s="4" t="s">
        <v>16</v>
      </c>
      <c r="H144" s="3" t="s">
        <v>16</v>
      </c>
      <c r="I144" s="3" t="s">
        <v>16</v>
      </c>
      <c r="J144" s="3" t="s">
        <v>16</v>
      </c>
      <c r="K144" s="3" t="s">
        <v>16</v>
      </c>
    </row>
    <row r="145" spans="1:11" ht="16" x14ac:dyDescent="0.2">
      <c r="A145" s="2" t="s">
        <v>139</v>
      </c>
      <c r="B145" s="3" t="s">
        <v>16</v>
      </c>
      <c r="C145" s="3" t="s">
        <v>16</v>
      </c>
      <c r="D145" s="3" t="s">
        <v>16</v>
      </c>
      <c r="E145" s="3">
        <v>140000</v>
      </c>
      <c r="F145" s="3">
        <v>73000</v>
      </c>
      <c r="G145" s="4">
        <v>11000</v>
      </c>
      <c r="H145" s="3" t="s">
        <v>16</v>
      </c>
      <c r="I145" s="3">
        <v>11000</v>
      </c>
      <c r="J145" s="3" t="s">
        <v>16</v>
      </c>
      <c r="K145" s="3" t="s">
        <v>16</v>
      </c>
    </row>
    <row r="146" spans="1:11" ht="16" x14ac:dyDescent="0.2">
      <c r="A146" s="2" t="s">
        <v>140</v>
      </c>
      <c r="B146" s="3" t="s">
        <v>16</v>
      </c>
      <c r="C146" s="3">
        <v>5000</v>
      </c>
      <c r="D146" s="3" t="s">
        <v>16</v>
      </c>
      <c r="E146" s="3" t="s">
        <v>16</v>
      </c>
      <c r="F146" s="3">
        <v>-1222000</v>
      </c>
      <c r="G146" s="4">
        <v>34555000</v>
      </c>
      <c r="H146" s="3">
        <v>-722000</v>
      </c>
      <c r="I146" s="3">
        <v>-506000</v>
      </c>
      <c r="J146" s="3">
        <v>-1257000</v>
      </c>
      <c r="K146" s="3">
        <v>37040000</v>
      </c>
    </row>
    <row r="147" spans="1:11" ht="16" x14ac:dyDescent="0.2">
      <c r="A147" s="2" t="s">
        <v>141</v>
      </c>
      <c r="B147" s="3">
        <v>3225000</v>
      </c>
      <c r="C147" s="3">
        <v>14175000</v>
      </c>
      <c r="D147" s="3">
        <v>21245000</v>
      </c>
      <c r="E147" s="3">
        <v>78209000</v>
      </c>
      <c r="F147" s="3">
        <v>209712000</v>
      </c>
      <c r="G147" s="4">
        <v>115206000</v>
      </c>
      <c r="H147" s="3">
        <v>42921000</v>
      </c>
      <c r="I147" s="3">
        <v>73535000</v>
      </c>
      <c r="J147" s="3">
        <v>-486000</v>
      </c>
      <c r="K147" s="3">
        <v>-764000</v>
      </c>
    </row>
    <row r="148" spans="1:11" ht="16" x14ac:dyDescent="0.2">
      <c r="A148" s="2" t="s">
        <v>142</v>
      </c>
      <c r="B148" s="3">
        <v>-1618000</v>
      </c>
      <c r="C148" s="3">
        <v>-2510000</v>
      </c>
      <c r="D148" s="3">
        <v>-13631000</v>
      </c>
      <c r="E148" s="3">
        <v>-34863000</v>
      </c>
      <c r="F148" s="3">
        <v>18480000</v>
      </c>
      <c r="G148" s="4">
        <v>-1001000</v>
      </c>
      <c r="H148" s="3">
        <v>-8775000</v>
      </c>
      <c r="I148" s="3">
        <v>2409000</v>
      </c>
      <c r="J148" s="3">
        <v>8218000</v>
      </c>
      <c r="K148" s="3">
        <v>-2853000</v>
      </c>
    </row>
    <row r="149" spans="1:11" ht="16" x14ac:dyDescent="0.2">
      <c r="A149" s="2" t="s">
        <v>143</v>
      </c>
      <c r="B149" s="3" t="s">
        <v>16</v>
      </c>
      <c r="C149" s="3" t="s">
        <v>16</v>
      </c>
      <c r="D149" s="3" t="s">
        <v>16</v>
      </c>
      <c r="E149" s="3">
        <v>24000</v>
      </c>
      <c r="F149" s="3" t="s">
        <v>16</v>
      </c>
      <c r="G149" s="4" t="s">
        <v>16</v>
      </c>
      <c r="H149" s="3" t="s">
        <v>16</v>
      </c>
      <c r="I149" s="3" t="s">
        <v>16</v>
      </c>
      <c r="J149" s="3" t="s">
        <v>16</v>
      </c>
      <c r="K149" s="3" t="s">
        <v>16</v>
      </c>
    </row>
    <row r="150" spans="1:11" ht="16" x14ac:dyDescent="0.2">
      <c r="A150" s="2" t="s">
        <v>144</v>
      </c>
      <c r="B150" s="3">
        <v>-2557000</v>
      </c>
      <c r="C150" s="3">
        <v>-3916000</v>
      </c>
      <c r="D150" s="3">
        <v>-12273000</v>
      </c>
      <c r="E150" s="3">
        <v>-23239000</v>
      </c>
      <c r="F150" s="3">
        <v>-2685000</v>
      </c>
      <c r="G150" s="4">
        <v>-3306000</v>
      </c>
      <c r="H150" s="3">
        <v>7854000</v>
      </c>
      <c r="I150" s="3">
        <v>-5813000</v>
      </c>
      <c r="J150" s="3">
        <v>5838000</v>
      </c>
      <c r="K150" s="3">
        <v>-11185000</v>
      </c>
    </row>
    <row r="151" spans="1:11" ht="16" x14ac:dyDescent="0.2">
      <c r="A151" s="2" t="s">
        <v>145</v>
      </c>
      <c r="B151" s="3">
        <v>7613000</v>
      </c>
      <c r="C151" s="3">
        <v>20823000</v>
      </c>
      <c r="D151" s="3">
        <v>41776000</v>
      </c>
      <c r="E151" s="3">
        <v>46076000</v>
      </c>
      <c r="F151" s="3">
        <v>54915000</v>
      </c>
      <c r="G151" s="4">
        <v>19047000</v>
      </c>
      <c r="H151" s="3">
        <v>7126000</v>
      </c>
      <c r="I151" s="3">
        <v>46830000</v>
      </c>
      <c r="J151" s="3">
        <v>-50343000</v>
      </c>
      <c r="K151" s="3">
        <v>15434000</v>
      </c>
    </row>
    <row r="152" spans="1:11" ht="16" x14ac:dyDescent="0.2">
      <c r="A152" s="2" t="s">
        <v>146</v>
      </c>
      <c r="B152" s="3">
        <v>-213000</v>
      </c>
      <c r="C152" s="3">
        <v>-222000</v>
      </c>
      <c r="D152" s="3">
        <v>5373000</v>
      </c>
      <c r="E152" s="3">
        <v>90211000</v>
      </c>
      <c r="F152" s="3">
        <v>139002000</v>
      </c>
      <c r="G152" s="4">
        <v>100466000</v>
      </c>
      <c r="H152" s="3">
        <v>36716000</v>
      </c>
      <c r="I152" s="3">
        <v>30109000</v>
      </c>
      <c r="J152" s="3">
        <v>35801000</v>
      </c>
      <c r="K152" s="3">
        <v>-2160000</v>
      </c>
    </row>
    <row r="153" spans="1:11" ht="16" x14ac:dyDescent="0.2">
      <c r="A153" s="2" t="s">
        <v>147</v>
      </c>
      <c r="B153" s="3" t="s">
        <v>16</v>
      </c>
      <c r="C153" s="3" t="s">
        <v>16</v>
      </c>
      <c r="D153" s="3" t="s">
        <v>16</v>
      </c>
      <c r="E153" s="3" t="s">
        <v>16</v>
      </c>
      <c r="F153" s="3" t="s">
        <v>16</v>
      </c>
      <c r="G153" s="4" t="s">
        <v>16</v>
      </c>
      <c r="H153" s="3" t="s">
        <v>16</v>
      </c>
      <c r="I153" s="3" t="s">
        <v>16</v>
      </c>
      <c r="J153" s="3" t="s">
        <v>16</v>
      </c>
      <c r="K153" s="3" t="s">
        <v>16</v>
      </c>
    </row>
    <row r="154" spans="1:11" ht="16" x14ac:dyDescent="0.2">
      <c r="A154" s="2" t="s">
        <v>148</v>
      </c>
      <c r="B154" s="3">
        <v>-7987000</v>
      </c>
      <c r="C154" s="3">
        <v>7028000</v>
      </c>
      <c r="D154" s="3">
        <v>29350000</v>
      </c>
      <c r="E154" s="3">
        <v>15748000</v>
      </c>
      <c r="F154" s="3">
        <v>81485000</v>
      </c>
      <c r="G154" s="4">
        <v>44632000</v>
      </c>
      <c r="H154" s="3">
        <v>-4211000</v>
      </c>
      <c r="I154" s="3">
        <v>60724000</v>
      </c>
      <c r="J154" s="3">
        <v>-29527000</v>
      </c>
      <c r="K154" s="3">
        <v>17646000</v>
      </c>
    </row>
    <row r="155" spans="1:11" ht="16" x14ac:dyDescent="0.2">
      <c r="A155" s="2" t="s">
        <v>149</v>
      </c>
      <c r="B155" s="3" t="s">
        <v>16</v>
      </c>
      <c r="C155" s="3" t="s">
        <v>16</v>
      </c>
      <c r="D155" s="3" t="s">
        <v>16</v>
      </c>
      <c r="E155" s="3" t="s">
        <v>16</v>
      </c>
      <c r="F155" s="3" t="s">
        <v>16</v>
      </c>
      <c r="G155" s="4" t="s">
        <v>16</v>
      </c>
      <c r="H155" s="3" t="s">
        <v>16</v>
      </c>
      <c r="I155" s="3" t="s">
        <v>16</v>
      </c>
      <c r="J155" s="3" t="s">
        <v>16</v>
      </c>
      <c r="K155" s="3" t="s">
        <v>16</v>
      </c>
    </row>
    <row r="156" spans="1:11" ht="16" x14ac:dyDescent="0.2">
      <c r="A156" s="2" t="s">
        <v>150</v>
      </c>
      <c r="B156" s="3" t="s">
        <v>16</v>
      </c>
      <c r="C156" s="3" t="s">
        <v>16</v>
      </c>
      <c r="D156" s="3" t="s">
        <v>16</v>
      </c>
      <c r="E156" s="3" t="s">
        <v>16</v>
      </c>
      <c r="F156" s="3" t="s">
        <v>16</v>
      </c>
      <c r="G156" s="4" t="s">
        <v>16</v>
      </c>
      <c r="H156" s="3" t="s">
        <v>16</v>
      </c>
      <c r="I156" s="3" t="s">
        <v>16</v>
      </c>
      <c r="J156" s="3" t="s">
        <v>16</v>
      </c>
      <c r="K156" s="3" t="s">
        <v>16</v>
      </c>
    </row>
    <row r="157" spans="1:11" ht="16" x14ac:dyDescent="0.2">
      <c r="A157" s="2" t="s">
        <v>151</v>
      </c>
      <c r="B157" s="3" t="s">
        <v>16</v>
      </c>
      <c r="C157" s="3" t="s">
        <v>16</v>
      </c>
      <c r="D157" s="3" t="s">
        <v>16</v>
      </c>
      <c r="E157" s="3" t="s">
        <v>16</v>
      </c>
      <c r="F157" s="3" t="s">
        <v>16</v>
      </c>
      <c r="G157" s="4" t="s">
        <v>16</v>
      </c>
      <c r="H157" s="3" t="s">
        <v>16</v>
      </c>
      <c r="I157" s="3" t="s">
        <v>16</v>
      </c>
      <c r="J157" s="3" t="s">
        <v>16</v>
      </c>
      <c r="K157" s="3" t="s">
        <v>16</v>
      </c>
    </row>
    <row r="158" spans="1:11" ht="16" x14ac:dyDescent="0.2">
      <c r="A158" s="2" t="s">
        <v>152</v>
      </c>
      <c r="B158" s="3" t="s">
        <v>16</v>
      </c>
      <c r="C158" s="3" t="s">
        <v>16</v>
      </c>
      <c r="D158" s="3" t="s">
        <v>16</v>
      </c>
      <c r="E158" s="3" t="s">
        <v>16</v>
      </c>
      <c r="F158" s="3" t="s">
        <v>16</v>
      </c>
      <c r="G158" s="4" t="s">
        <v>16</v>
      </c>
      <c r="H158" s="3" t="s">
        <v>16</v>
      </c>
      <c r="I158" s="3" t="s">
        <v>16</v>
      </c>
      <c r="J158" s="3" t="s">
        <v>16</v>
      </c>
      <c r="K158" s="3" t="s">
        <v>16</v>
      </c>
    </row>
    <row r="159" spans="1:11" ht="16" x14ac:dyDescent="0.2">
      <c r="A159" s="2" t="s">
        <v>153</v>
      </c>
      <c r="B159" s="3">
        <v>-108000</v>
      </c>
      <c r="C159" s="3">
        <v>-264000</v>
      </c>
      <c r="D159" s="3">
        <v>-456000</v>
      </c>
      <c r="E159" s="3">
        <v>-2883000</v>
      </c>
      <c r="F159" s="3">
        <v>-8352000</v>
      </c>
      <c r="G159" s="4">
        <v>-2255000</v>
      </c>
      <c r="H159" s="3">
        <v>-1398000</v>
      </c>
      <c r="I159" s="3">
        <v>-370000</v>
      </c>
      <c r="J159" s="3">
        <v>-342000</v>
      </c>
      <c r="K159" s="3">
        <v>-145000</v>
      </c>
    </row>
    <row r="160" spans="1:11" ht="16" x14ac:dyDescent="0.2">
      <c r="A160" s="2" t="s">
        <v>154</v>
      </c>
      <c r="B160" s="3">
        <v>-108000</v>
      </c>
      <c r="C160" s="3">
        <v>-264000</v>
      </c>
      <c r="D160" s="3">
        <v>-456000</v>
      </c>
      <c r="E160" s="3">
        <v>-2883000</v>
      </c>
      <c r="F160" s="3">
        <v>-8352000</v>
      </c>
      <c r="G160" s="4">
        <v>-2255000</v>
      </c>
      <c r="H160" s="3">
        <v>-1398000</v>
      </c>
      <c r="I160" s="3">
        <v>-370000</v>
      </c>
      <c r="J160" s="3">
        <v>-342000</v>
      </c>
      <c r="K160" s="3">
        <v>-145000</v>
      </c>
    </row>
    <row r="161" spans="1:11" ht="16" x14ac:dyDescent="0.2">
      <c r="A161" s="2" t="s">
        <v>155</v>
      </c>
      <c r="B161" s="3" t="s">
        <v>16</v>
      </c>
      <c r="C161" s="3" t="s">
        <v>16</v>
      </c>
      <c r="D161" s="3" t="s">
        <v>16</v>
      </c>
      <c r="E161" s="3" t="s">
        <v>16</v>
      </c>
      <c r="F161" s="3" t="s">
        <v>16</v>
      </c>
      <c r="G161" s="4" t="s">
        <v>16</v>
      </c>
      <c r="H161" s="3" t="s">
        <v>16</v>
      </c>
      <c r="I161" s="3" t="s">
        <v>16</v>
      </c>
      <c r="J161" s="3" t="s">
        <v>16</v>
      </c>
      <c r="K161" s="3" t="s">
        <v>16</v>
      </c>
    </row>
    <row r="162" spans="1:11" ht="16" x14ac:dyDescent="0.2">
      <c r="A162" s="2" t="s">
        <v>156</v>
      </c>
      <c r="B162" s="3">
        <v>-1504000</v>
      </c>
      <c r="C162" s="3">
        <v>-188000</v>
      </c>
      <c r="D162" s="3">
        <v>-23590000</v>
      </c>
      <c r="E162" s="3">
        <v>-37606000</v>
      </c>
      <c r="F162" s="3">
        <v>-4266000</v>
      </c>
      <c r="G162" s="4">
        <v>-6831000</v>
      </c>
      <c r="H162" s="3">
        <v>-33215000</v>
      </c>
      <c r="I162" s="3">
        <v>35178000</v>
      </c>
      <c r="J162" s="3">
        <v>19850000</v>
      </c>
      <c r="K162" s="3">
        <v>-28644000</v>
      </c>
    </row>
    <row r="163" spans="1:11" ht="16" x14ac:dyDescent="0.2">
      <c r="A163" s="2" t="s">
        <v>157</v>
      </c>
      <c r="B163" s="3" t="s">
        <v>16</v>
      </c>
      <c r="C163" s="3" t="s">
        <v>16</v>
      </c>
      <c r="D163" s="3" t="s">
        <v>16</v>
      </c>
      <c r="E163" s="3">
        <v>82405000</v>
      </c>
      <c r="F163" s="3">
        <v>95999000</v>
      </c>
      <c r="G163" s="4">
        <v>88788000</v>
      </c>
      <c r="H163" s="3">
        <v>28000000</v>
      </c>
      <c r="I163" s="3">
        <v>21689000</v>
      </c>
      <c r="J163" s="3">
        <v>29649000</v>
      </c>
      <c r="K163" s="3">
        <v>9450000</v>
      </c>
    </row>
    <row r="164" spans="1:11" ht="16" x14ac:dyDescent="0.2">
      <c r="A164" s="2" t="s">
        <v>158</v>
      </c>
      <c r="B164" s="3">
        <v>-1504000</v>
      </c>
      <c r="C164" s="3">
        <v>-188000</v>
      </c>
      <c r="D164" s="3">
        <v>-23590000</v>
      </c>
      <c r="E164" s="3">
        <v>-120011000</v>
      </c>
      <c r="F164" s="3">
        <v>-100265000</v>
      </c>
      <c r="G164" s="4">
        <v>-95619000</v>
      </c>
      <c r="H164" s="3">
        <v>-61215000</v>
      </c>
      <c r="I164" s="3">
        <v>13489000</v>
      </c>
      <c r="J164" s="3">
        <v>-9799000</v>
      </c>
      <c r="K164" s="3">
        <v>-38094000</v>
      </c>
    </row>
    <row r="165" spans="1:11" ht="16" x14ac:dyDescent="0.2">
      <c r="A165" s="2" t="s">
        <v>159</v>
      </c>
      <c r="B165" s="3" t="s">
        <v>16</v>
      </c>
      <c r="C165" s="3" t="s">
        <v>16</v>
      </c>
      <c r="D165" s="3" t="s">
        <v>16</v>
      </c>
      <c r="E165" s="3" t="s">
        <v>16</v>
      </c>
      <c r="F165" s="3">
        <v>-317483000</v>
      </c>
      <c r="G165" s="4">
        <v>-100400000</v>
      </c>
      <c r="H165" s="3">
        <v>-92881000</v>
      </c>
      <c r="I165" s="3">
        <v>-7519000</v>
      </c>
      <c r="J165" s="3" t="s">
        <v>16</v>
      </c>
      <c r="K165" s="3" t="s">
        <v>16</v>
      </c>
    </row>
    <row r="166" spans="1:11" ht="16" x14ac:dyDescent="0.2">
      <c r="A166" s="2" t="s">
        <v>160</v>
      </c>
      <c r="B166" s="3" t="s">
        <v>16</v>
      </c>
      <c r="C166" s="3" t="s">
        <v>16</v>
      </c>
      <c r="D166" s="3" t="s">
        <v>16</v>
      </c>
      <c r="E166" s="3" t="s">
        <v>16</v>
      </c>
      <c r="F166" s="3" t="s">
        <v>16</v>
      </c>
      <c r="G166" s="4" t="s">
        <v>16</v>
      </c>
      <c r="H166" s="3" t="s">
        <v>16</v>
      </c>
      <c r="I166" s="3" t="s">
        <v>16</v>
      </c>
      <c r="J166" s="3" t="s">
        <v>16</v>
      </c>
      <c r="K166" s="3" t="s">
        <v>16</v>
      </c>
    </row>
    <row r="167" spans="1:11" ht="16" x14ac:dyDescent="0.2">
      <c r="A167" s="2" t="s">
        <v>161</v>
      </c>
      <c r="B167" s="3" t="s">
        <v>16</v>
      </c>
      <c r="C167" s="3" t="s">
        <v>16</v>
      </c>
      <c r="D167" s="3" t="s">
        <v>16</v>
      </c>
      <c r="E167" s="3" t="s">
        <v>16</v>
      </c>
      <c r="F167" s="3">
        <v>-317483000</v>
      </c>
      <c r="G167" s="4">
        <v>-100400000</v>
      </c>
      <c r="H167" s="3">
        <v>-92881000</v>
      </c>
      <c r="I167" s="3">
        <v>-7519000</v>
      </c>
      <c r="J167" s="3" t="s">
        <v>16</v>
      </c>
      <c r="K167" s="3" t="s">
        <v>16</v>
      </c>
    </row>
    <row r="168" spans="1:11" ht="16" x14ac:dyDescent="0.2">
      <c r="A168" s="2" t="s">
        <v>162</v>
      </c>
      <c r="B168" s="3" t="s">
        <v>16</v>
      </c>
      <c r="C168" s="3" t="s">
        <v>16</v>
      </c>
      <c r="D168" s="3" t="s">
        <v>16</v>
      </c>
      <c r="E168" s="3" t="s">
        <v>16</v>
      </c>
      <c r="F168" s="3" t="s">
        <v>16</v>
      </c>
      <c r="G168" s="4" t="s">
        <v>16</v>
      </c>
      <c r="H168" s="3" t="s">
        <v>16</v>
      </c>
      <c r="I168" s="3" t="s">
        <v>16</v>
      </c>
      <c r="J168" s="3" t="s">
        <v>16</v>
      </c>
      <c r="K168" s="3" t="s">
        <v>16</v>
      </c>
    </row>
    <row r="169" spans="1:11" ht="16" x14ac:dyDescent="0.2">
      <c r="A169" s="2" t="s">
        <v>163</v>
      </c>
      <c r="B169" s="3" t="s">
        <v>16</v>
      </c>
      <c r="C169" s="3" t="s">
        <v>16</v>
      </c>
      <c r="D169" s="3" t="s">
        <v>16</v>
      </c>
      <c r="E169" s="3" t="s">
        <v>16</v>
      </c>
      <c r="F169" s="3" t="s">
        <v>16</v>
      </c>
      <c r="G169" s="4">
        <v>-13489000</v>
      </c>
      <c r="H169" s="3" t="s">
        <v>16</v>
      </c>
      <c r="I169" s="3">
        <v>-13489000</v>
      </c>
      <c r="J169" s="3" t="s">
        <v>16</v>
      </c>
      <c r="K169" s="3" t="s">
        <v>16</v>
      </c>
    </row>
    <row r="170" spans="1:11" ht="16" x14ac:dyDescent="0.2">
      <c r="A170" s="2" t="s">
        <v>147</v>
      </c>
      <c r="B170" s="3" t="s">
        <v>16</v>
      </c>
      <c r="C170" s="3" t="s">
        <v>16</v>
      </c>
      <c r="D170" s="3" t="s">
        <v>16</v>
      </c>
      <c r="E170" s="3" t="s">
        <v>16</v>
      </c>
      <c r="F170" s="3" t="s">
        <v>16</v>
      </c>
      <c r="G170" s="4" t="s">
        <v>16</v>
      </c>
      <c r="H170" s="3" t="s">
        <v>16</v>
      </c>
      <c r="I170" s="3" t="s">
        <v>16</v>
      </c>
      <c r="J170" s="3" t="s">
        <v>16</v>
      </c>
      <c r="K170" s="3" t="s">
        <v>16</v>
      </c>
    </row>
    <row r="171" spans="1:11" ht="16" x14ac:dyDescent="0.2">
      <c r="A171" s="2" t="s">
        <v>164</v>
      </c>
      <c r="B171" s="3">
        <v>-1612000</v>
      </c>
      <c r="C171" s="3">
        <v>-452000</v>
      </c>
      <c r="D171" s="3">
        <v>-24046000</v>
      </c>
      <c r="E171" s="3">
        <v>-40489000</v>
      </c>
      <c r="F171" s="3">
        <v>-330101000</v>
      </c>
      <c r="G171" s="4">
        <v>-122975000</v>
      </c>
      <c r="H171" s="3">
        <v>-127494000</v>
      </c>
      <c r="I171" s="3">
        <v>13800000</v>
      </c>
      <c r="J171" s="3">
        <v>19508000</v>
      </c>
      <c r="K171" s="3">
        <v>-28789000</v>
      </c>
    </row>
    <row r="172" spans="1:11" ht="16" x14ac:dyDescent="0.2">
      <c r="A172" s="2" t="s">
        <v>165</v>
      </c>
      <c r="B172" s="3" t="s">
        <v>16</v>
      </c>
      <c r="C172" s="3" t="s">
        <v>16</v>
      </c>
      <c r="D172" s="3" t="s">
        <v>16</v>
      </c>
      <c r="E172" s="3" t="s">
        <v>16</v>
      </c>
      <c r="F172" s="3" t="s">
        <v>16</v>
      </c>
      <c r="G172" s="4">
        <v>0</v>
      </c>
      <c r="H172" s="3" t="s">
        <v>16</v>
      </c>
      <c r="I172" s="3" t="s">
        <v>16</v>
      </c>
      <c r="J172" s="3" t="s">
        <v>16</v>
      </c>
      <c r="K172" s="3" t="s">
        <v>16</v>
      </c>
    </row>
    <row r="173" spans="1:11" ht="16" x14ac:dyDescent="0.2">
      <c r="A173" s="2" t="s">
        <v>166</v>
      </c>
      <c r="B173" s="3" t="s">
        <v>16</v>
      </c>
      <c r="C173" s="3" t="s">
        <v>16</v>
      </c>
      <c r="D173" s="3" t="s">
        <v>16</v>
      </c>
      <c r="E173" s="3" t="s">
        <v>16</v>
      </c>
      <c r="F173" s="3" t="s">
        <v>16</v>
      </c>
      <c r="G173" s="4" t="s">
        <v>16</v>
      </c>
      <c r="H173" s="3" t="s">
        <v>16</v>
      </c>
      <c r="I173" s="3" t="s">
        <v>16</v>
      </c>
      <c r="J173" s="3" t="s">
        <v>16</v>
      </c>
      <c r="K173" s="3" t="s">
        <v>16</v>
      </c>
    </row>
    <row r="174" spans="1:11" ht="16" x14ac:dyDescent="0.2">
      <c r="A174" s="2" t="s">
        <v>167</v>
      </c>
      <c r="B174" s="3" t="s">
        <v>16</v>
      </c>
      <c r="C174" s="3" t="s">
        <v>16</v>
      </c>
      <c r="D174" s="3" t="s">
        <v>16</v>
      </c>
      <c r="E174" s="3" t="s">
        <v>16</v>
      </c>
      <c r="F174" s="3" t="s">
        <v>16</v>
      </c>
      <c r="G174" s="4" t="s">
        <v>16</v>
      </c>
      <c r="H174" s="3" t="s">
        <v>16</v>
      </c>
      <c r="I174" s="3" t="s">
        <v>16</v>
      </c>
      <c r="J174" s="3" t="s">
        <v>16</v>
      </c>
      <c r="K174" s="3" t="s">
        <v>16</v>
      </c>
    </row>
    <row r="175" spans="1:11" ht="16" x14ac:dyDescent="0.2">
      <c r="A175" s="2" t="s">
        <v>168</v>
      </c>
      <c r="B175" s="3" t="s">
        <v>16</v>
      </c>
      <c r="C175" s="3" t="s">
        <v>16</v>
      </c>
      <c r="D175" s="3" t="s">
        <v>16</v>
      </c>
      <c r="E175" s="3" t="s">
        <v>16</v>
      </c>
      <c r="F175" s="3" t="s">
        <v>16</v>
      </c>
      <c r="G175" s="4" t="s">
        <v>16</v>
      </c>
      <c r="H175" s="3" t="s">
        <v>16</v>
      </c>
      <c r="I175" s="3" t="s">
        <v>16</v>
      </c>
      <c r="J175" s="3" t="s">
        <v>16</v>
      </c>
      <c r="K175" s="3" t="s">
        <v>16</v>
      </c>
    </row>
    <row r="176" spans="1:11" ht="16" x14ac:dyDescent="0.2">
      <c r="A176" s="2" t="s">
        <v>169</v>
      </c>
      <c r="B176" s="3" t="s">
        <v>16</v>
      </c>
      <c r="C176" s="3" t="s">
        <v>16</v>
      </c>
      <c r="D176" s="3" t="s">
        <v>16</v>
      </c>
      <c r="E176" s="3">
        <v>396494000</v>
      </c>
      <c r="F176" s="3" t="s">
        <v>16</v>
      </c>
      <c r="G176" s="4" t="s">
        <v>16</v>
      </c>
      <c r="H176" s="3" t="s">
        <v>16</v>
      </c>
      <c r="I176" s="3" t="s">
        <v>16</v>
      </c>
      <c r="J176" s="3" t="s">
        <v>16</v>
      </c>
      <c r="K176" s="3" t="s">
        <v>16</v>
      </c>
    </row>
    <row r="177" spans="1:11" ht="16" x14ac:dyDescent="0.2">
      <c r="A177" s="2" t="s">
        <v>170</v>
      </c>
      <c r="B177" s="3" t="s">
        <v>16</v>
      </c>
      <c r="C177" s="3" t="s">
        <v>16</v>
      </c>
      <c r="D177" s="3" t="s">
        <v>16</v>
      </c>
      <c r="E177" s="3">
        <v>396494000</v>
      </c>
      <c r="F177" s="3" t="s">
        <v>16</v>
      </c>
      <c r="G177" s="4" t="s">
        <v>16</v>
      </c>
      <c r="H177" s="3" t="s">
        <v>16</v>
      </c>
      <c r="I177" s="3" t="s">
        <v>16</v>
      </c>
      <c r="J177" s="3" t="s">
        <v>16</v>
      </c>
      <c r="K177" s="3" t="s">
        <v>16</v>
      </c>
    </row>
    <row r="178" spans="1:11" ht="16" x14ac:dyDescent="0.2">
      <c r="A178" s="2" t="s">
        <v>171</v>
      </c>
      <c r="B178" s="3" t="s">
        <v>16</v>
      </c>
      <c r="C178" s="3" t="s">
        <v>16</v>
      </c>
      <c r="D178" s="3" t="s">
        <v>16</v>
      </c>
      <c r="E178" s="3" t="s">
        <v>16</v>
      </c>
      <c r="F178" s="3" t="s">
        <v>16</v>
      </c>
      <c r="G178" s="4" t="s">
        <v>16</v>
      </c>
      <c r="H178" s="3" t="s">
        <v>16</v>
      </c>
      <c r="I178" s="3" t="s">
        <v>16</v>
      </c>
      <c r="J178" s="3" t="s">
        <v>16</v>
      </c>
      <c r="K178" s="3" t="s">
        <v>16</v>
      </c>
    </row>
    <row r="179" spans="1:11" ht="16" x14ac:dyDescent="0.2">
      <c r="A179" s="2" t="s">
        <v>172</v>
      </c>
      <c r="B179" s="3">
        <v>19972000</v>
      </c>
      <c r="C179" s="3">
        <v>147000</v>
      </c>
      <c r="D179" s="3">
        <v>59360000</v>
      </c>
      <c r="E179" s="3">
        <v>2113000</v>
      </c>
      <c r="F179" s="3">
        <v>1239000</v>
      </c>
      <c r="G179" s="4">
        <v>1595000</v>
      </c>
      <c r="H179" s="3">
        <v>566000</v>
      </c>
      <c r="I179" s="3">
        <v>142000</v>
      </c>
      <c r="J179" s="3">
        <v>109000</v>
      </c>
      <c r="K179" s="3">
        <v>778000</v>
      </c>
    </row>
    <row r="180" spans="1:11" ht="16" x14ac:dyDescent="0.2">
      <c r="A180" s="2" t="s">
        <v>147</v>
      </c>
      <c r="B180" s="3" t="s">
        <v>16</v>
      </c>
      <c r="C180" s="3" t="s">
        <v>16</v>
      </c>
      <c r="D180" s="3" t="s">
        <v>16</v>
      </c>
      <c r="E180" s="3" t="s">
        <v>16</v>
      </c>
      <c r="F180" s="3" t="s">
        <v>16</v>
      </c>
      <c r="G180" s="4" t="s">
        <v>16</v>
      </c>
      <c r="H180" s="3" t="s">
        <v>16</v>
      </c>
      <c r="I180" s="3" t="s">
        <v>16</v>
      </c>
      <c r="J180" s="3" t="s">
        <v>16</v>
      </c>
      <c r="K180" s="3" t="s">
        <v>16</v>
      </c>
    </row>
    <row r="181" spans="1:11" ht="16" x14ac:dyDescent="0.2">
      <c r="A181" s="2" t="s">
        <v>173</v>
      </c>
      <c r="B181" s="3">
        <v>19972000</v>
      </c>
      <c r="C181" s="3">
        <v>147000</v>
      </c>
      <c r="D181" s="3">
        <v>59360000</v>
      </c>
      <c r="E181" s="3">
        <v>398607000</v>
      </c>
      <c r="F181" s="3">
        <v>1239000</v>
      </c>
      <c r="G181" s="4">
        <v>1595000</v>
      </c>
      <c r="H181" s="3">
        <v>566000</v>
      </c>
      <c r="I181" s="3">
        <v>142000</v>
      </c>
      <c r="J181" s="3">
        <v>109000</v>
      </c>
      <c r="K181" s="3">
        <v>778000</v>
      </c>
    </row>
    <row r="182" spans="1:11" ht="16" x14ac:dyDescent="0.2">
      <c r="A182" s="2" t="s">
        <v>174</v>
      </c>
      <c r="B182" s="3" t="s">
        <v>16</v>
      </c>
      <c r="C182" s="3" t="s">
        <v>16</v>
      </c>
      <c r="D182" s="3" t="s">
        <v>16</v>
      </c>
      <c r="E182" s="3" t="s">
        <v>16</v>
      </c>
      <c r="F182" s="3" t="s">
        <v>16</v>
      </c>
      <c r="G182" s="4">
        <v>740000</v>
      </c>
      <c r="H182" s="3" t="s">
        <v>16</v>
      </c>
      <c r="I182" s="3" t="s">
        <v>16</v>
      </c>
      <c r="J182" s="3">
        <v>584000</v>
      </c>
      <c r="K182" s="3">
        <v>156000</v>
      </c>
    </row>
    <row r="183" spans="1:11" ht="16" x14ac:dyDescent="0.2">
      <c r="A183" s="2" t="s">
        <v>175</v>
      </c>
      <c r="B183" s="3">
        <v>10373000</v>
      </c>
      <c r="C183" s="3">
        <v>6723000</v>
      </c>
      <c r="D183" s="3">
        <v>64664000</v>
      </c>
      <c r="E183" s="3">
        <v>373866000</v>
      </c>
      <c r="F183" s="3">
        <v>-247377000</v>
      </c>
      <c r="G183" s="4">
        <v>-76748000</v>
      </c>
      <c r="H183" s="3">
        <v>-131139000</v>
      </c>
      <c r="I183" s="3">
        <v>74666000</v>
      </c>
      <c r="J183" s="3">
        <v>-9910000</v>
      </c>
      <c r="K183" s="3">
        <v>-10365000</v>
      </c>
    </row>
    <row r="184" spans="1:11" ht="16" x14ac:dyDescent="0.2">
      <c r="A184" s="2" t="s">
        <v>46</v>
      </c>
      <c r="B184" s="3">
        <v>-10216000</v>
      </c>
      <c r="C184" s="3">
        <v>-4780000</v>
      </c>
      <c r="D184" s="3">
        <v>8648000</v>
      </c>
      <c r="E184" s="3">
        <v>-65327000</v>
      </c>
      <c r="F184" s="3">
        <v>-159906000</v>
      </c>
      <c r="G184" s="4">
        <v>-139444000</v>
      </c>
      <c r="H184" s="3">
        <v>-44115000</v>
      </c>
      <c r="I184" s="3">
        <v>-28064000</v>
      </c>
      <c r="J184" s="3">
        <v>-36420000</v>
      </c>
      <c r="K184" s="3">
        <v>-30845000</v>
      </c>
    </row>
    <row r="185" spans="1:11" ht="16" x14ac:dyDescent="0.2">
      <c r="A185" s="2" t="s">
        <v>47</v>
      </c>
      <c r="B185" s="5">
        <v>-26.44</v>
      </c>
      <c r="C185" s="5">
        <v>-7.26</v>
      </c>
      <c r="D185" s="5">
        <v>6.34</v>
      </c>
      <c r="E185" s="5">
        <v>-26.63</v>
      </c>
      <c r="F185" s="5">
        <v>-39.090000000000003</v>
      </c>
      <c r="G185" s="6">
        <v>-28.09</v>
      </c>
      <c r="H185" s="5">
        <v>-43.74</v>
      </c>
      <c r="I185" s="5">
        <v>-39.090000000000003</v>
      </c>
      <c r="J185" s="5">
        <v>-33.65</v>
      </c>
      <c r="K185" s="5">
        <v>-28.09</v>
      </c>
    </row>
    <row r="186" spans="1:11" ht="16" x14ac:dyDescent="0.2">
      <c r="A186" s="2" t="s">
        <v>176</v>
      </c>
      <c r="B186" s="3" t="s">
        <v>16</v>
      </c>
      <c r="C186" s="3" t="s">
        <v>16</v>
      </c>
      <c r="D186" s="3" t="s">
        <v>16</v>
      </c>
      <c r="E186" s="3" t="s">
        <v>16</v>
      </c>
      <c r="F186" s="3">
        <v>317483000</v>
      </c>
      <c r="G186" s="4">
        <v>100400000</v>
      </c>
      <c r="H186" s="3">
        <v>92881000</v>
      </c>
      <c r="I186" s="3">
        <v>7519000</v>
      </c>
      <c r="J186" s="3" t="s">
        <v>16</v>
      </c>
      <c r="K186" s="3" t="s">
        <v>16</v>
      </c>
    </row>
    <row r="187" spans="1:11" ht="16" x14ac:dyDescent="0.2">
      <c r="A187" s="2" t="s">
        <v>177</v>
      </c>
      <c r="B187" s="3">
        <v>-8095000</v>
      </c>
      <c r="C187" s="3">
        <v>6764000</v>
      </c>
      <c r="D187" s="3">
        <v>28894000</v>
      </c>
      <c r="E187" s="3">
        <v>12865000</v>
      </c>
      <c r="F187" s="3">
        <v>73133000</v>
      </c>
      <c r="G187" s="4">
        <v>42377000</v>
      </c>
      <c r="H187" s="3">
        <v>-5609000</v>
      </c>
      <c r="I187" s="3">
        <v>60354000</v>
      </c>
      <c r="J187" s="3">
        <v>-29869000</v>
      </c>
      <c r="K187" s="3">
        <v>17501000</v>
      </c>
    </row>
    <row r="188" spans="1:11" ht="16" x14ac:dyDescent="0.2">
      <c r="A188" s="44" t="s">
        <v>178</v>
      </c>
      <c r="B188" s="42">
        <v>-8095000</v>
      </c>
      <c r="C188" s="42">
        <v>6764000</v>
      </c>
      <c r="D188" s="42">
        <v>33062593</v>
      </c>
      <c r="E188" s="42">
        <v>12865000</v>
      </c>
      <c r="F188" s="42">
        <v>73133000</v>
      </c>
      <c r="G188" s="43">
        <v>42377000</v>
      </c>
      <c r="H188" s="42">
        <v>-5609000</v>
      </c>
      <c r="I188" s="42">
        <v>60354000</v>
      </c>
      <c r="J188" s="42">
        <v>-29869000</v>
      </c>
      <c r="K188" s="42">
        <v>17501000</v>
      </c>
    </row>
    <row r="189" spans="1:11" ht="16" x14ac:dyDescent="0.2">
      <c r="A189" s="21" t="s">
        <v>191</v>
      </c>
      <c r="B189" s="22"/>
      <c r="C189" s="23">
        <f>(C188/B188)-1</f>
        <v>-1.8355775169857937</v>
      </c>
      <c r="D189" s="23">
        <f>(D188/C188)-1</f>
        <v>3.8880238024837377</v>
      </c>
      <c r="E189" s="23">
        <f>(E188/D188)-1</f>
        <v>-0.61088956332009414</v>
      </c>
      <c r="F189" s="23">
        <f t="shared" ref="F189:K189" si="8">(F188/E188)-1</f>
        <v>4.6846482705013601</v>
      </c>
      <c r="G189" s="23">
        <f t="shared" si="8"/>
        <v>-0.42054886303036931</v>
      </c>
      <c r="H189" s="23"/>
      <c r="I189" s="23">
        <f t="shared" si="8"/>
        <v>-11.760206810483153</v>
      </c>
      <c r="J189" s="23">
        <f t="shared" si="8"/>
        <v>-1.494896775690095</v>
      </c>
      <c r="K189" s="23">
        <f t="shared" si="8"/>
        <v>-1.5859252067360807</v>
      </c>
    </row>
    <row r="190" spans="1:11" ht="16" x14ac:dyDescent="0.2">
      <c r="A190" s="24" t="s">
        <v>192</v>
      </c>
      <c r="B190" s="25">
        <f t="shared" ref="B190:K190" si="9">B188/B2</f>
        <v>-0.20949792960662525</v>
      </c>
      <c r="C190" s="25">
        <f t="shared" si="9"/>
        <v>0.10271517949340947</v>
      </c>
      <c r="D190" s="25">
        <f t="shared" si="9"/>
        <v>0.24243881209899176</v>
      </c>
      <c r="E190" s="25">
        <f t="shared" si="9"/>
        <v>5.2451543987540462E-2</v>
      </c>
      <c r="F190" s="25">
        <f t="shared" si="9"/>
        <v>0.17878787137971244</v>
      </c>
      <c r="G190" s="25">
        <f t="shared" si="9"/>
        <v>8.5375361883790218E-2</v>
      </c>
      <c r="H190" s="25">
        <f t="shared" si="9"/>
        <v>-5.3137670999280004E-2</v>
      </c>
      <c r="I190" s="25">
        <f t="shared" si="9"/>
        <v>0.43151610481535768</v>
      </c>
      <c r="J190" s="25">
        <f t="shared" si="9"/>
        <v>-0.25392116023837252</v>
      </c>
      <c r="K190" s="25">
        <f t="shared" si="9"/>
        <v>0.13128145886624309</v>
      </c>
    </row>
    <row r="191" spans="1:11" ht="16" x14ac:dyDescent="0.2">
      <c r="A191" s="2" t="s">
        <v>179</v>
      </c>
      <c r="B191" s="3" t="s">
        <v>16</v>
      </c>
      <c r="C191" s="3">
        <v>6764000</v>
      </c>
      <c r="D191" s="3">
        <v>28894000</v>
      </c>
      <c r="E191" s="3">
        <v>12865000</v>
      </c>
      <c r="F191" s="3">
        <v>73133000</v>
      </c>
      <c r="G191" s="4">
        <v>42377000</v>
      </c>
      <c r="H191" s="3">
        <v>-5609000</v>
      </c>
      <c r="I191" s="3">
        <v>60354000</v>
      </c>
      <c r="J191" s="3">
        <v>-29869000</v>
      </c>
      <c r="K191" s="3">
        <v>17501000</v>
      </c>
    </row>
    <row r="192" spans="1:11" ht="16" x14ac:dyDescent="0.2">
      <c r="A192" s="2" t="s">
        <v>180</v>
      </c>
      <c r="B192" s="5">
        <v>-7.0000000000000007E-2</v>
      </c>
      <c r="C192" s="5">
        <v>0.06</v>
      </c>
      <c r="D192" s="5">
        <v>0.25</v>
      </c>
      <c r="E192" s="5">
        <v>0.13</v>
      </c>
      <c r="F192" s="5">
        <v>0.46</v>
      </c>
      <c r="G192" s="6">
        <v>0.26</v>
      </c>
      <c r="H192" s="5">
        <v>-0.04</v>
      </c>
      <c r="I192" s="5">
        <v>0.38</v>
      </c>
      <c r="J192" s="5">
        <v>-0.18</v>
      </c>
      <c r="K192" s="5">
        <v>0.11</v>
      </c>
    </row>
    <row r="193" spans="1:11" ht="16" x14ac:dyDescent="0.2">
      <c r="A193" s="2" t="s">
        <v>181</v>
      </c>
      <c r="B193" s="3" t="s">
        <v>16</v>
      </c>
      <c r="C193" s="3" t="s">
        <v>16</v>
      </c>
      <c r="D193" s="3" t="s">
        <v>16</v>
      </c>
      <c r="E193" s="5">
        <v>346.15</v>
      </c>
      <c r="F193" s="5">
        <v>36.229999999999997</v>
      </c>
      <c r="G193" s="6">
        <v>141.08000000000001</v>
      </c>
      <c r="H193" s="3" t="s">
        <v>16</v>
      </c>
      <c r="I193" s="3" t="s">
        <v>16</v>
      </c>
      <c r="J193" s="5">
        <v>84.41</v>
      </c>
      <c r="K193" s="5">
        <v>145.41999999999999</v>
      </c>
    </row>
    <row r="194" spans="1:11" ht="16" x14ac:dyDescent="0.2">
      <c r="A194" s="2" t="s">
        <v>182</v>
      </c>
      <c r="B194" s="5">
        <v>0.69</v>
      </c>
      <c r="C194" s="5">
        <v>-0.93</v>
      </c>
      <c r="D194" s="5">
        <v>7.5</v>
      </c>
      <c r="E194" s="5">
        <v>-0.21</v>
      </c>
      <c r="F194" s="5">
        <v>-0.42</v>
      </c>
      <c r="G194" s="6">
        <v>-0.26</v>
      </c>
      <c r="H194" s="5">
        <v>7.0000000000000007E-2</v>
      </c>
      <c r="I194" s="5">
        <v>-2.13</v>
      </c>
      <c r="J194" s="5">
        <v>0.69</v>
      </c>
      <c r="K194" s="5">
        <v>-0.5</v>
      </c>
    </row>
    <row r="196" spans="1:11" ht="16" x14ac:dyDescent="0.2">
      <c r="A196" s="7"/>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D188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030B-64D6-2941-A54B-453BD8413411}">
  <dimension ref="A1:P110"/>
  <sheetViews>
    <sheetView tabSelected="1" workbookViewId="0">
      <selection activeCell="F20" sqref="F20"/>
    </sheetView>
  </sheetViews>
  <sheetFormatPr baseColWidth="10" defaultRowHeight="15" x14ac:dyDescent="0.2"/>
  <cols>
    <col min="1" max="19" width="18.83203125" customWidth="1"/>
  </cols>
  <sheetData>
    <row r="1" spans="1:16" s="124" customFormat="1" ht="22" customHeight="1" x14ac:dyDescent="0.2">
      <c r="A1" s="123" t="e" vm="1">
        <v>#VALUE!</v>
      </c>
      <c r="B1" s="123"/>
      <c r="C1" s="123"/>
      <c r="D1" s="123"/>
      <c r="E1" s="123"/>
      <c r="F1" s="123"/>
      <c r="G1" s="123"/>
      <c r="H1" s="123"/>
      <c r="I1" s="123"/>
      <c r="J1" s="123"/>
      <c r="K1" s="123"/>
      <c r="L1" s="123"/>
      <c r="M1" s="123"/>
      <c r="N1" s="123"/>
      <c r="O1" s="123"/>
      <c r="P1" s="123"/>
    </row>
    <row r="2" spans="1:16" s="124" customFormat="1" ht="22" customHeight="1" thickBot="1" x14ac:dyDescent="0.25">
      <c r="A2" s="123"/>
      <c r="B2" s="123"/>
      <c r="C2" s="123"/>
      <c r="D2" s="123"/>
      <c r="E2" s="123"/>
      <c r="F2" s="123"/>
      <c r="G2" s="123"/>
      <c r="H2" s="123"/>
      <c r="I2" s="123"/>
      <c r="J2" s="123"/>
      <c r="K2" s="123"/>
      <c r="L2" s="123"/>
      <c r="M2" s="123"/>
      <c r="N2" s="123"/>
      <c r="O2" s="123"/>
      <c r="P2" s="123"/>
    </row>
    <row r="3" spans="1:16" ht="22" customHeight="1" x14ac:dyDescent="0.2">
      <c r="A3" s="53" cm="1">
        <f t="array" ref="A3">_FV(A1,"Market cap",TRUE)</f>
        <v>5998540000</v>
      </c>
      <c r="B3" s="54" t="s">
        <v>193</v>
      </c>
      <c r="C3" s="55">
        <f>Financials!G8*0.01</f>
        <v>0.39770000000000005</v>
      </c>
      <c r="D3" s="54" t="s">
        <v>194</v>
      </c>
      <c r="E3" s="55">
        <f>SUM(C11:E11)/3</f>
        <v>0.84572684594125713</v>
      </c>
      <c r="F3" s="56" t="s">
        <v>195</v>
      </c>
      <c r="G3" s="57">
        <f>AVERAGE(Financials!F129:K129)</f>
        <v>1.5107976643331134E-2</v>
      </c>
      <c r="H3" s="56" t="s">
        <v>196</v>
      </c>
      <c r="I3" s="58">
        <f>J15*(1+I7)/(I6-I7)</f>
        <v>6495840490.084281</v>
      </c>
      <c r="J3" s="59" t="s">
        <v>197</v>
      </c>
      <c r="K3" s="60">
        <f>(Financials!G172*-1)/Model!A3</f>
        <v>0</v>
      </c>
      <c r="L3" s="61" t="s">
        <v>204</v>
      </c>
      <c r="M3" s="45"/>
      <c r="N3" s="126" t="s">
        <v>198</v>
      </c>
      <c r="O3" s="127"/>
      <c r="P3" s="45"/>
    </row>
    <row r="4" spans="1:16" ht="22" customHeight="1" x14ac:dyDescent="0.2">
      <c r="A4" s="62">
        <f>Financials!G56-Financials!G96-Financials!G105</f>
        <v>201097000</v>
      </c>
      <c r="B4" s="63" t="s">
        <v>199</v>
      </c>
      <c r="C4" s="47">
        <f>Financials!G17*0.01</f>
        <v>-0.33590000000000003</v>
      </c>
      <c r="D4" s="63" t="s">
        <v>200</v>
      </c>
      <c r="E4" s="47">
        <f>SUM(C13:E13)/3</f>
        <v>-6.6853193075085677</v>
      </c>
      <c r="F4" s="64" t="s">
        <v>201</v>
      </c>
      <c r="G4" s="65">
        <f>A5*(1+(5*G3))</f>
        <v>176661297.76191527</v>
      </c>
      <c r="H4" s="64" t="s">
        <v>202</v>
      </c>
      <c r="I4" s="46">
        <f>NPV(I6,F15,G15,H15,I15,(J15+I3))</f>
        <v>5037769833.7699337</v>
      </c>
      <c r="J4" s="64" t="s">
        <v>203</v>
      </c>
      <c r="K4" s="66" cm="1">
        <f t="array" ref="K4">_FV(A1,"Change (%)",TRUE)</f>
        <v>6.6277000000000003E-2</v>
      </c>
      <c r="L4" s="67" t="s">
        <v>243</v>
      </c>
      <c r="M4" s="45"/>
      <c r="N4" s="128" t="s">
        <v>205</v>
      </c>
      <c r="O4" s="129"/>
      <c r="P4" s="45"/>
    </row>
    <row r="5" spans="1:16" ht="22" customHeight="1" x14ac:dyDescent="0.2">
      <c r="A5" s="62" cm="1">
        <f t="array" ref="A5">_FV(A1,"Shares outstanding",TRUE)</f>
        <v>164253600</v>
      </c>
      <c r="B5" s="63" t="s">
        <v>206</v>
      </c>
      <c r="C5" s="47">
        <f>F14</f>
        <v>0.16493055555555555</v>
      </c>
      <c r="D5" s="116" t="s">
        <v>207</v>
      </c>
      <c r="E5" s="47">
        <f>SUM(C16:E16)/3</f>
        <v>2.6539275032216678</v>
      </c>
      <c r="F5" s="64" t="s">
        <v>208</v>
      </c>
      <c r="G5" s="65">
        <f>Financials!G56</f>
        <v>223683000</v>
      </c>
      <c r="H5" s="64" t="s">
        <v>209</v>
      </c>
      <c r="I5" s="46">
        <f>I4+G5-G6</f>
        <v>5238866833.7699337</v>
      </c>
      <c r="J5" s="64" t="s">
        <v>210</v>
      </c>
      <c r="K5" s="51" cm="1">
        <f t="array" ref="K5">_FV(A1,"Price")</f>
        <v>36.520000000000003</v>
      </c>
      <c r="L5" s="68" t="s">
        <v>211</v>
      </c>
      <c r="M5" s="45"/>
      <c r="N5" s="69" t="s">
        <v>212</v>
      </c>
      <c r="O5" s="70">
        <f>Financials!G20</f>
        <v>-7953000</v>
      </c>
      <c r="P5" s="45"/>
    </row>
    <row r="6" spans="1:16" ht="22" customHeight="1" x14ac:dyDescent="0.2">
      <c r="A6" s="71">
        <f>O20/F10</f>
        <v>10.414131944444444</v>
      </c>
      <c r="B6" s="63" t="s">
        <v>213</v>
      </c>
      <c r="C6" s="47">
        <f>F17</f>
        <v>0.18055555555555555</v>
      </c>
      <c r="D6" s="116" t="s">
        <v>192</v>
      </c>
      <c r="E6" s="47">
        <f>Financials!G33/Financials!G126</f>
        <v>-0.18536962576801744</v>
      </c>
      <c r="F6" s="63" t="s">
        <v>214</v>
      </c>
      <c r="G6" s="65">
        <f>Financials!G96+Financials!G105</f>
        <v>22586000</v>
      </c>
      <c r="H6" s="64" t="s">
        <v>215</v>
      </c>
      <c r="I6" s="66">
        <f>N25</f>
        <v>9.6006977573431046E-2</v>
      </c>
      <c r="J6" s="64" t="s">
        <v>216</v>
      </c>
      <c r="K6" s="72">
        <f>I5/G4</f>
        <v>29.654864422145842</v>
      </c>
      <c r="L6" s="73" t="s">
        <v>217</v>
      </c>
      <c r="M6" s="45"/>
      <c r="N6" s="69" t="s">
        <v>218</v>
      </c>
      <c r="O6" s="70">
        <f>Financials!G96</f>
        <v>3591000</v>
      </c>
      <c r="P6" s="45"/>
    </row>
    <row r="7" spans="1:16" ht="22" customHeight="1" thickBot="1" x14ac:dyDescent="0.25">
      <c r="A7" s="74">
        <f>O20/F12</f>
        <v>63.142526315789475</v>
      </c>
      <c r="B7" s="75" t="s">
        <v>219</v>
      </c>
      <c r="C7" s="76">
        <f>F15/A3</f>
        <v>1.7337552137686837E-2</v>
      </c>
      <c r="D7" s="75" t="s">
        <v>220</v>
      </c>
      <c r="E7" s="77">
        <f>(Financials!G16*(1-0.25))/(Financials!G126+Financials!G105+Financials!G96)</f>
        <v>-0.13184455814335974</v>
      </c>
      <c r="F7" s="75" t="s">
        <v>188</v>
      </c>
      <c r="G7" s="78">
        <f>(Financials!G96+Financials!G105)/Financials!G126</f>
        <v>2.4392957081744378E-2</v>
      </c>
      <c r="H7" s="79" t="s">
        <v>221</v>
      </c>
      <c r="I7" s="80">
        <v>2.5000000000000001E-2</v>
      </c>
      <c r="J7" s="81" t="s">
        <v>222</v>
      </c>
      <c r="K7" s="82">
        <f>K6/K5-1</f>
        <v>-0.18798290191276457</v>
      </c>
      <c r="L7" s="83" t="s">
        <v>223</v>
      </c>
      <c r="M7" s="45"/>
      <c r="N7" s="69" t="s">
        <v>224</v>
      </c>
      <c r="O7" s="70">
        <f>Financials!G105</f>
        <v>18995000</v>
      </c>
      <c r="P7" s="45"/>
    </row>
    <row r="8" spans="1:16" ht="22" customHeight="1" x14ac:dyDescent="0.2">
      <c r="A8" s="84"/>
      <c r="B8" s="45"/>
      <c r="C8" s="45"/>
      <c r="D8" s="45"/>
      <c r="E8" s="45"/>
      <c r="F8" s="45"/>
      <c r="G8" s="45"/>
      <c r="H8" s="45"/>
      <c r="I8" s="45"/>
      <c r="J8" s="48"/>
      <c r="K8" s="48"/>
      <c r="L8" s="48"/>
      <c r="M8" s="45"/>
      <c r="N8" s="85" t="s">
        <v>205</v>
      </c>
      <c r="O8" s="86">
        <f>O5/(O6+O7)</f>
        <v>-0.3521207827857965</v>
      </c>
      <c r="P8" s="45"/>
    </row>
    <row r="9" spans="1:16" ht="22" customHeight="1" x14ac:dyDescent="0.2">
      <c r="A9" s="87"/>
      <c r="B9" s="88">
        <v>2019</v>
      </c>
      <c r="C9" s="88">
        <v>2020</v>
      </c>
      <c r="D9" s="88">
        <v>2021</v>
      </c>
      <c r="E9" s="89">
        <v>2022</v>
      </c>
      <c r="F9" s="90">
        <v>2023</v>
      </c>
      <c r="G9" s="91">
        <v>2024</v>
      </c>
      <c r="H9" s="91">
        <v>2025</v>
      </c>
      <c r="I9" s="91">
        <v>2026</v>
      </c>
      <c r="J9" s="92">
        <v>2027</v>
      </c>
      <c r="K9" s="48"/>
      <c r="L9" s="48"/>
      <c r="M9" s="48"/>
      <c r="N9" s="69" t="s">
        <v>225</v>
      </c>
      <c r="O9" s="70">
        <f>Financials!G25</f>
        <v>-9364000</v>
      </c>
      <c r="P9" s="45"/>
    </row>
    <row r="10" spans="1:16" ht="22" customHeight="1" x14ac:dyDescent="0.2">
      <c r="A10" s="93" t="s">
        <v>226</v>
      </c>
      <c r="B10" s="94">
        <v>65852000</v>
      </c>
      <c r="C10" s="94">
        <v>136375000</v>
      </c>
      <c r="D10" s="94">
        <v>245274000</v>
      </c>
      <c r="E10" s="95">
        <v>409049000</v>
      </c>
      <c r="F10" s="94">
        <v>576000000</v>
      </c>
      <c r="G10" s="94">
        <v>779000000</v>
      </c>
      <c r="H10" s="94">
        <v>1106000000</v>
      </c>
      <c r="I10" s="94">
        <v>1446000000</v>
      </c>
      <c r="J10" s="95">
        <v>1522000000</v>
      </c>
      <c r="K10" s="117" t="s">
        <v>227</v>
      </c>
      <c r="L10" s="48"/>
      <c r="N10" s="69" t="s">
        <v>228</v>
      </c>
      <c r="O10" s="70">
        <f>Financials!G24</f>
        <v>-181002000</v>
      </c>
      <c r="P10" s="45"/>
    </row>
    <row r="11" spans="1:16" ht="22" customHeight="1" x14ac:dyDescent="0.2">
      <c r="A11" s="96"/>
      <c r="B11" s="49"/>
      <c r="C11" s="49">
        <f t="shared" ref="C11:J11" si="0">(C10/B10)-1</f>
        <v>1.0709317864301768</v>
      </c>
      <c r="D11" s="49">
        <f t="shared" si="0"/>
        <v>0.79852612282309798</v>
      </c>
      <c r="E11" s="49">
        <f t="shared" si="0"/>
        <v>0.66772262857049669</v>
      </c>
      <c r="F11" s="50">
        <f t="shared" si="0"/>
        <v>0.40814425655606046</v>
      </c>
      <c r="G11" s="49">
        <f t="shared" si="0"/>
        <v>0.35243055555555558</v>
      </c>
      <c r="H11" s="49">
        <f t="shared" si="0"/>
        <v>0.41976893453145059</v>
      </c>
      <c r="I11" s="49">
        <f t="shared" si="0"/>
        <v>0.30741410488245924</v>
      </c>
      <c r="J11" s="97">
        <f t="shared" si="0"/>
        <v>5.2558782849239316E-2</v>
      </c>
      <c r="K11" s="97">
        <f>SUM(F11:J11)/5</f>
        <v>0.30806332687495303</v>
      </c>
      <c r="L11" s="48"/>
      <c r="M11" s="48"/>
      <c r="N11" s="69" t="s">
        <v>229</v>
      </c>
      <c r="O11" s="98">
        <f>O9/O10</f>
        <v>5.1734234980828943E-2</v>
      </c>
      <c r="P11" s="45"/>
    </row>
    <row r="12" spans="1:16" ht="22" customHeight="1" x14ac:dyDescent="0.2">
      <c r="A12" s="93" t="s">
        <v>134</v>
      </c>
      <c r="B12" s="94">
        <v>-7544000</v>
      </c>
      <c r="C12" s="94">
        <v>3914000</v>
      </c>
      <c r="D12" s="94">
        <v>-74933000</v>
      </c>
      <c r="E12" s="94">
        <v>-195405000</v>
      </c>
      <c r="F12" s="99">
        <v>95000000</v>
      </c>
      <c r="G12" s="94">
        <v>120000000</v>
      </c>
      <c r="H12" s="94">
        <v>148000000</v>
      </c>
      <c r="I12" s="94">
        <v>170000000</v>
      </c>
      <c r="J12" s="95">
        <v>200000000</v>
      </c>
      <c r="K12" s="100" t="s">
        <v>230</v>
      </c>
      <c r="L12" s="48"/>
      <c r="M12" s="48"/>
      <c r="N12" s="69" t="s">
        <v>231</v>
      </c>
      <c r="O12" s="98">
        <f>O8*(1-O11)</f>
        <v>-0.33390408346752265</v>
      </c>
      <c r="P12" s="45"/>
    </row>
    <row r="13" spans="1:16" ht="22" customHeight="1" x14ac:dyDescent="0.2">
      <c r="A13" s="96"/>
      <c r="B13" s="49"/>
      <c r="C13" s="49">
        <f t="shared" ref="C13:J13" si="1">(C12/B12)-1</f>
        <v>-1.5188229056203606</v>
      </c>
      <c r="D13" s="49">
        <f t="shared" si="1"/>
        <v>-20.144864588656105</v>
      </c>
      <c r="E13" s="49">
        <f t="shared" si="1"/>
        <v>1.607729571750764</v>
      </c>
      <c r="F13" s="50">
        <f t="shared" si="1"/>
        <v>-1.4861697500063968</v>
      </c>
      <c r="G13" s="49">
        <f t="shared" si="1"/>
        <v>0.26315789473684204</v>
      </c>
      <c r="H13" s="49">
        <f t="shared" si="1"/>
        <v>0.23333333333333339</v>
      </c>
      <c r="I13" s="49">
        <f t="shared" si="1"/>
        <v>0.14864864864864868</v>
      </c>
      <c r="J13" s="97">
        <f t="shared" si="1"/>
        <v>0.17647058823529416</v>
      </c>
      <c r="K13" s="97">
        <f>AVERAGE(G13:J13)</f>
        <v>0.20540261623852957</v>
      </c>
      <c r="L13" s="48"/>
      <c r="M13" s="48"/>
      <c r="N13" s="128" t="s">
        <v>232</v>
      </c>
      <c r="O13" s="129"/>
      <c r="P13" s="45"/>
    </row>
    <row r="14" spans="1:16" ht="22" customHeight="1" x14ac:dyDescent="0.2">
      <c r="A14" s="118" t="s">
        <v>244</v>
      </c>
      <c r="B14" s="101">
        <f>B12/B10</f>
        <v>-0.1145599222498937</v>
      </c>
      <c r="C14" s="101">
        <f t="shared" ref="C14:J14" si="2">C12/C10</f>
        <v>2.8700274977085244E-2</v>
      </c>
      <c r="D14" s="101">
        <f t="shared" si="2"/>
        <v>-0.30550731019186705</v>
      </c>
      <c r="E14" s="101">
        <f t="shared" si="2"/>
        <v>-0.47770560495197395</v>
      </c>
      <c r="F14" s="102">
        <f t="shared" si="2"/>
        <v>0.16493055555555555</v>
      </c>
      <c r="G14" s="101">
        <f t="shared" si="2"/>
        <v>0.1540436456996149</v>
      </c>
      <c r="H14" s="101">
        <f t="shared" si="2"/>
        <v>0.13381555153707053</v>
      </c>
      <c r="I14" s="101">
        <f t="shared" si="2"/>
        <v>0.11756569847856155</v>
      </c>
      <c r="J14" s="103">
        <f t="shared" si="2"/>
        <v>0.13140604467805519</v>
      </c>
      <c r="K14" s="103"/>
      <c r="L14" s="48"/>
      <c r="M14" s="48"/>
      <c r="N14" s="69" t="s">
        <v>234</v>
      </c>
      <c r="O14" s="98">
        <f>'[1]US Treasury Bonds'!$C$8</f>
        <v>4.2709999999999998E-2</v>
      </c>
      <c r="P14" s="45"/>
    </row>
    <row r="15" spans="1:16" ht="22" customHeight="1" x14ac:dyDescent="0.2">
      <c r="A15" s="93" t="s">
        <v>177</v>
      </c>
      <c r="B15" s="94">
        <v>6764000</v>
      </c>
      <c r="C15" s="94">
        <v>33062593</v>
      </c>
      <c r="D15" s="94">
        <v>12865000</v>
      </c>
      <c r="E15" s="94">
        <v>73133000</v>
      </c>
      <c r="F15" s="99">
        <v>104000000</v>
      </c>
      <c r="G15" s="94">
        <v>145000000</v>
      </c>
      <c r="H15" s="94">
        <v>206000000</v>
      </c>
      <c r="I15" s="94">
        <v>395000000</v>
      </c>
      <c r="J15" s="95">
        <v>450000000</v>
      </c>
      <c r="K15" s="100" t="s">
        <v>233</v>
      </c>
      <c r="L15" s="48"/>
      <c r="M15" s="48"/>
      <c r="N15" s="69" t="s">
        <v>235</v>
      </c>
      <c r="O15" s="104">
        <f>1.33</f>
        <v>1.33</v>
      </c>
      <c r="P15" s="45"/>
    </row>
    <row r="16" spans="1:16" ht="22" customHeight="1" x14ac:dyDescent="0.2">
      <c r="A16" s="105"/>
      <c r="B16" s="49"/>
      <c r="C16" s="49">
        <f t="shared" ref="C16:J16" si="3">(C15/B15)-1</f>
        <v>3.8880238024837377</v>
      </c>
      <c r="D16" s="49">
        <f t="shared" si="3"/>
        <v>-0.61088956332009414</v>
      </c>
      <c r="E16" s="49">
        <f t="shared" si="3"/>
        <v>4.6846482705013601</v>
      </c>
      <c r="F16" s="50">
        <f t="shared" si="3"/>
        <v>0.4220666457002995</v>
      </c>
      <c r="G16" s="49">
        <f t="shared" si="3"/>
        <v>0.39423076923076916</v>
      </c>
      <c r="H16" s="49">
        <f t="shared" si="3"/>
        <v>0.42068965517241375</v>
      </c>
      <c r="I16" s="49">
        <f t="shared" si="3"/>
        <v>0.91747572815533984</v>
      </c>
      <c r="J16" s="97">
        <f t="shared" si="3"/>
        <v>0.139240506329114</v>
      </c>
      <c r="K16" s="97">
        <f>SUM(F16:J16)/5</f>
        <v>0.4587406609175872</v>
      </c>
      <c r="L16" s="48"/>
      <c r="M16" s="48"/>
      <c r="N16" s="69" t="s">
        <v>236</v>
      </c>
      <c r="O16" s="98">
        <v>8.4000000000000005E-2</v>
      </c>
      <c r="P16" s="45"/>
    </row>
    <row r="17" spans="1:16" ht="22" customHeight="1" x14ac:dyDescent="0.2">
      <c r="A17" s="118" t="s">
        <v>192</v>
      </c>
      <c r="B17" s="101">
        <f>B15/B10</f>
        <v>0.10271517949340947</v>
      </c>
      <c r="C17" s="101">
        <f t="shared" ref="C17:J17" si="4">C15/C10</f>
        <v>0.24243881209899176</v>
      </c>
      <c r="D17" s="101">
        <f t="shared" si="4"/>
        <v>5.2451543987540462E-2</v>
      </c>
      <c r="E17" s="103">
        <f t="shared" si="4"/>
        <v>0.17878787137971244</v>
      </c>
      <c r="F17" s="101">
        <f t="shared" si="4"/>
        <v>0.18055555555555555</v>
      </c>
      <c r="G17" s="101">
        <f t="shared" si="4"/>
        <v>0.18613607188703465</v>
      </c>
      <c r="H17" s="101">
        <f t="shared" si="4"/>
        <v>0.18625678119349007</v>
      </c>
      <c r="I17" s="101">
        <f t="shared" si="4"/>
        <v>0.27316735822959887</v>
      </c>
      <c r="J17" s="103">
        <f t="shared" si="4"/>
        <v>0.29566360052562418</v>
      </c>
      <c r="K17" s="103"/>
      <c r="L17" s="48"/>
      <c r="M17" s="48"/>
      <c r="N17" s="106" t="s">
        <v>232</v>
      </c>
      <c r="O17" s="107">
        <f>(O14)+((O15)*(O16-O14))</f>
        <v>9.762570000000001E-2</v>
      </c>
      <c r="P17" s="45"/>
    </row>
    <row r="18" spans="1:16" ht="22" customHeight="1" x14ac:dyDescent="0.2">
      <c r="A18" s="108" t="s">
        <v>188</v>
      </c>
      <c r="B18" s="109">
        <v>7.1974763040065129E-2</v>
      </c>
      <c r="C18" s="109">
        <v>4.3238196395532107E-2</v>
      </c>
      <c r="D18" s="109">
        <v>-6.8673211820324376E-2</v>
      </c>
      <c r="E18" s="109">
        <v>-0.14979033593721156</v>
      </c>
      <c r="F18" s="110"/>
      <c r="G18" s="109"/>
      <c r="H18" s="109"/>
      <c r="I18" s="109"/>
      <c r="J18" s="111"/>
      <c r="K18" s="112"/>
      <c r="L18" s="48"/>
      <c r="M18" s="48"/>
      <c r="N18" s="128" t="s">
        <v>237</v>
      </c>
      <c r="O18" s="129"/>
      <c r="P18" s="45"/>
    </row>
    <row r="19" spans="1:16" ht="22" customHeight="1" x14ac:dyDescent="0.2">
      <c r="A19" s="48"/>
      <c r="B19" s="48"/>
      <c r="C19" s="48"/>
      <c r="D19" s="48"/>
      <c r="E19" s="48"/>
      <c r="F19" s="48" t="s">
        <v>238</v>
      </c>
      <c r="G19" s="48"/>
      <c r="H19" s="48"/>
      <c r="I19" s="48"/>
      <c r="J19" s="48"/>
      <c r="K19" s="48"/>
      <c r="L19" s="48"/>
      <c r="M19" s="48"/>
      <c r="N19" s="69" t="s">
        <v>215</v>
      </c>
      <c r="O19" s="113">
        <f>O6+O7</f>
        <v>22586000</v>
      </c>
      <c r="P19" s="45"/>
    </row>
    <row r="20" spans="1:16" ht="22" customHeight="1" x14ac:dyDescent="0.2">
      <c r="B20" s="52"/>
      <c r="C20" s="52"/>
      <c r="D20" s="52"/>
      <c r="E20" s="52"/>
      <c r="F20" s="48"/>
      <c r="G20" s="48"/>
      <c r="H20" s="48"/>
      <c r="I20" s="48"/>
      <c r="J20" s="48"/>
      <c r="K20" s="48"/>
      <c r="L20" s="48"/>
      <c r="M20" s="48"/>
      <c r="N20" s="69" t="s">
        <v>193</v>
      </c>
      <c r="O20" s="113">
        <f>A3</f>
        <v>5998540000</v>
      </c>
      <c r="P20" s="45"/>
    </row>
    <row r="21" spans="1:16" ht="22" customHeight="1" x14ac:dyDescent="0.2">
      <c r="A21" s="131" t="str" cm="1">
        <f t="array" ref="A21">_FV(A1,"Industry")</f>
        <v>Software &amp; IT Services</v>
      </c>
      <c r="B21" s="131"/>
      <c r="C21" s="131"/>
      <c r="D21" s="132" cm="1">
        <f t="array" ref="D21">_FV(A1,"Year incorporated",TRUE)</f>
        <v>2013</v>
      </c>
      <c r="E21" s="132"/>
      <c r="F21" s="48"/>
      <c r="G21" s="48"/>
      <c r="H21" s="48"/>
      <c r="I21" s="48"/>
      <c r="J21" s="48"/>
      <c r="K21" s="48"/>
      <c r="M21" s="48"/>
      <c r="N21" s="69" t="s">
        <v>239</v>
      </c>
      <c r="O21" s="113">
        <f>O19+O20</f>
        <v>6021126000</v>
      </c>
      <c r="P21" s="45"/>
    </row>
    <row r="22" spans="1:16" ht="22" customHeight="1" x14ac:dyDescent="0.2">
      <c r="A22" s="125" t="str" cm="1">
        <f t="array" ref="A22">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B22" s="125"/>
      <c r="C22" s="125"/>
      <c r="D22" s="125"/>
      <c r="E22" s="125"/>
      <c r="F22" s="48"/>
      <c r="G22" s="48"/>
      <c r="H22" s="48"/>
      <c r="I22" s="48"/>
      <c r="J22" s="48"/>
      <c r="K22" s="48"/>
      <c r="L22" s="48"/>
      <c r="M22" s="48"/>
      <c r="N22" s="85" t="s">
        <v>240</v>
      </c>
      <c r="O22" s="114">
        <f>(O19/O21)</f>
        <v>3.7511256200252244E-3</v>
      </c>
      <c r="P22" s="45"/>
    </row>
    <row r="23" spans="1:16" ht="22" customHeight="1" x14ac:dyDescent="0.2">
      <c r="A23" s="125"/>
      <c r="B23" s="125"/>
      <c r="C23" s="125"/>
      <c r="D23" s="125"/>
      <c r="E23" s="125"/>
      <c r="F23" s="48"/>
      <c r="G23" s="48"/>
      <c r="H23" s="48"/>
      <c r="I23" s="48"/>
      <c r="J23" s="48"/>
      <c r="K23" s="48"/>
      <c r="L23" s="48"/>
      <c r="M23" s="48"/>
      <c r="N23" s="106" t="s">
        <v>241</v>
      </c>
      <c r="O23" s="115">
        <f>O20/O21</f>
        <v>0.99624887437997478</v>
      </c>
      <c r="P23" s="45"/>
    </row>
    <row r="24" spans="1:16" ht="22" customHeight="1" x14ac:dyDescent="0.2">
      <c r="A24" s="125"/>
      <c r="B24" s="125"/>
      <c r="C24" s="125"/>
      <c r="D24" s="125"/>
      <c r="E24" s="125"/>
      <c r="F24" s="48"/>
      <c r="G24" s="48"/>
      <c r="H24" s="48"/>
      <c r="I24" s="48"/>
      <c r="J24" s="48"/>
      <c r="K24" s="48"/>
      <c r="L24" s="48"/>
      <c r="M24" s="48"/>
      <c r="N24" s="119" t="s">
        <v>242</v>
      </c>
      <c r="O24" s="120"/>
      <c r="P24" s="45"/>
    </row>
    <row r="25" spans="1:16" ht="22" customHeight="1" x14ac:dyDescent="0.2">
      <c r="A25" s="125"/>
      <c r="B25" s="125"/>
      <c r="C25" s="125"/>
      <c r="D25" s="125"/>
      <c r="E25" s="125"/>
      <c r="F25" s="48"/>
      <c r="G25" s="48"/>
      <c r="H25" s="48"/>
      <c r="I25" s="48"/>
      <c r="J25" s="48"/>
      <c r="K25" s="48"/>
      <c r="L25" s="48"/>
      <c r="M25" s="48"/>
      <c r="N25" s="121">
        <f>(O22*O12)+(O23*O17)</f>
        <v>9.6006977573431046E-2</v>
      </c>
      <c r="O25" s="122"/>
      <c r="P25" s="45"/>
    </row>
    <row r="26" spans="1:16" ht="22" customHeight="1" x14ac:dyDescent="0.2">
      <c r="A26" s="125"/>
      <c r="B26" s="125"/>
      <c r="C26" s="125"/>
      <c r="D26" s="125"/>
      <c r="E26" s="125"/>
      <c r="F26" s="48"/>
      <c r="G26" s="48"/>
      <c r="H26" s="48"/>
      <c r="I26" s="48"/>
      <c r="J26" s="48"/>
      <c r="K26" s="48"/>
      <c r="L26" s="48"/>
      <c r="M26" s="48"/>
      <c r="N26" s="48"/>
      <c r="O26" s="45"/>
      <c r="P26" s="45"/>
    </row>
    <row r="27" spans="1:16" ht="22" customHeight="1" x14ac:dyDescent="0.2">
      <c r="A27" s="125"/>
      <c r="B27" s="125"/>
      <c r="C27" s="125"/>
      <c r="D27" s="125"/>
      <c r="E27" s="125"/>
      <c r="F27" s="48"/>
      <c r="G27" s="48"/>
      <c r="H27" s="48"/>
      <c r="I27" s="48"/>
      <c r="J27" s="48"/>
      <c r="K27" s="48"/>
      <c r="L27" s="48"/>
      <c r="M27" s="48"/>
      <c r="N27" s="48"/>
      <c r="O27" s="45"/>
      <c r="P27" s="45"/>
    </row>
    <row r="28" spans="1:16" ht="22" customHeight="1" x14ac:dyDescent="0.2">
      <c r="A28" s="125"/>
      <c r="B28" s="125"/>
      <c r="C28" s="125"/>
      <c r="D28" s="125"/>
      <c r="E28" s="125"/>
      <c r="F28" s="48"/>
      <c r="G28" s="48"/>
      <c r="H28" s="48"/>
      <c r="I28" s="48"/>
      <c r="J28" s="48"/>
      <c r="K28" s="48"/>
      <c r="L28" s="48"/>
      <c r="M28" s="48"/>
      <c r="N28" s="48"/>
      <c r="O28" s="45"/>
      <c r="P28" s="45"/>
    </row>
    <row r="29" spans="1:16" ht="22" customHeight="1" x14ac:dyDescent="0.2">
      <c r="A29" s="130"/>
      <c r="B29" s="130"/>
      <c r="C29" s="130"/>
      <c r="D29" s="130"/>
      <c r="E29" s="130"/>
      <c r="F29" s="48"/>
      <c r="G29" s="48"/>
      <c r="H29" s="48"/>
      <c r="I29" s="48"/>
      <c r="J29" s="48"/>
      <c r="K29" s="48"/>
      <c r="L29" s="48"/>
      <c r="M29" s="48"/>
      <c r="N29" s="48"/>
      <c r="O29" s="45"/>
      <c r="P29" s="45"/>
    </row>
    <row r="30" spans="1:16" ht="22" customHeight="1" x14ac:dyDescent="0.2">
      <c r="A30" s="130"/>
      <c r="B30" s="130"/>
      <c r="C30" s="130"/>
      <c r="D30" s="130"/>
      <c r="E30" s="130"/>
      <c r="F30" s="48"/>
      <c r="G30" s="48"/>
      <c r="H30" s="48"/>
      <c r="I30" s="48"/>
      <c r="J30" s="48"/>
      <c r="K30" s="48"/>
      <c r="L30" s="48"/>
      <c r="M30" s="48"/>
      <c r="N30" s="48"/>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48"/>
      <c r="B33" s="48"/>
      <c r="C33" s="48"/>
      <c r="D33" s="48"/>
      <c r="E33" s="48"/>
      <c r="F33" s="48"/>
      <c r="G33" s="48"/>
      <c r="H33" s="48"/>
      <c r="I33" s="48"/>
      <c r="J33" s="48"/>
      <c r="K33" s="48"/>
      <c r="L33" s="48"/>
      <c r="M33" s="48"/>
      <c r="N33" s="48"/>
      <c r="O33" s="48"/>
      <c r="P33" s="48"/>
    </row>
    <row r="34" spans="1:16" x14ac:dyDescent="0.2">
      <c r="A34" s="48"/>
      <c r="B34" s="48"/>
      <c r="C34" s="48"/>
      <c r="D34" s="48"/>
      <c r="E34" s="48"/>
      <c r="F34" s="48"/>
      <c r="G34" s="48"/>
      <c r="H34" s="48"/>
      <c r="I34" s="48"/>
      <c r="J34" s="48"/>
      <c r="K34" s="48"/>
      <c r="L34" s="48"/>
      <c r="M34" s="48"/>
      <c r="N34" s="48"/>
      <c r="O34" s="48"/>
      <c r="P34" s="48"/>
    </row>
    <row r="35" spans="1:16" x14ac:dyDescent="0.2">
      <c r="A35" s="48"/>
      <c r="B35" s="48"/>
      <c r="C35" s="48"/>
      <c r="D35" s="48"/>
      <c r="E35" s="48"/>
      <c r="F35" s="48"/>
      <c r="G35" s="48"/>
      <c r="H35" s="48"/>
      <c r="I35" s="48"/>
      <c r="J35" s="48"/>
      <c r="K35" s="48"/>
      <c r="L35" s="48"/>
      <c r="M35" s="48"/>
      <c r="N35" s="48"/>
      <c r="O35" s="48"/>
      <c r="P35" s="48"/>
    </row>
    <row r="36" spans="1:16" x14ac:dyDescent="0.2">
      <c r="A36" s="48"/>
      <c r="B36" s="48"/>
      <c r="C36" s="48"/>
      <c r="D36" s="48"/>
      <c r="E36" s="48"/>
      <c r="F36" s="48"/>
      <c r="G36" s="48"/>
      <c r="H36" s="48"/>
      <c r="I36" s="48"/>
      <c r="J36" s="48"/>
      <c r="K36" s="48"/>
      <c r="L36" s="48"/>
      <c r="M36" s="48"/>
      <c r="N36" s="48"/>
      <c r="O36" s="48"/>
      <c r="P36" s="48"/>
    </row>
    <row r="37" spans="1:16" x14ac:dyDescent="0.2">
      <c r="A37" s="48"/>
      <c r="B37" s="48"/>
      <c r="C37" s="48"/>
      <c r="D37" s="48"/>
      <c r="E37" s="48"/>
      <c r="F37" s="48"/>
      <c r="G37" s="48"/>
      <c r="H37" s="48"/>
      <c r="I37" s="48"/>
      <c r="J37" s="48"/>
      <c r="K37" s="48"/>
      <c r="L37" s="48"/>
      <c r="M37" s="48"/>
      <c r="N37" s="48"/>
      <c r="O37" s="48"/>
      <c r="P37" s="48"/>
    </row>
    <row r="38" spans="1:16" x14ac:dyDescent="0.2">
      <c r="A38" s="48"/>
      <c r="B38" s="48"/>
      <c r="C38" s="48"/>
      <c r="D38" s="48"/>
      <c r="E38" s="48"/>
      <c r="F38" s="48"/>
      <c r="G38" s="48"/>
      <c r="H38" s="48"/>
      <c r="I38" s="48"/>
      <c r="J38" s="48"/>
      <c r="K38" s="48"/>
      <c r="L38" s="48"/>
      <c r="M38" s="48"/>
      <c r="N38" s="48"/>
      <c r="O38" s="48"/>
      <c r="P38" s="48"/>
    </row>
    <row r="39" spans="1:16" x14ac:dyDescent="0.2">
      <c r="A39" s="48"/>
      <c r="B39" s="48"/>
      <c r="C39" s="48"/>
      <c r="D39" s="48"/>
      <c r="E39" s="48"/>
      <c r="F39" s="48"/>
      <c r="G39" s="48"/>
      <c r="H39" s="48"/>
      <c r="I39" s="48"/>
      <c r="J39" s="48"/>
      <c r="K39" s="48"/>
      <c r="L39" s="48"/>
      <c r="M39" s="48"/>
      <c r="N39" s="48"/>
      <c r="O39" s="48"/>
      <c r="P39" s="48"/>
    </row>
    <row r="40" spans="1:16" x14ac:dyDescent="0.2">
      <c r="A40" s="48"/>
      <c r="B40" s="48"/>
      <c r="C40" s="48"/>
      <c r="D40" s="48"/>
      <c r="E40" s="48"/>
      <c r="F40" s="48"/>
      <c r="G40" s="48"/>
      <c r="H40" s="48"/>
      <c r="I40" s="48"/>
      <c r="J40" s="48"/>
      <c r="K40" s="48"/>
      <c r="L40" s="48"/>
      <c r="M40" s="48"/>
      <c r="N40" s="48"/>
      <c r="O40" s="48"/>
      <c r="P40" s="48"/>
    </row>
    <row r="41" spans="1:16" x14ac:dyDescent="0.2">
      <c r="A41" s="48"/>
      <c r="B41" s="48"/>
      <c r="C41" s="48"/>
      <c r="D41" s="48"/>
      <c r="E41" s="48"/>
      <c r="F41" s="48"/>
      <c r="G41" s="48"/>
      <c r="H41" s="48"/>
      <c r="I41" s="48"/>
      <c r="J41" s="48"/>
      <c r="K41" s="48"/>
      <c r="L41" s="48"/>
      <c r="M41" s="48"/>
      <c r="N41" s="48"/>
      <c r="O41" s="48"/>
      <c r="P41" s="48"/>
    </row>
    <row r="42" spans="1:16" x14ac:dyDescent="0.2">
      <c r="A42" s="48"/>
      <c r="B42" s="48"/>
      <c r="C42" s="48"/>
      <c r="D42" s="48"/>
      <c r="E42" s="48"/>
      <c r="F42" s="48"/>
      <c r="G42" s="48"/>
      <c r="H42" s="48"/>
      <c r="I42" s="48"/>
      <c r="J42" s="48"/>
      <c r="K42" s="48"/>
      <c r="L42" s="48"/>
      <c r="M42" s="48"/>
      <c r="N42" s="48"/>
      <c r="O42" s="48"/>
      <c r="P42" s="48"/>
    </row>
    <row r="43" spans="1:16" x14ac:dyDescent="0.2">
      <c r="A43" s="48"/>
      <c r="B43" s="48"/>
      <c r="C43" s="48"/>
      <c r="D43" s="48"/>
      <c r="E43" s="48"/>
      <c r="F43" s="48"/>
      <c r="G43" s="48"/>
      <c r="H43" s="48"/>
      <c r="I43" s="48"/>
      <c r="J43" s="48"/>
      <c r="K43" s="48"/>
      <c r="L43" s="48"/>
      <c r="M43" s="48"/>
      <c r="N43" s="48"/>
      <c r="O43" s="48"/>
      <c r="P43" s="48"/>
    </row>
    <row r="44" spans="1:16" x14ac:dyDescent="0.2">
      <c r="A44" s="48"/>
      <c r="B44" s="48"/>
      <c r="C44" s="48"/>
      <c r="D44" s="48"/>
      <c r="E44" s="48"/>
      <c r="F44" s="48"/>
      <c r="G44" s="48"/>
      <c r="H44" s="48"/>
      <c r="I44" s="48"/>
      <c r="J44" s="48"/>
      <c r="K44" s="48"/>
      <c r="L44" s="48"/>
      <c r="M44" s="48"/>
      <c r="N44" s="48"/>
      <c r="O44" s="48"/>
      <c r="P44" s="48"/>
    </row>
    <row r="45" spans="1:16" x14ac:dyDescent="0.2">
      <c r="A45" s="48"/>
      <c r="B45" s="48"/>
      <c r="C45" s="48"/>
      <c r="D45" s="48"/>
      <c r="E45" s="48"/>
      <c r="F45" s="48"/>
      <c r="G45" s="48"/>
      <c r="H45" s="48"/>
      <c r="I45" s="48"/>
      <c r="J45" s="48"/>
      <c r="K45" s="48"/>
      <c r="L45" s="48"/>
      <c r="M45" s="48"/>
      <c r="N45" s="48"/>
      <c r="O45" s="48"/>
      <c r="P45" s="48"/>
    </row>
    <row r="46" spans="1:16" x14ac:dyDescent="0.2">
      <c r="A46" s="48"/>
      <c r="B46" s="48"/>
      <c r="C46" s="48"/>
      <c r="D46" s="48"/>
      <c r="E46" s="48"/>
      <c r="F46" s="48"/>
      <c r="G46" s="48"/>
      <c r="H46" s="48"/>
      <c r="I46" s="48"/>
      <c r="J46" s="48"/>
      <c r="K46" s="48"/>
      <c r="L46" s="48"/>
      <c r="M46" s="48"/>
      <c r="N46" s="48"/>
      <c r="O46" s="48"/>
      <c r="P46" s="48"/>
    </row>
    <row r="47" spans="1:16" x14ac:dyDescent="0.2">
      <c r="A47" s="48"/>
      <c r="B47" s="48"/>
      <c r="C47" s="48"/>
      <c r="D47" s="48"/>
      <c r="E47" s="48"/>
      <c r="F47" s="48"/>
      <c r="G47" s="48"/>
      <c r="H47" s="48"/>
      <c r="I47" s="48"/>
      <c r="J47" s="48"/>
      <c r="K47" s="48"/>
      <c r="L47" s="48"/>
      <c r="M47" s="48"/>
      <c r="N47" s="48"/>
      <c r="O47" s="48"/>
      <c r="P47" s="48"/>
    </row>
    <row r="48" spans="1:16" x14ac:dyDescent="0.2">
      <c r="A48" s="48"/>
      <c r="B48" s="48"/>
      <c r="C48" s="48"/>
      <c r="D48" s="48"/>
      <c r="E48" s="48"/>
      <c r="F48" s="48"/>
      <c r="G48" s="48"/>
      <c r="H48" s="48"/>
      <c r="I48" s="48"/>
      <c r="J48" s="48"/>
      <c r="K48" s="48"/>
      <c r="L48" s="48"/>
      <c r="M48" s="48"/>
      <c r="N48" s="48"/>
      <c r="O48" s="48"/>
      <c r="P48" s="48"/>
    </row>
    <row r="49" spans="1:16" x14ac:dyDescent="0.2">
      <c r="A49" s="48"/>
      <c r="B49" s="48"/>
      <c r="C49" s="48"/>
      <c r="D49" s="48"/>
      <c r="E49" s="48"/>
      <c r="F49" s="48"/>
      <c r="G49" s="48"/>
      <c r="H49" s="48"/>
      <c r="I49" s="48"/>
      <c r="J49" s="48"/>
      <c r="K49" s="48"/>
      <c r="L49" s="48"/>
      <c r="M49" s="48"/>
      <c r="N49" s="48"/>
      <c r="O49" s="48"/>
      <c r="P49" s="48"/>
    </row>
    <row r="50" spans="1:16" x14ac:dyDescent="0.2">
      <c r="A50" s="48"/>
      <c r="B50" s="48"/>
      <c r="C50" s="48"/>
      <c r="D50" s="48"/>
      <c r="E50" s="48"/>
      <c r="F50" s="48"/>
      <c r="G50" s="48"/>
      <c r="H50" s="48"/>
      <c r="I50" s="48"/>
      <c r="J50" s="48"/>
      <c r="K50" s="48"/>
      <c r="L50" s="48"/>
      <c r="M50" s="48"/>
      <c r="N50" s="48"/>
      <c r="O50" s="48"/>
      <c r="P50" s="48"/>
    </row>
    <row r="51" spans="1:16" x14ac:dyDescent="0.2">
      <c r="A51" s="48"/>
      <c r="B51" s="48"/>
      <c r="C51" s="48"/>
      <c r="D51" s="48"/>
      <c r="E51" s="48"/>
      <c r="F51" s="48"/>
      <c r="G51" s="48"/>
      <c r="H51" s="48"/>
      <c r="I51" s="48"/>
      <c r="J51" s="48"/>
      <c r="K51" s="48"/>
      <c r="L51" s="48"/>
      <c r="M51" s="48"/>
      <c r="N51" s="48"/>
      <c r="O51" s="48"/>
      <c r="P51" s="48"/>
    </row>
    <row r="52" spans="1:16" x14ac:dyDescent="0.2">
      <c r="A52" s="48"/>
      <c r="B52" s="48"/>
      <c r="C52" s="48"/>
      <c r="D52" s="48"/>
      <c r="E52" s="48"/>
      <c r="F52" s="48"/>
      <c r="G52" s="48"/>
      <c r="H52" s="48"/>
      <c r="I52" s="48"/>
      <c r="J52" s="48"/>
      <c r="K52" s="48"/>
      <c r="L52" s="48"/>
      <c r="M52" s="48"/>
      <c r="N52" s="48"/>
      <c r="O52" s="48"/>
      <c r="P52" s="48"/>
    </row>
    <row r="53" spans="1:16" x14ac:dyDescent="0.2">
      <c r="A53" s="48"/>
      <c r="B53" s="48"/>
      <c r="C53" s="48"/>
      <c r="D53" s="48"/>
      <c r="E53" s="48"/>
      <c r="F53" s="48"/>
      <c r="G53" s="48"/>
      <c r="H53" s="48"/>
      <c r="I53" s="48"/>
      <c r="J53" s="48"/>
      <c r="K53" s="48"/>
      <c r="L53" s="48"/>
      <c r="M53" s="48"/>
      <c r="N53" s="48"/>
      <c r="O53" s="48"/>
      <c r="P53" s="48"/>
    </row>
    <row r="54" spans="1:16" x14ac:dyDescent="0.2">
      <c r="A54" s="48"/>
      <c r="B54" s="48"/>
      <c r="C54" s="48"/>
      <c r="D54" s="48"/>
      <c r="E54" s="48"/>
      <c r="F54" s="48"/>
      <c r="G54" s="48"/>
      <c r="H54" s="48"/>
      <c r="I54" s="48"/>
      <c r="J54" s="48"/>
      <c r="K54" s="48"/>
      <c r="L54" s="48"/>
      <c r="M54" s="48"/>
      <c r="N54" s="48"/>
      <c r="O54" s="48"/>
      <c r="P54" s="48"/>
    </row>
    <row r="55" spans="1:16" x14ac:dyDescent="0.2">
      <c r="A55" s="48"/>
      <c r="B55" s="48"/>
      <c r="C55" s="48"/>
      <c r="D55" s="48"/>
      <c r="E55" s="48"/>
      <c r="F55" s="48"/>
      <c r="G55" s="48"/>
      <c r="H55" s="48"/>
      <c r="I55" s="48"/>
      <c r="J55" s="48"/>
      <c r="K55" s="48"/>
      <c r="L55" s="48"/>
      <c r="M55" s="48"/>
      <c r="N55" s="48"/>
      <c r="O55" s="48"/>
      <c r="P55" s="48"/>
    </row>
    <row r="56" spans="1:16" x14ac:dyDescent="0.2">
      <c r="A56" s="48"/>
      <c r="B56" s="48"/>
      <c r="C56" s="48"/>
      <c r="D56" s="48"/>
      <c r="E56" s="48"/>
      <c r="F56" s="48"/>
      <c r="G56" s="48"/>
      <c r="H56" s="48"/>
      <c r="I56" s="48"/>
      <c r="J56" s="48"/>
      <c r="K56" s="48"/>
      <c r="L56" s="48"/>
      <c r="M56" s="48"/>
      <c r="N56" s="48"/>
      <c r="O56" s="48"/>
      <c r="P56" s="48"/>
    </row>
    <row r="57" spans="1:16" x14ac:dyDescent="0.2">
      <c r="A57" s="48"/>
      <c r="B57" s="48"/>
      <c r="C57" s="48"/>
      <c r="D57" s="48"/>
      <c r="E57" s="48"/>
      <c r="F57" s="48"/>
      <c r="G57" s="48"/>
      <c r="H57" s="48"/>
      <c r="I57" s="48"/>
      <c r="J57" s="48"/>
      <c r="K57" s="48"/>
      <c r="L57" s="48"/>
      <c r="M57" s="48"/>
      <c r="N57" s="48"/>
      <c r="O57" s="48"/>
      <c r="P57" s="48"/>
    </row>
    <row r="58" spans="1:16" x14ac:dyDescent="0.2">
      <c r="A58" s="48"/>
      <c r="B58" s="48"/>
      <c r="C58" s="48"/>
      <c r="D58" s="48"/>
      <c r="E58" s="48"/>
      <c r="F58" s="48"/>
      <c r="G58" s="48"/>
      <c r="H58" s="48"/>
      <c r="I58" s="48"/>
      <c r="J58" s="48"/>
      <c r="K58" s="48"/>
      <c r="L58" s="48"/>
      <c r="M58" s="48"/>
      <c r="N58" s="48"/>
      <c r="O58" s="48"/>
      <c r="P58" s="48"/>
    </row>
    <row r="59" spans="1:16" x14ac:dyDescent="0.2">
      <c r="A59" s="48"/>
      <c r="B59" s="48"/>
      <c r="C59" s="48"/>
      <c r="D59" s="48"/>
      <c r="E59" s="48"/>
      <c r="F59" s="48"/>
      <c r="G59" s="48"/>
      <c r="H59" s="48"/>
      <c r="I59" s="48"/>
      <c r="J59" s="48"/>
      <c r="K59" s="48"/>
      <c r="L59" s="48"/>
      <c r="M59" s="48"/>
      <c r="N59" s="48"/>
      <c r="O59" s="48"/>
      <c r="P59" s="48"/>
    </row>
    <row r="60" spans="1:16" x14ac:dyDescent="0.2">
      <c r="A60" s="48"/>
      <c r="B60" s="48"/>
      <c r="C60" s="48"/>
      <c r="D60" s="48"/>
      <c r="E60" s="48"/>
      <c r="F60" s="48"/>
      <c r="G60" s="48"/>
      <c r="H60" s="48"/>
      <c r="I60" s="48"/>
      <c r="J60" s="48"/>
      <c r="K60" s="48"/>
      <c r="L60" s="48"/>
      <c r="M60" s="48"/>
      <c r="N60" s="48"/>
      <c r="O60" s="48"/>
      <c r="P60" s="48"/>
    </row>
    <row r="61" spans="1:16" x14ac:dyDescent="0.2">
      <c r="A61" s="48"/>
      <c r="B61" s="48"/>
      <c r="C61" s="48"/>
      <c r="D61" s="48"/>
      <c r="E61" s="48"/>
      <c r="F61" s="48"/>
      <c r="G61" s="48"/>
      <c r="H61" s="48"/>
      <c r="I61" s="48"/>
      <c r="J61" s="48"/>
      <c r="K61" s="48"/>
      <c r="L61" s="48"/>
      <c r="M61" s="48"/>
      <c r="N61" s="48"/>
      <c r="O61" s="48"/>
      <c r="P61" s="48"/>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GLBE/explorer/revenue_proj" xr:uid="{00AE2E8C-02FD-E349-AF9E-2E9EBD1291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2023-12-03T14:24:29Z</dcterms:modified>
</cp:coreProperties>
</file>