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5DB1D03A-8531-C04D-B788-9C0E2A8364B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19" i="2"/>
  <c r="K5" i="2" a="1"/>
  <c r="K5" i="2" s="1"/>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3" i="2" l="1"/>
  <c r="K11" i="2"/>
  <c r="K16" i="2"/>
  <c r="E4"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<sst xmlns="http://schemas.openxmlformats.org/spreadsheetml/2006/main" count="1279" uniqueCount="255">
  <si>
    <t>2009 Y</t>
  </si>
  <si>
    <t>2010 Y</t>
  </si>
  <si>
    <t>2011 Y</t>
  </si>
  <si>
    <t>2012 Y</t>
  </si>
  <si>
    <t>2013 Y</t>
  </si>
  <si>
    <t>2014 Y</t>
  </si>
  <si>
    <t>2015 Y</t>
  </si>
  <si>
    <t>2016 Y</t>
  </si>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</sst>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384.3</v>
    <v>219.35</v>
    <v>0.88859999999999995</v>
    <v>-4.4000000000000004</v>
    <v>-1.1612000000000001E-2</v>
    <v>-0.11</v>
    <v>-2.9369999999999998E-4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378.16</v>
    <v>3</v>
    <v>Software &amp; IT Services</v>
    <v>Stock</v>
    <v>45262.041406053126</v>
    <v>4</v>
    <v>371.31</v>
    <v>2783457000000</v>
    <v>MICROSOFT CORPORATION</v>
    <v>MICROSOFT CORPORATION</v>
    <v>376.76</v>
    <v>36.693100000000001</v>
    <v>378.91</v>
    <v>374.51</v>
    <v>374.4</v>
    <v>7432262000</v>
    <v>MSFT</v>
    <v>MICROSOFT CORPORATION (XNAS:MSFT)</v>
    <v>33040472</v>
    <v>26997752</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SF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AP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08" workbookViewId="0">
      <pane xSplit="1" topLeftCell="N1" activePane="topRight" state="frozen"/>
      <selection pane="topRight" activeCell="M188" sqref="M188:P188"/>
    </sheetView>
  </sheetViews>
  <sheetFormatPr baseColWidth="10" defaultRowHeight="15" x14ac:dyDescent="0.2"/>
  <cols>
    <col min="1" max="1" width="40.83203125" customWidth="1"/>
    <col min="2" max="22" width="17.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31" t="s">
        <v>20</v>
      </c>
      <c r="B2" s="27">
        <v>58437000000</v>
      </c>
      <c r="C2" s="27">
        <v>62484000000</v>
      </c>
      <c r="D2" s="27">
        <v>69943000000</v>
      </c>
      <c r="E2" s="27">
        <v>73723000000</v>
      </c>
      <c r="F2" s="27">
        <v>77849000000</v>
      </c>
      <c r="G2" s="27">
        <v>86833000000</v>
      </c>
      <c r="H2" s="27">
        <v>93580000000</v>
      </c>
      <c r="I2" s="27">
        <v>85320000000</v>
      </c>
      <c r="J2" s="27">
        <v>89950000000</v>
      </c>
      <c r="K2" s="27">
        <v>110360000000</v>
      </c>
      <c r="L2" s="27">
        <v>125843000000</v>
      </c>
      <c r="M2" s="27">
        <v>143015000000</v>
      </c>
      <c r="N2" s="27">
        <v>168088000000</v>
      </c>
      <c r="O2" s="27">
        <v>198270000000</v>
      </c>
      <c r="P2" s="27">
        <v>211915000000</v>
      </c>
      <c r="Q2" s="28">
        <v>218310000000</v>
      </c>
      <c r="R2" s="27">
        <v>52747000000</v>
      </c>
      <c r="S2" s="27">
        <v>52857000000</v>
      </c>
      <c r="T2" s="27">
        <v>56189000000</v>
      </c>
      <c r="U2" s="27">
        <v>56517000000</v>
      </c>
    </row>
    <row r="3" spans="1:21" ht="16" x14ac:dyDescent="0.2">
      <c r="A3" s="9" t="s">
        <v>193</v>
      </c>
      <c r="B3" s="10"/>
      <c r="C3" s="11">
        <f t="shared" ref="C3:Q3" si="0">(C2/B2)-1</f>
        <v>6.9254068484008391E-2</v>
      </c>
      <c r="D3" s="11">
        <f t="shared" si="0"/>
        <v>0.11937455988733126</v>
      </c>
      <c r="E3" s="11">
        <f t="shared" si="0"/>
        <v>5.4044007263057026E-2</v>
      </c>
      <c r="F3" s="11">
        <f t="shared" si="0"/>
        <v>5.5966252051598442E-2</v>
      </c>
      <c r="G3" s="11">
        <f t="shared" si="0"/>
        <v>0.11540289534868786</v>
      </c>
      <c r="H3" s="11">
        <f t="shared" si="0"/>
        <v>7.7700874091647165E-2</v>
      </c>
      <c r="I3" s="11">
        <f t="shared" si="0"/>
        <v>-8.8266723658901425E-2</v>
      </c>
      <c r="J3" s="11">
        <f t="shared" si="0"/>
        <v>5.4266291608063844E-2</v>
      </c>
      <c r="K3" s="11">
        <f t="shared" si="0"/>
        <v>0.22690383546414683</v>
      </c>
      <c r="L3" s="11">
        <f t="shared" si="0"/>
        <v>0.14029539688292858</v>
      </c>
      <c r="M3" s="11">
        <f t="shared" si="0"/>
        <v>0.13645574247276371</v>
      </c>
      <c r="N3" s="11">
        <f t="shared" si="0"/>
        <v>0.17531727441177503</v>
      </c>
      <c r="O3" s="11">
        <f t="shared" si="0"/>
        <v>0.17956070629670173</v>
      </c>
      <c r="P3" s="11">
        <f t="shared" si="0"/>
        <v>6.8820295556564215E-2</v>
      </c>
      <c r="Q3" s="11">
        <f t="shared" si="0"/>
        <v>3.0177193686147685E-2</v>
      </c>
      <c r="R3" s="11"/>
      <c r="S3" s="11">
        <f t="shared" ref="S3:U3" si="1">(S2/R2)-1</f>
        <v>2.085426659335976E-3</v>
      </c>
      <c r="T3" s="11">
        <f t="shared" si="1"/>
        <v>6.3038008210833052E-2</v>
      </c>
      <c r="U3" s="11">
        <f t="shared" si="1"/>
        <v>5.8374414921069651E-3</v>
      </c>
    </row>
    <row r="4" spans="1:21" ht="16" x14ac:dyDescent="0.2">
      <c r="A4" s="2" t="s">
        <v>21</v>
      </c>
      <c r="B4" s="3">
        <v>58437000000</v>
      </c>
      <c r="C4" s="3">
        <v>62484000000</v>
      </c>
      <c r="D4" s="3">
        <v>69943000000</v>
      </c>
      <c r="E4" s="3">
        <v>73723000000</v>
      </c>
      <c r="F4" s="3">
        <v>77849000000</v>
      </c>
      <c r="G4" s="3">
        <v>86833000000</v>
      </c>
      <c r="H4" s="3">
        <v>93580000000</v>
      </c>
      <c r="I4" s="3">
        <v>85320000000</v>
      </c>
      <c r="J4" s="3">
        <v>89950000000</v>
      </c>
      <c r="K4" s="3">
        <v>110360000000</v>
      </c>
      <c r="L4" s="3">
        <v>125843000000</v>
      </c>
      <c r="M4" s="3">
        <v>143015000000</v>
      </c>
      <c r="N4" s="3">
        <v>168088000000</v>
      </c>
      <c r="O4" s="3">
        <v>198270000000</v>
      </c>
      <c r="P4" s="3">
        <v>211915000000</v>
      </c>
      <c r="Q4" s="4">
        <v>218310000000</v>
      </c>
      <c r="R4" s="3">
        <v>52747000000</v>
      </c>
      <c r="S4" s="3">
        <v>52857000000</v>
      </c>
      <c r="T4" s="3">
        <v>56189000000</v>
      </c>
      <c r="U4" s="3">
        <v>56517000000</v>
      </c>
    </row>
    <row r="5" spans="1:21" ht="16" x14ac:dyDescent="0.2">
      <c r="A5" s="2" t="s">
        <v>22</v>
      </c>
      <c r="B5" s="3">
        <v>12155000000</v>
      </c>
      <c r="C5" s="3">
        <v>12395000000</v>
      </c>
      <c r="D5" s="3">
        <v>15577000000</v>
      </c>
      <c r="E5" s="3">
        <v>17530000000</v>
      </c>
      <c r="F5" s="3">
        <v>20249000000</v>
      </c>
      <c r="G5" s="3">
        <v>26934000000</v>
      </c>
      <c r="H5" s="3">
        <v>33038000000</v>
      </c>
      <c r="I5" s="3">
        <v>32780000000</v>
      </c>
      <c r="J5" s="3">
        <v>34261000000</v>
      </c>
      <c r="K5" s="3">
        <v>38353000000</v>
      </c>
      <c r="L5" s="3">
        <v>42910000000</v>
      </c>
      <c r="M5" s="3">
        <v>46078000000</v>
      </c>
      <c r="N5" s="3">
        <v>52232000000</v>
      </c>
      <c r="O5" s="3">
        <v>62650000000</v>
      </c>
      <c r="P5" s="3">
        <v>65863000000</v>
      </c>
      <c r="Q5" s="4">
        <v>66713000000</v>
      </c>
      <c r="R5" s="3">
        <v>17488000000</v>
      </c>
      <c r="S5" s="3">
        <v>16128000000</v>
      </c>
      <c r="T5" s="3">
        <v>16795000000</v>
      </c>
      <c r="U5" s="3">
        <v>16302000000</v>
      </c>
    </row>
    <row r="6" spans="1:21" ht="16" x14ac:dyDescent="0.2">
      <c r="A6" s="2" t="s">
        <v>23</v>
      </c>
      <c r="B6" s="3">
        <v>12155000000</v>
      </c>
      <c r="C6" s="3">
        <v>12395000000</v>
      </c>
      <c r="D6" s="3">
        <v>15577000000</v>
      </c>
      <c r="E6" s="3">
        <v>17530000000</v>
      </c>
      <c r="F6" s="3">
        <v>20249000000</v>
      </c>
      <c r="G6" s="3">
        <v>26934000000</v>
      </c>
      <c r="H6" s="3">
        <v>33038000000</v>
      </c>
      <c r="I6" s="3">
        <v>32780000000</v>
      </c>
      <c r="J6" s="3">
        <v>34261000000</v>
      </c>
      <c r="K6" s="3">
        <v>38353000000</v>
      </c>
      <c r="L6" s="3">
        <v>42910000000</v>
      </c>
      <c r="M6" s="3">
        <v>46078000000</v>
      </c>
      <c r="N6" s="3">
        <v>52232000000</v>
      </c>
      <c r="O6" s="3">
        <v>62650000000</v>
      </c>
      <c r="P6" s="3">
        <v>65863000000</v>
      </c>
      <c r="Q6" s="4">
        <v>66713000000</v>
      </c>
      <c r="R6" s="3">
        <v>17488000000</v>
      </c>
      <c r="S6" s="3">
        <v>16128000000</v>
      </c>
      <c r="T6" s="3">
        <v>16795000000</v>
      </c>
      <c r="U6" s="3">
        <v>16302000000</v>
      </c>
    </row>
    <row r="7" spans="1:21" ht="16" x14ac:dyDescent="0.2">
      <c r="A7" s="31" t="s">
        <v>24</v>
      </c>
      <c r="B7" s="27">
        <v>46282000000</v>
      </c>
      <c r="C7" s="27">
        <v>50089000000</v>
      </c>
      <c r="D7" s="27">
        <v>54366000000</v>
      </c>
      <c r="E7" s="27">
        <v>56193000000</v>
      </c>
      <c r="F7" s="27">
        <v>57600000000</v>
      </c>
      <c r="G7" s="27">
        <v>59899000000</v>
      </c>
      <c r="H7" s="27">
        <v>60542000000</v>
      </c>
      <c r="I7" s="27">
        <v>52540000000</v>
      </c>
      <c r="J7" s="27">
        <v>55689000000</v>
      </c>
      <c r="K7" s="27">
        <v>72007000000</v>
      </c>
      <c r="L7" s="27">
        <v>82933000000</v>
      </c>
      <c r="M7" s="27">
        <v>96937000000</v>
      </c>
      <c r="N7" s="27">
        <v>115856000000</v>
      </c>
      <c r="O7" s="27">
        <v>135620000000</v>
      </c>
      <c r="P7" s="27">
        <v>146052000000</v>
      </c>
      <c r="Q7" s="28">
        <v>151597000000</v>
      </c>
      <c r="R7" s="27">
        <v>35259000000</v>
      </c>
      <c r="S7" s="27">
        <v>36729000000</v>
      </c>
      <c r="T7" s="27">
        <v>39394000000</v>
      </c>
      <c r="U7" s="27">
        <v>40215000000</v>
      </c>
    </row>
    <row r="8" spans="1:21" ht="16" x14ac:dyDescent="0.2">
      <c r="A8" s="26" t="s">
        <v>60</v>
      </c>
      <c r="B8" s="29">
        <v>79.2</v>
      </c>
      <c r="C8" s="29">
        <v>80.16</v>
      </c>
      <c r="D8" s="29">
        <v>77.73</v>
      </c>
      <c r="E8" s="29">
        <v>76.22</v>
      </c>
      <c r="F8" s="29">
        <v>73.989999999999995</v>
      </c>
      <c r="G8" s="29">
        <v>68.98</v>
      </c>
      <c r="H8" s="29">
        <v>64.7</v>
      </c>
      <c r="I8" s="29">
        <v>61.58</v>
      </c>
      <c r="J8" s="29">
        <v>61.91</v>
      </c>
      <c r="K8" s="29">
        <v>65.25</v>
      </c>
      <c r="L8" s="29">
        <v>65.900000000000006</v>
      </c>
      <c r="M8" s="29">
        <v>67.78</v>
      </c>
      <c r="N8" s="29">
        <v>68.930000000000007</v>
      </c>
      <c r="O8" s="29">
        <v>68.400000000000006</v>
      </c>
      <c r="P8" s="29">
        <v>68.92</v>
      </c>
      <c r="Q8" s="30">
        <v>69.44</v>
      </c>
      <c r="R8" s="29">
        <v>66.849999999999994</v>
      </c>
      <c r="S8" s="29">
        <v>69.489999999999995</v>
      </c>
      <c r="T8" s="29">
        <v>70.11</v>
      </c>
      <c r="U8" s="29">
        <v>71.16</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25919000000</v>
      </c>
      <c r="C10" s="3">
        <v>25991000000</v>
      </c>
      <c r="D10" s="3">
        <v>27205000000</v>
      </c>
      <c r="E10" s="3">
        <v>28237000000</v>
      </c>
      <c r="F10" s="3">
        <v>30836000000</v>
      </c>
      <c r="G10" s="3">
        <v>32013000000</v>
      </c>
      <c r="H10" s="3">
        <v>32370000000</v>
      </c>
      <c r="I10" s="3">
        <v>31248000000</v>
      </c>
      <c r="J10" s="3">
        <v>33057000000</v>
      </c>
      <c r="K10" s="3">
        <v>36949000000</v>
      </c>
      <c r="L10" s="3">
        <v>39974000000</v>
      </c>
      <c r="M10" s="3">
        <v>43978000000</v>
      </c>
      <c r="N10" s="3">
        <v>45940000000</v>
      </c>
      <c r="O10" s="3">
        <v>52237000000</v>
      </c>
      <c r="P10" s="3">
        <v>57529000000</v>
      </c>
      <c r="Q10" s="4">
        <v>57697000000</v>
      </c>
      <c r="R10" s="3">
        <v>14860000000</v>
      </c>
      <c r="S10" s="3">
        <v>14377000000</v>
      </c>
      <c r="T10" s="3">
        <v>15140000000</v>
      </c>
      <c r="U10" s="3">
        <v>13320000000</v>
      </c>
    </row>
    <row r="11" spans="1:21" ht="16" x14ac:dyDescent="0.2">
      <c r="A11" s="26" t="s">
        <v>28</v>
      </c>
      <c r="B11" s="27">
        <v>16909000000</v>
      </c>
      <c r="C11" s="27">
        <v>17277000000</v>
      </c>
      <c r="D11" s="27">
        <v>18162000000</v>
      </c>
      <c r="E11" s="27">
        <v>18426000000</v>
      </c>
      <c r="F11" s="27">
        <v>20425000000</v>
      </c>
      <c r="G11" s="27">
        <v>20632000000</v>
      </c>
      <c r="H11" s="27">
        <v>20324000000</v>
      </c>
      <c r="I11" s="27">
        <v>19260000000</v>
      </c>
      <c r="J11" s="27">
        <v>20020000000</v>
      </c>
      <c r="K11" s="27">
        <v>22223000000</v>
      </c>
      <c r="L11" s="27">
        <v>23098000000</v>
      </c>
      <c r="M11" s="27">
        <v>24709000000</v>
      </c>
      <c r="N11" s="27">
        <v>25224000000</v>
      </c>
      <c r="O11" s="27">
        <v>27725000000</v>
      </c>
      <c r="P11" s="27">
        <v>30334000000</v>
      </c>
      <c r="Q11" s="28">
        <v>30471000000</v>
      </c>
      <c r="R11" s="27">
        <v>8016000000</v>
      </c>
      <c r="S11" s="27">
        <v>7393000000</v>
      </c>
      <c r="T11" s="27">
        <v>8401000000</v>
      </c>
      <c r="U11" s="27">
        <v>6661000000</v>
      </c>
    </row>
    <row r="12" spans="1:21" ht="16" x14ac:dyDescent="0.2">
      <c r="A12" s="12" t="s">
        <v>194</v>
      </c>
      <c r="B12" s="11">
        <f t="shared" ref="B12:U12" si="2">B11/B2</f>
        <v>0.28935434741687627</v>
      </c>
      <c r="C12" s="11">
        <f t="shared" si="2"/>
        <v>0.27650278471288647</v>
      </c>
      <c r="D12" s="11">
        <f t="shared" si="2"/>
        <v>0.25966858727821224</v>
      </c>
      <c r="E12" s="11">
        <f t="shared" si="2"/>
        <v>0.24993556963227215</v>
      </c>
      <c r="F12" s="11">
        <f t="shared" si="2"/>
        <v>0.26236688974810207</v>
      </c>
      <c r="G12" s="11">
        <f t="shared" si="2"/>
        <v>0.23760551863922702</v>
      </c>
      <c r="H12" s="11">
        <f t="shared" si="2"/>
        <v>0.21718315879461422</v>
      </c>
      <c r="I12" s="11">
        <f t="shared" si="2"/>
        <v>0.22573839662447256</v>
      </c>
      <c r="J12" s="11">
        <f t="shared" si="2"/>
        <v>0.22256809338521399</v>
      </c>
      <c r="K12" s="11">
        <f t="shared" si="2"/>
        <v>0.20136824936571221</v>
      </c>
      <c r="L12" s="11">
        <f t="shared" si="2"/>
        <v>0.18354616466549589</v>
      </c>
      <c r="M12" s="11">
        <f t="shared" si="2"/>
        <v>0.17277208684403733</v>
      </c>
      <c r="N12" s="11">
        <f t="shared" si="2"/>
        <v>0.15006425205844556</v>
      </c>
      <c r="O12" s="11">
        <f t="shared" si="2"/>
        <v>0.13983456902204064</v>
      </c>
      <c r="P12" s="11">
        <f t="shared" si="2"/>
        <v>0.14314229761932851</v>
      </c>
      <c r="Q12" s="11">
        <f t="shared" si="2"/>
        <v>0.13957674866016215</v>
      </c>
      <c r="R12" s="11">
        <f t="shared" si="2"/>
        <v>0.15197072819307259</v>
      </c>
      <c r="S12" s="11">
        <f t="shared" si="2"/>
        <v>0.13986794558904214</v>
      </c>
      <c r="T12" s="11">
        <f t="shared" si="2"/>
        <v>0.14951324992436241</v>
      </c>
      <c r="U12" s="11">
        <f t="shared" si="2"/>
        <v>0.11785834350726331</v>
      </c>
    </row>
    <row r="13" spans="1:21" ht="16" x14ac:dyDescent="0.2">
      <c r="A13" s="26" t="s">
        <v>29</v>
      </c>
      <c r="B13" s="27">
        <v>9010000000</v>
      </c>
      <c r="C13" s="27">
        <v>8714000000</v>
      </c>
      <c r="D13" s="27">
        <v>9043000000</v>
      </c>
      <c r="E13" s="27">
        <v>9811000000</v>
      </c>
      <c r="F13" s="27">
        <v>10411000000</v>
      </c>
      <c r="G13" s="27">
        <v>11381000000</v>
      </c>
      <c r="H13" s="27">
        <v>12046000000</v>
      </c>
      <c r="I13" s="27">
        <v>11988000000</v>
      </c>
      <c r="J13" s="27">
        <v>13037000000</v>
      </c>
      <c r="K13" s="27">
        <v>14726000000</v>
      </c>
      <c r="L13" s="27">
        <v>16876000000</v>
      </c>
      <c r="M13" s="27">
        <v>19269000000</v>
      </c>
      <c r="N13" s="27">
        <v>20716000000</v>
      </c>
      <c r="O13" s="27">
        <v>24512000000</v>
      </c>
      <c r="P13" s="27">
        <v>27195000000</v>
      </c>
      <c r="Q13" s="28">
        <v>27226000000</v>
      </c>
      <c r="R13" s="27">
        <v>6844000000</v>
      </c>
      <c r="S13" s="27">
        <v>6984000000</v>
      </c>
      <c r="T13" s="27">
        <v>6739000000</v>
      </c>
      <c r="U13" s="27">
        <v>6659000000</v>
      </c>
    </row>
    <row r="14" spans="1:21" ht="16" x14ac:dyDescent="0.2">
      <c r="A14" s="13" t="s">
        <v>195</v>
      </c>
      <c r="B14" s="14">
        <v>0</v>
      </c>
      <c r="C14" s="14">
        <v>0</v>
      </c>
      <c r="D14" s="14">
        <v>0</v>
      </c>
      <c r="E14" s="14">
        <v>0</v>
      </c>
      <c r="F14" s="14">
        <v>0</v>
      </c>
      <c r="G14" s="14">
        <v>0</v>
      </c>
      <c r="H14" s="14">
        <v>0</v>
      </c>
      <c r="I14" s="14">
        <v>0</v>
      </c>
      <c r="J14" s="14">
        <v>0</v>
      </c>
      <c r="K14" s="14">
        <f t="shared" ref="K14:U14" si="3">K13/K2</f>
        <v>0.13343602754621239</v>
      </c>
      <c r="L14" s="14">
        <f t="shared" si="3"/>
        <v>0.13410360528595155</v>
      </c>
      <c r="M14" s="14">
        <f t="shared" si="3"/>
        <v>0.1347341187987274</v>
      </c>
      <c r="N14" s="14">
        <f t="shared" si="3"/>
        <v>0.12324496692208843</v>
      </c>
      <c r="O14" s="14">
        <f t="shared" si="3"/>
        <v>0.12362939426035205</v>
      </c>
      <c r="P14" s="14">
        <f t="shared" si="3"/>
        <v>0.12832975485454073</v>
      </c>
      <c r="Q14" s="14">
        <f t="shared" si="3"/>
        <v>0.12471256470157116</v>
      </c>
      <c r="R14" s="14">
        <f t="shared" si="3"/>
        <v>0.1297514550590555</v>
      </c>
      <c r="S14" s="14">
        <f t="shared" si="3"/>
        <v>0.13213008683807254</v>
      </c>
      <c r="T14" s="14">
        <f t="shared" si="3"/>
        <v>0.11993450675399099</v>
      </c>
      <c r="U14" s="14">
        <f t="shared" si="3"/>
        <v>0.11782295592476599</v>
      </c>
    </row>
    <row r="15" spans="1:21" ht="16" x14ac:dyDescent="0.2">
      <c r="A15" s="2" t="s">
        <v>30</v>
      </c>
      <c r="B15" s="3" t="s">
        <v>26</v>
      </c>
      <c r="C15" s="3" t="s">
        <v>26</v>
      </c>
      <c r="D15" s="3" t="s">
        <v>26</v>
      </c>
      <c r="E15" s="3" t="s">
        <v>26</v>
      </c>
      <c r="F15" s="3" t="s">
        <v>26</v>
      </c>
      <c r="G15" s="3" t="s">
        <v>26</v>
      </c>
      <c r="H15" s="3" t="s">
        <v>26</v>
      </c>
      <c r="I15" s="3" t="s">
        <v>26</v>
      </c>
      <c r="J15" s="3" t="s">
        <v>26</v>
      </c>
      <c r="K15" s="3" t="s">
        <v>26</v>
      </c>
      <c r="L15" s="3" t="s">
        <v>26</v>
      </c>
      <c r="M15" s="3" t="s">
        <v>26</v>
      </c>
      <c r="N15" s="3" t="s">
        <v>26</v>
      </c>
      <c r="O15" s="3" t="s">
        <v>26</v>
      </c>
      <c r="P15" s="3" t="s">
        <v>26</v>
      </c>
      <c r="Q15" s="4" t="s">
        <v>26</v>
      </c>
      <c r="R15" s="3" t="s">
        <v>26</v>
      </c>
      <c r="S15" s="3" t="s">
        <v>26</v>
      </c>
      <c r="T15" s="3" t="s">
        <v>26</v>
      </c>
      <c r="U15" s="3" t="s">
        <v>26</v>
      </c>
    </row>
    <row r="16" spans="1:21" ht="16" x14ac:dyDescent="0.2">
      <c r="A16" s="31" t="s">
        <v>31</v>
      </c>
      <c r="B16" s="27">
        <v>20363000000</v>
      </c>
      <c r="C16" s="27">
        <v>24098000000</v>
      </c>
      <c r="D16" s="27">
        <v>27161000000</v>
      </c>
      <c r="E16" s="27">
        <v>27956000000</v>
      </c>
      <c r="F16" s="27">
        <v>26764000000</v>
      </c>
      <c r="G16" s="27">
        <v>27886000000</v>
      </c>
      <c r="H16" s="27">
        <v>28172000000</v>
      </c>
      <c r="I16" s="27">
        <v>21292000000</v>
      </c>
      <c r="J16" s="27">
        <v>22632000000</v>
      </c>
      <c r="K16" s="27">
        <v>35058000000</v>
      </c>
      <c r="L16" s="27">
        <v>42959000000</v>
      </c>
      <c r="M16" s="27">
        <v>52959000000</v>
      </c>
      <c r="N16" s="27">
        <v>69916000000</v>
      </c>
      <c r="O16" s="27">
        <v>83383000000</v>
      </c>
      <c r="P16" s="27">
        <v>88523000000</v>
      </c>
      <c r="Q16" s="28">
        <v>93900000000</v>
      </c>
      <c r="R16" s="27">
        <v>20399000000</v>
      </c>
      <c r="S16" s="27">
        <v>22352000000</v>
      </c>
      <c r="T16" s="27">
        <v>24254000000</v>
      </c>
      <c r="U16" s="27">
        <v>26895000000</v>
      </c>
    </row>
    <row r="17" spans="1:21" ht="16" x14ac:dyDescent="0.2">
      <c r="A17" s="26" t="s">
        <v>61</v>
      </c>
      <c r="B17" s="29">
        <v>34.85</v>
      </c>
      <c r="C17" s="29">
        <v>38.57</v>
      </c>
      <c r="D17" s="29">
        <v>38.83</v>
      </c>
      <c r="E17" s="29">
        <v>37.92</v>
      </c>
      <c r="F17" s="29">
        <v>34.380000000000003</v>
      </c>
      <c r="G17" s="29">
        <v>32.11</v>
      </c>
      <c r="H17" s="29">
        <v>30.1</v>
      </c>
      <c r="I17" s="29">
        <v>24.96</v>
      </c>
      <c r="J17" s="29">
        <v>25.16</v>
      </c>
      <c r="K17" s="29">
        <v>31.77</v>
      </c>
      <c r="L17" s="29">
        <v>34.14</v>
      </c>
      <c r="M17" s="29">
        <v>37.03</v>
      </c>
      <c r="N17" s="29">
        <v>41.59</v>
      </c>
      <c r="O17" s="29">
        <v>42.06</v>
      </c>
      <c r="P17" s="29">
        <v>41.77</v>
      </c>
      <c r="Q17" s="30">
        <v>43.01</v>
      </c>
      <c r="R17" s="29">
        <v>38.67</v>
      </c>
      <c r="S17" s="29">
        <v>42.29</v>
      </c>
      <c r="T17" s="29">
        <v>43.17</v>
      </c>
      <c r="U17" s="29">
        <v>47.59</v>
      </c>
    </row>
    <row r="18" spans="1:21" ht="16" x14ac:dyDescent="0.2">
      <c r="A18" s="15" t="s">
        <v>196</v>
      </c>
      <c r="B18" s="10"/>
      <c r="C18" s="11">
        <f>(C16/B16)-1</f>
        <v>0.18342091047488096</v>
      </c>
      <c r="D18" s="11">
        <f>(D16/C16)-1</f>
        <v>0.12710598389907868</v>
      </c>
      <c r="E18" s="11">
        <f>(E16/D16)-1</f>
        <v>2.9269909060785748E-2</v>
      </c>
      <c r="F18" s="11">
        <f t="shared" ref="F18:Q18" si="4">(F16/E16)-1</f>
        <v>-4.2638431821433675E-2</v>
      </c>
      <c r="G18" s="11">
        <f t="shared" si="4"/>
        <v>4.1921984755642017E-2</v>
      </c>
      <c r="H18" s="11">
        <f t="shared" si="4"/>
        <v>1.025604245858136E-2</v>
      </c>
      <c r="I18" s="11">
        <f t="shared" si="4"/>
        <v>-0.24421411330398979</v>
      </c>
      <c r="J18" s="11">
        <f t="shared" si="4"/>
        <v>6.2934435468720684E-2</v>
      </c>
      <c r="K18" s="11">
        <f t="shared" si="4"/>
        <v>0.54904559915164364</v>
      </c>
      <c r="L18" s="11">
        <f t="shared" si="4"/>
        <v>0.22536938787152727</v>
      </c>
      <c r="M18" s="11">
        <f t="shared" si="4"/>
        <v>0.23278009264647692</v>
      </c>
      <c r="N18" s="11">
        <f t="shared" si="4"/>
        <v>0.3201910912215109</v>
      </c>
      <c r="O18" s="11">
        <f t="shared" si="4"/>
        <v>0.19261685451112753</v>
      </c>
      <c r="P18" s="11">
        <f t="shared" si="4"/>
        <v>6.1643260616672357E-2</v>
      </c>
      <c r="Q18" s="11">
        <f t="shared" si="4"/>
        <v>6.074127627848136E-2</v>
      </c>
      <c r="R18" s="11"/>
      <c r="S18" s="11">
        <f t="shared" ref="S18:U18" si="5">(S16/R16)-1</f>
        <v>9.5739987254277237E-2</v>
      </c>
      <c r="T18" s="11">
        <f t="shared" si="5"/>
        <v>8.5093056549749413E-2</v>
      </c>
      <c r="U18" s="11">
        <f t="shared" si="5"/>
        <v>0.10888925538055583</v>
      </c>
    </row>
    <row r="19" spans="1:21" ht="16" x14ac:dyDescent="0.2">
      <c r="A19" s="2" t="s">
        <v>32</v>
      </c>
      <c r="B19" s="3">
        <v>542000000</v>
      </c>
      <c r="C19" s="3">
        <v>-915000000</v>
      </c>
      <c r="D19" s="3">
        <v>-910000000</v>
      </c>
      <c r="E19" s="3">
        <v>5689000000</v>
      </c>
      <c r="F19" s="3">
        <v>-288000000</v>
      </c>
      <c r="G19" s="3">
        <v>66000000</v>
      </c>
      <c r="H19" s="3">
        <v>9665000000</v>
      </c>
      <c r="I19" s="3">
        <v>1541000000</v>
      </c>
      <c r="J19" s="3">
        <v>-517000000</v>
      </c>
      <c r="K19" s="3">
        <v>-1416000000</v>
      </c>
      <c r="L19" s="3">
        <v>-729000000</v>
      </c>
      <c r="M19" s="3">
        <v>-77000000</v>
      </c>
      <c r="N19" s="3">
        <v>-1186000000</v>
      </c>
      <c r="O19" s="3">
        <v>-333000000</v>
      </c>
      <c r="P19" s="3">
        <v>-788000000</v>
      </c>
      <c r="Q19" s="4">
        <v>-1123000000</v>
      </c>
      <c r="R19" s="3">
        <v>60000000</v>
      </c>
      <c r="S19" s="3">
        <v>-321000000</v>
      </c>
      <c r="T19" s="3">
        <v>-473000000</v>
      </c>
      <c r="U19" s="3">
        <v>-389000000</v>
      </c>
    </row>
    <row r="20" spans="1:21" ht="16" x14ac:dyDescent="0.2">
      <c r="A20" s="2" t="s">
        <v>33</v>
      </c>
      <c r="B20" s="3">
        <v>-744000000</v>
      </c>
      <c r="C20" s="3">
        <v>-692000000</v>
      </c>
      <c r="D20" s="3">
        <v>-605000000</v>
      </c>
      <c r="E20" s="3">
        <v>380000000</v>
      </c>
      <c r="F20" s="3">
        <v>429000000</v>
      </c>
      <c r="G20" s="3">
        <v>597000000</v>
      </c>
      <c r="H20" s="3">
        <v>781000000</v>
      </c>
      <c r="I20" s="3">
        <v>1243000000</v>
      </c>
      <c r="J20" s="3">
        <v>835000000</v>
      </c>
      <c r="K20" s="3">
        <v>519000000</v>
      </c>
      <c r="L20" s="3">
        <v>-76000000</v>
      </c>
      <c r="M20" s="3">
        <v>-89000000</v>
      </c>
      <c r="N20" s="3">
        <v>215000000</v>
      </c>
      <c r="O20" s="3">
        <v>-31000000</v>
      </c>
      <c r="P20" s="3">
        <v>-1026000000</v>
      </c>
      <c r="Q20" s="4">
        <v>-1526000000</v>
      </c>
      <c r="R20" s="3">
        <v>-210000000</v>
      </c>
      <c r="S20" s="3">
        <v>-252000000</v>
      </c>
      <c r="T20" s="3">
        <v>-423000000</v>
      </c>
      <c r="U20" s="3">
        <v>-641000000</v>
      </c>
    </row>
    <row r="21" spans="1:21" ht="16" x14ac:dyDescent="0.2">
      <c r="A21" s="2" t="s">
        <v>34</v>
      </c>
      <c r="B21" s="3">
        <v>-38000000</v>
      </c>
      <c r="C21" s="3">
        <v>151000000</v>
      </c>
      <c r="D21" s="3">
        <v>295000000</v>
      </c>
      <c r="E21" s="3">
        <v>380000000</v>
      </c>
      <c r="F21" s="3">
        <v>429000000</v>
      </c>
      <c r="G21" s="3">
        <v>597000000</v>
      </c>
      <c r="H21" s="3">
        <v>781000000</v>
      </c>
      <c r="I21" s="3">
        <v>1243000000</v>
      </c>
      <c r="J21" s="3">
        <v>2222000000</v>
      </c>
      <c r="K21" s="3">
        <v>2733000000</v>
      </c>
      <c r="L21" s="3">
        <v>2686000000</v>
      </c>
      <c r="M21" s="3">
        <v>2591000000</v>
      </c>
      <c r="N21" s="3">
        <v>2346000000</v>
      </c>
      <c r="O21" s="3">
        <v>2063000000</v>
      </c>
      <c r="P21" s="3">
        <v>1968000000</v>
      </c>
      <c r="Q21" s="4">
        <v>1993000000</v>
      </c>
      <c r="R21" s="3">
        <v>490000000</v>
      </c>
      <c r="S21" s="3">
        <v>496000000</v>
      </c>
      <c r="T21" s="3">
        <v>482000000</v>
      </c>
      <c r="U21" s="3">
        <v>525000000</v>
      </c>
    </row>
    <row r="22" spans="1:21" ht="16" x14ac:dyDescent="0.2">
      <c r="A22" s="2" t="s">
        <v>35</v>
      </c>
      <c r="B22" s="3">
        <v>706000000</v>
      </c>
      <c r="C22" s="3">
        <v>843000000</v>
      </c>
      <c r="D22" s="3">
        <v>900000000</v>
      </c>
      <c r="E22" s="3" t="s">
        <v>26</v>
      </c>
      <c r="F22" s="3" t="s">
        <v>26</v>
      </c>
      <c r="G22" s="3" t="s">
        <v>26</v>
      </c>
      <c r="H22" s="3" t="s">
        <v>26</v>
      </c>
      <c r="I22" s="3" t="s">
        <v>26</v>
      </c>
      <c r="J22" s="3">
        <v>1387000000</v>
      </c>
      <c r="K22" s="3">
        <v>2214000000</v>
      </c>
      <c r="L22" s="3">
        <v>2762000000</v>
      </c>
      <c r="M22" s="3">
        <v>2680000000</v>
      </c>
      <c r="N22" s="3">
        <v>2131000000</v>
      </c>
      <c r="O22" s="3">
        <v>2094000000</v>
      </c>
      <c r="P22" s="3">
        <v>2994000000</v>
      </c>
      <c r="Q22" s="4">
        <v>3519000000</v>
      </c>
      <c r="R22" s="3">
        <v>700000000</v>
      </c>
      <c r="S22" s="3">
        <v>748000000</v>
      </c>
      <c r="T22" s="3">
        <v>905000000</v>
      </c>
      <c r="U22" s="3">
        <v>1166000000</v>
      </c>
    </row>
    <row r="23" spans="1:21" ht="16" x14ac:dyDescent="0.2">
      <c r="A23" s="2" t="s">
        <v>36</v>
      </c>
      <c r="B23" s="3">
        <v>1286000000</v>
      </c>
      <c r="C23" s="3">
        <v>-223000000</v>
      </c>
      <c r="D23" s="3">
        <v>-305000000</v>
      </c>
      <c r="E23" s="3">
        <v>5309000000</v>
      </c>
      <c r="F23" s="3">
        <v>-717000000</v>
      </c>
      <c r="G23" s="3">
        <v>-531000000</v>
      </c>
      <c r="H23" s="3">
        <v>8884000000</v>
      </c>
      <c r="I23" s="3">
        <v>298000000</v>
      </c>
      <c r="J23" s="3">
        <v>-1352000000</v>
      </c>
      <c r="K23" s="3">
        <v>-1935000000</v>
      </c>
      <c r="L23" s="3">
        <v>-653000000</v>
      </c>
      <c r="M23" s="3">
        <v>12000000</v>
      </c>
      <c r="N23" s="3">
        <v>-1401000000</v>
      </c>
      <c r="O23" s="3">
        <v>-302000000</v>
      </c>
      <c r="P23" s="3">
        <v>238000000</v>
      </c>
      <c r="Q23" s="4">
        <v>403000000</v>
      </c>
      <c r="R23" s="3">
        <v>270000000</v>
      </c>
      <c r="S23" s="3">
        <v>-69000000</v>
      </c>
      <c r="T23" s="3">
        <v>-50000000</v>
      </c>
      <c r="U23" s="3">
        <v>252000000</v>
      </c>
    </row>
    <row r="24" spans="1:21" ht="16" x14ac:dyDescent="0.2">
      <c r="A24" s="2" t="s">
        <v>37</v>
      </c>
      <c r="B24" s="3">
        <v>19821000000</v>
      </c>
      <c r="C24" s="3">
        <v>25013000000</v>
      </c>
      <c r="D24" s="3">
        <v>28071000000</v>
      </c>
      <c r="E24" s="3">
        <v>22267000000</v>
      </c>
      <c r="F24" s="3">
        <v>27052000000</v>
      </c>
      <c r="G24" s="3">
        <v>27820000000</v>
      </c>
      <c r="H24" s="3">
        <v>18507000000</v>
      </c>
      <c r="I24" s="3">
        <v>19751000000</v>
      </c>
      <c r="J24" s="3">
        <v>23149000000</v>
      </c>
      <c r="K24" s="3">
        <v>36474000000</v>
      </c>
      <c r="L24" s="3">
        <v>43688000000</v>
      </c>
      <c r="M24" s="3">
        <v>53036000000</v>
      </c>
      <c r="N24" s="3">
        <v>71102000000</v>
      </c>
      <c r="O24" s="3">
        <v>83716000000</v>
      </c>
      <c r="P24" s="3">
        <v>89311000000</v>
      </c>
      <c r="Q24" s="4">
        <v>95023000000</v>
      </c>
      <c r="R24" s="3">
        <v>20339000000</v>
      </c>
      <c r="S24" s="3">
        <v>22673000000</v>
      </c>
      <c r="T24" s="3">
        <v>24727000000</v>
      </c>
      <c r="U24" s="3">
        <v>27284000000</v>
      </c>
    </row>
    <row r="25" spans="1:21" ht="16" x14ac:dyDescent="0.2">
      <c r="A25" s="2" t="s">
        <v>38</v>
      </c>
      <c r="B25" s="3">
        <v>5252000000</v>
      </c>
      <c r="C25" s="3">
        <v>6253000000</v>
      </c>
      <c r="D25" s="3">
        <v>4921000000</v>
      </c>
      <c r="E25" s="3">
        <v>5289000000</v>
      </c>
      <c r="F25" s="3">
        <v>5189000000</v>
      </c>
      <c r="G25" s="3">
        <v>5746000000</v>
      </c>
      <c r="H25" s="3">
        <v>6314000000</v>
      </c>
      <c r="I25" s="3">
        <v>2953000000</v>
      </c>
      <c r="J25" s="3">
        <v>1945000000</v>
      </c>
      <c r="K25" s="3">
        <v>19903000000</v>
      </c>
      <c r="L25" s="3">
        <v>4448000000</v>
      </c>
      <c r="M25" s="3">
        <v>8755000000</v>
      </c>
      <c r="N25" s="3">
        <v>9831000000</v>
      </c>
      <c r="O25" s="3">
        <v>10978000000</v>
      </c>
      <c r="P25" s="3">
        <v>16950000000</v>
      </c>
      <c r="Q25" s="4">
        <v>17927000000</v>
      </c>
      <c r="R25" s="3">
        <v>3914000000</v>
      </c>
      <c r="S25" s="3">
        <v>4374000000</v>
      </c>
      <c r="T25" s="3">
        <v>4646000000</v>
      </c>
      <c r="U25" s="3">
        <v>4993000000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14569000000</v>
      </c>
      <c r="C27" s="3">
        <v>18760000000</v>
      </c>
      <c r="D27" s="3">
        <v>23150000000</v>
      </c>
      <c r="E27" s="3">
        <v>16978000000</v>
      </c>
      <c r="F27" s="3">
        <v>21863000000</v>
      </c>
      <c r="G27" s="3">
        <v>22074000000</v>
      </c>
      <c r="H27" s="3">
        <v>12193000000</v>
      </c>
      <c r="I27" s="3">
        <v>16798000000</v>
      </c>
      <c r="J27" s="3">
        <v>21204000000</v>
      </c>
      <c r="K27" s="3">
        <v>16571000000</v>
      </c>
      <c r="L27" s="3">
        <v>39240000000</v>
      </c>
      <c r="M27" s="3">
        <v>44281000000</v>
      </c>
      <c r="N27" s="3">
        <v>61271000000</v>
      </c>
      <c r="O27" s="3">
        <v>72738000000</v>
      </c>
      <c r="P27" s="3">
        <v>72361000000</v>
      </c>
      <c r="Q27" s="4">
        <v>77096000000</v>
      </c>
      <c r="R27" s="3">
        <v>16425000000</v>
      </c>
      <c r="S27" s="3">
        <v>18299000000</v>
      </c>
      <c r="T27" s="3">
        <v>20081000000</v>
      </c>
      <c r="U27" s="3">
        <v>22291000000</v>
      </c>
    </row>
    <row r="28" spans="1:21" ht="16" x14ac:dyDescent="0.2">
      <c r="A28" s="2" t="s">
        <v>41</v>
      </c>
      <c r="B28" s="3" t="s">
        <v>26</v>
      </c>
      <c r="C28" s="3" t="s">
        <v>26</v>
      </c>
      <c r="D28" s="3" t="s">
        <v>26</v>
      </c>
      <c r="E28" s="3" t="s">
        <v>26</v>
      </c>
      <c r="F28" s="3" t="s">
        <v>26</v>
      </c>
      <c r="G28" s="3" t="s">
        <v>26</v>
      </c>
      <c r="H28" s="3" t="s">
        <v>26</v>
      </c>
      <c r="I28" s="3" t="s">
        <v>26</v>
      </c>
      <c r="J28" s="3" t="s">
        <v>26</v>
      </c>
      <c r="K28" s="3" t="s">
        <v>26</v>
      </c>
      <c r="L28" s="3" t="s">
        <v>26</v>
      </c>
      <c r="M28" s="3" t="s">
        <v>26</v>
      </c>
      <c r="N28" s="3" t="s">
        <v>26</v>
      </c>
      <c r="O28" s="3" t="s">
        <v>26</v>
      </c>
      <c r="P28" s="3" t="s">
        <v>26</v>
      </c>
      <c r="Q28" s="4" t="s">
        <v>26</v>
      </c>
      <c r="R28" s="3" t="s">
        <v>26</v>
      </c>
      <c r="S28" s="3" t="s">
        <v>26</v>
      </c>
      <c r="T28" s="3" t="s">
        <v>26</v>
      </c>
      <c r="U28" s="3" t="s">
        <v>26</v>
      </c>
    </row>
    <row r="29" spans="1:21" ht="16" x14ac:dyDescent="0.2">
      <c r="A29" s="2" t="s">
        <v>42</v>
      </c>
      <c r="B29" s="3" t="s">
        <v>26</v>
      </c>
      <c r="C29" s="3" t="s">
        <v>26</v>
      </c>
      <c r="D29" s="3" t="s">
        <v>26</v>
      </c>
      <c r="E29" s="3" t="s">
        <v>26</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t="s">
        <v>26</v>
      </c>
      <c r="C30" s="3" t="s">
        <v>26</v>
      </c>
      <c r="D30" s="3" t="s">
        <v>26</v>
      </c>
      <c r="E30" s="3" t="s">
        <v>26</v>
      </c>
      <c r="F30" s="3" t="s">
        <v>26</v>
      </c>
      <c r="G30" s="3" t="s">
        <v>26</v>
      </c>
      <c r="H30" s="3" t="s">
        <v>26</v>
      </c>
      <c r="I30" s="3" t="s">
        <v>26</v>
      </c>
      <c r="J30" s="3" t="s">
        <v>26</v>
      </c>
      <c r="K30" s="3" t="s">
        <v>26</v>
      </c>
      <c r="L30" s="3" t="s">
        <v>26</v>
      </c>
      <c r="M30" s="3" t="s">
        <v>26</v>
      </c>
      <c r="N30" s="3" t="s">
        <v>26</v>
      </c>
      <c r="O30" s="3" t="s">
        <v>26</v>
      </c>
      <c r="P30" s="3" t="s">
        <v>26</v>
      </c>
      <c r="Q30" s="4" t="s">
        <v>26</v>
      </c>
      <c r="R30" s="3" t="s">
        <v>26</v>
      </c>
      <c r="S30" s="3" t="s">
        <v>26</v>
      </c>
      <c r="T30" s="3" t="s">
        <v>26</v>
      </c>
      <c r="U30" s="3" t="s">
        <v>26</v>
      </c>
    </row>
    <row r="31" spans="1:21" ht="16" x14ac:dyDescent="0.2">
      <c r="A31" s="2" t="s">
        <v>44</v>
      </c>
      <c r="B31" s="3">
        <v>14569000000</v>
      </c>
      <c r="C31" s="3">
        <v>18760000000</v>
      </c>
      <c r="D31" s="3">
        <v>23150000000</v>
      </c>
      <c r="E31" s="3">
        <v>16978000000</v>
      </c>
      <c r="F31" s="3">
        <v>21863000000</v>
      </c>
      <c r="G31" s="3">
        <v>22074000000</v>
      </c>
      <c r="H31" s="3">
        <v>12193000000</v>
      </c>
      <c r="I31" s="3">
        <v>16798000000</v>
      </c>
      <c r="J31" s="3">
        <v>21204000000</v>
      </c>
      <c r="K31" s="3">
        <v>16571000000</v>
      </c>
      <c r="L31" s="3">
        <v>39240000000</v>
      </c>
      <c r="M31" s="3">
        <v>44281000000</v>
      </c>
      <c r="N31" s="3">
        <v>61271000000</v>
      </c>
      <c r="O31" s="3">
        <v>72738000000</v>
      </c>
      <c r="P31" s="3">
        <v>72361000000</v>
      </c>
      <c r="Q31" s="4">
        <v>77096000000</v>
      </c>
      <c r="R31" s="3">
        <v>16425000000</v>
      </c>
      <c r="S31" s="3">
        <v>18299000000</v>
      </c>
      <c r="T31" s="3">
        <v>20081000000</v>
      </c>
      <c r="U31" s="3">
        <v>22291000000</v>
      </c>
    </row>
    <row r="32" spans="1:21" ht="16" x14ac:dyDescent="0.2">
      <c r="A32" s="2" t="s">
        <v>45</v>
      </c>
      <c r="B32" s="3" t="s">
        <v>26</v>
      </c>
      <c r="C32" s="3" t="s">
        <v>26</v>
      </c>
      <c r="D32" s="3" t="s">
        <v>26</v>
      </c>
      <c r="E32" s="3" t="s">
        <v>26</v>
      </c>
      <c r="F32" s="3" t="s">
        <v>26</v>
      </c>
      <c r="G32" s="3" t="s">
        <v>26</v>
      </c>
      <c r="H32" s="3" t="s">
        <v>26</v>
      </c>
      <c r="I32" s="3" t="s">
        <v>26</v>
      </c>
      <c r="J32" s="3" t="s">
        <v>26</v>
      </c>
      <c r="K32" s="3" t="s">
        <v>26</v>
      </c>
      <c r="L32" s="3" t="s">
        <v>26</v>
      </c>
      <c r="M32" s="3" t="s">
        <v>26</v>
      </c>
      <c r="N32" s="3" t="s">
        <v>26</v>
      </c>
      <c r="O32" s="3" t="s">
        <v>26</v>
      </c>
      <c r="P32" s="3" t="s">
        <v>26</v>
      </c>
      <c r="Q32" s="4" t="s">
        <v>26</v>
      </c>
      <c r="R32" s="3" t="s">
        <v>26</v>
      </c>
      <c r="S32" s="3" t="s">
        <v>26</v>
      </c>
      <c r="T32" s="3" t="s">
        <v>26</v>
      </c>
      <c r="U32" s="3" t="s">
        <v>26</v>
      </c>
    </row>
    <row r="33" spans="1:21" ht="16" x14ac:dyDescent="0.2">
      <c r="A33" s="31" t="s">
        <v>46</v>
      </c>
      <c r="B33" s="27">
        <v>14569000000</v>
      </c>
      <c r="C33" s="27">
        <v>18760000000</v>
      </c>
      <c r="D33" s="27">
        <v>23150000000</v>
      </c>
      <c r="E33" s="27">
        <v>16978000000</v>
      </c>
      <c r="F33" s="27">
        <v>21863000000</v>
      </c>
      <c r="G33" s="27">
        <v>22074000000</v>
      </c>
      <c r="H33" s="27">
        <v>12193000000</v>
      </c>
      <c r="I33" s="27">
        <v>16798000000</v>
      </c>
      <c r="J33" s="27">
        <v>21204000000</v>
      </c>
      <c r="K33" s="27">
        <v>16571000000</v>
      </c>
      <c r="L33" s="27">
        <v>39240000000</v>
      </c>
      <c r="M33" s="27">
        <v>44281000000</v>
      </c>
      <c r="N33" s="27">
        <v>61271000000</v>
      </c>
      <c r="O33" s="27">
        <v>72738000000</v>
      </c>
      <c r="P33" s="27">
        <v>72361000000</v>
      </c>
      <c r="Q33" s="28">
        <v>77096000000</v>
      </c>
      <c r="R33" s="27">
        <v>16425000000</v>
      </c>
      <c r="S33" s="27">
        <v>18299000000</v>
      </c>
      <c r="T33" s="27">
        <v>20081000000</v>
      </c>
      <c r="U33" s="27">
        <v>22291000000</v>
      </c>
    </row>
    <row r="34" spans="1:21" ht="16" x14ac:dyDescent="0.2">
      <c r="A34" s="26" t="s">
        <v>62</v>
      </c>
      <c r="B34" s="29">
        <v>24.93</v>
      </c>
      <c r="C34" s="29">
        <v>30.02</v>
      </c>
      <c r="D34" s="29">
        <v>33.1</v>
      </c>
      <c r="E34" s="29">
        <v>23.03</v>
      </c>
      <c r="F34" s="29">
        <v>28.08</v>
      </c>
      <c r="G34" s="29">
        <v>25.42</v>
      </c>
      <c r="H34" s="29">
        <v>13.03</v>
      </c>
      <c r="I34" s="29">
        <v>19.690000000000001</v>
      </c>
      <c r="J34" s="29">
        <v>23.57</v>
      </c>
      <c r="K34" s="29">
        <v>15.02</v>
      </c>
      <c r="L34" s="29">
        <v>31.18</v>
      </c>
      <c r="M34" s="29">
        <v>30.96</v>
      </c>
      <c r="N34" s="29">
        <v>36.450000000000003</v>
      </c>
      <c r="O34" s="29">
        <v>36.69</v>
      </c>
      <c r="P34" s="29">
        <v>34.15</v>
      </c>
      <c r="Q34" s="30">
        <v>35.31</v>
      </c>
      <c r="R34" s="29">
        <v>31.14</v>
      </c>
      <c r="S34" s="29">
        <v>34.619999999999997</v>
      </c>
      <c r="T34" s="29">
        <v>35.74</v>
      </c>
      <c r="U34" s="29">
        <v>39.44</v>
      </c>
    </row>
    <row r="35" spans="1:21" ht="16" x14ac:dyDescent="0.2">
      <c r="A35" s="16" t="s">
        <v>197</v>
      </c>
      <c r="B35" s="17"/>
      <c r="C35" s="14">
        <f>(C33/B33)-1</f>
        <v>0.28766559132404423</v>
      </c>
      <c r="D35" s="14">
        <f>(D33/C33)-1</f>
        <v>0.23400852878464828</v>
      </c>
      <c r="E35" s="14">
        <f>(E33/D33)-1</f>
        <v>-0.266609071274298</v>
      </c>
      <c r="F35" s="14">
        <f t="shared" ref="F35:Q35" si="6">(F33/E33)-1</f>
        <v>0.28772529155377558</v>
      </c>
      <c r="G35" s="14">
        <f t="shared" si="6"/>
        <v>9.651008553263507E-3</v>
      </c>
      <c r="H35" s="14">
        <f t="shared" si="6"/>
        <v>-0.44763069674730449</v>
      </c>
      <c r="I35" s="14">
        <f t="shared" si="6"/>
        <v>0.37767571557451007</v>
      </c>
      <c r="J35" s="14">
        <f t="shared" si="6"/>
        <v>0.26229313013453992</v>
      </c>
      <c r="K35" s="14">
        <f t="shared" si="6"/>
        <v>-0.21849651009243543</v>
      </c>
      <c r="L35" s="14">
        <f t="shared" si="6"/>
        <v>1.3679922756623015</v>
      </c>
      <c r="M35" s="14">
        <f t="shared" si="6"/>
        <v>0.12846585117227316</v>
      </c>
      <c r="N35" s="14">
        <f t="shared" si="6"/>
        <v>0.38368600528443353</v>
      </c>
      <c r="O35" s="14">
        <f t="shared" si="6"/>
        <v>0.1871521600757291</v>
      </c>
      <c r="P35" s="14">
        <f t="shared" si="6"/>
        <v>-5.1829855096373612E-3</v>
      </c>
      <c r="Q35" s="14">
        <f t="shared" si="6"/>
        <v>6.5435801053053355E-2</v>
      </c>
      <c r="R35" s="14"/>
      <c r="S35" s="14">
        <f t="shared" ref="S35:U35" si="7">(S33/R33)-1</f>
        <v>0.11409436834094366</v>
      </c>
      <c r="T35" s="14">
        <f t="shared" si="7"/>
        <v>9.7382370621345471E-2</v>
      </c>
      <c r="U35" s="14">
        <f t="shared" si="7"/>
        <v>0.11005428016533036</v>
      </c>
    </row>
    <row r="36" spans="1:21" ht="16" x14ac:dyDescent="0.2">
      <c r="A36" s="18" t="s">
        <v>198</v>
      </c>
      <c r="B36" s="19">
        <f t="shared" ref="B36:U36" si="8">(B16*(1-0.25))/(B126+B105+B96)</f>
        <v>0.33710599505562422</v>
      </c>
      <c r="C36" s="19">
        <f t="shared" si="8"/>
        <v>0.34680700003837739</v>
      </c>
      <c r="D36" s="19" t="e">
        <f t="shared" si="8"/>
        <v>#VALUE!</v>
      </c>
      <c r="E36" s="19">
        <f t="shared" si="8"/>
        <v>0.26775384065281521</v>
      </c>
      <c r="F36" s="19">
        <f t="shared" si="8"/>
        <v>0.21231384328989678</v>
      </c>
      <c r="G36" s="19">
        <f t="shared" si="8"/>
        <v>0.18602406852324579</v>
      </c>
      <c r="H36" s="19">
        <f t="shared" si="8"/>
        <v>0.18313326110509209</v>
      </c>
      <c r="I36" s="19">
        <f t="shared" si="8"/>
        <v>0.12705674548868592</v>
      </c>
      <c r="J36" s="19">
        <f t="shared" si="8"/>
        <v>0.10703205791106515</v>
      </c>
      <c r="K36" s="19">
        <f t="shared" si="8"/>
        <v>0.15981364647532914</v>
      </c>
      <c r="L36" s="19">
        <f t="shared" si="8"/>
        <v>0.17830638198964005</v>
      </c>
      <c r="M36" s="19">
        <f t="shared" si="8"/>
        <v>0.20981949477554385</v>
      </c>
      <c r="N36" s="19">
        <f t="shared" si="8"/>
        <v>0.24998212268131176</v>
      </c>
      <c r="O36" s="19">
        <f t="shared" si="8"/>
        <v>0.27451253665302972</v>
      </c>
      <c r="P36" s="19">
        <f t="shared" si="8"/>
        <v>0.24941864396591881</v>
      </c>
      <c r="Q36" s="19">
        <f t="shared" si="8"/>
        <v>0.23037065386993258</v>
      </c>
      <c r="R36" s="19">
        <f t="shared" si="8"/>
        <v>6.2895169578622817E-2</v>
      </c>
      <c r="S36" s="19">
        <f t="shared" si="8"/>
        <v>6.568836817460473E-2</v>
      </c>
      <c r="T36" s="19">
        <f t="shared" si="8"/>
        <v>6.833703998677626E-2</v>
      </c>
      <c r="U36" s="19">
        <f t="shared" si="8"/>
        <v>6.598316012600465E-2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14569000000</v>
      </c>
      <c r="C39" s="3">
        <v>18760000000</v>
      </c>
      <c r="D39" s="3">
        <v>23150000000</v>
      </c>
      <c r="E39" s="3">
        <v>16978000000</v>
      </c>
      <c r="F39" s="3">
        <v>21863000000</v>
      </c>
      <c r="G39" s="3">
        <v>22074000000</v>
      </c>
      <c r="H39" s="3">
        <v>12193000000</v>
      </c>
      <c r="I39" s="3">
        <v>16798000000</v>
      </c>
      <c r="J39" s="3">
        <v>21204000000</v>
      </c>
      <c r="K39" s="3">
        <v>16571000000</v>
      </c>
      <c r="L39" s="3">
        <v>39240000000</v>
      </c>
      <c r="M39" s="3">
        <v>44281000000</v>
      </c>
      <c r="N39" s="3">
        <v>61271000000</v>
      </c>
      <c r="O39" s="3">
        <v>72738000000</v>
      </c>
      <c r="P39" s="3">
        <v>72361000000</v>
      </c>
      <c r="Q39" s="4">
        <v>77096000000</v>
      </c>
      <c r="R39" s="3">
        <v>16425000000</v>
      </c>
      <c r="S39" s="3">
        <v>18299000000</v>
      </c>
      <c r="T39" s="3">
        <v>20081000000</v>
      </c>
      <c r="U39" s="3">
        <v>22291000000</v>
      </c>
    </row>
    <row r="40" spans="1:21" ht="16" x14ac:dyDescent="0.2">
      <c r="A40" s="2" t="s">
        <v>50</v>
      </c>
      <c r="B40" s="3">
        <v>8945000000</v>
      </c>
      <c r="C40" s="3">
        <v>8813000000</v>
      </c>
      <c r="D40" s="3">
        <v>8490000000</v>
      </c>
      <c r="E40" s="3">
        <v>8396000000</v>
      </c>
      <c r="F40" s="3">
        <v>8375000000</v>
      </c>
      <c r="G40" s="3">
        <v>8299000000</v>
      </c>
      <c r="H40" s="3">
        <v>8177000000</v>
      </c>
      <c r="I40" s="3">
        <v>7925000000</v>
      </c>
      <c r="J40" s="3">
        <v>7746000000</v>
      </c>
      <c r="K40" s="3">
        <v>7700000000</v>
      </c>
      <c r="L40" s="3">
        <v>7673000000</v>
      </c>
      <c r="M40" s="3">
        <v>7610000000</v>
      </c>
      <c r="N40" s="3">
        <v>7547000000</v>
      </c>
      <c r="O40" s="3">
        <v>7496000000</v>
      </c>
      <c r="P40" s="3">
        <v>7446000000</v>
      </c>
      <c r="Q40" s="4">
        <v>7438750000</v>
      </c>
      <c r="R40" s="3">
        <v>7451000000</v>
      </c>
      <c r="S40" s="3">
        <v>7441000000</v>
      </c>
      <c r="T40" s="3">
        <v>7434000000</v>
      </c>
      <c r="U40" s="3">
        <v>7429000000</v>
      </c>
    </row>
    <row r="41" spans="1:21" ht="16" x14ac:dyDescent="0.2">
      <c r="A41" s="2" t="s">
        <v>51</v>
      </c>
      <c r="B41" s="5">
        <v>1.63</v>
      </c>
      <c r="C41" s="5">
        <v>2.13</v>
      </c>
      <c r="D41" s="5">
        <v>2.73</v>
      </c>
      <c r="E41" s="5">
        <v>2.02</v>
      </c>
      <c r="F41" s="5">
        <v>2.61</v>
      </c>
      <c r="G41" s="5">
        <v>2.66</v>
      </c>
      <c r="H41" s="5">
        <v>1.49</v>
      </c>
      <c r="I41" s="5">
        <v>2.12</v>
      </c>
      <c r="J41" s="5">
        <v>2.74</v>
      </c>
      <c r="K41" s="5">
        <v>2.15</v>
      </c>
      <c r="L41" s="5">
        <v>5.1100000000000003</v>
      </c>
      <c r="M41" s="5">
        <v>5.82</v>
      </c>
      <c r="N41" s="5">
        <v>8.1199999999999992</v>
      </c>
      <c r="O41" s="5">
        <v>9.6999999999999993</v>
      </c>
      <c r="P41" s="5">
        <v>9.7200000000000006</v>
      </c>
      <c r="Q41" s="6">
        <v>10.36</v>
      </c>
      <c r="R41" s="5">
        <v>2.2000000000000002</v>
      </c>
      <c r="S41" s="5">
        <v>2.46</v>
      </c>
      <c r="T41" s="5">
        <v>2.7</v>
      </c>
      <c r="U41" s="3">
        <v>3</v>
      </c>
    </row>
    <row r="42" spans="1:21" ht="16" x14ac:dyDescent="0.2">
      <c r="A42" s="2" t="s">
        <v>52</v>
      </c>
      <c r="B42" s="5">
        <v>1.63</v>
      </c>
      <c r="C42" s="5">
        <v>2.13</v>
      </c>
      <c r="D42" s="5">
        <v>2.73</v>
      </c>
      <c r="E42" s="5">
        <v>2.02</v>
      </c>
      <c r="F42" s="5">
        <v>2.61</v>
      </c>
      <c r="G42" s="5">
        <v>2.66</v>
      </c>
      <c r="H42" s="5">
        <v>1.49</v>
      </c>
      <c r="I42" s="5">
        <v>2.12</v>
      </c>
      <c r="J42" s="5">
        <v>2.74</v>
      </c>
      <c r="K42" s="5">
        <v>2.15</v>
      </c>
      <c r="L42" s="5">
        <v>5.1100000000000003</v>
      </c>
      <c r="M42" s="5">
        <v>5.82</v>
      </c>
      <c r="N42" s="5">
        <v>8.1199999999999992</v>
      </c>
      <c r="O42" s="5">
        <v>9.6999999999999993</v>
      </c>
      <c r="P42" s="5">
        <v>9.7200000000000006</v>
      </c>
      <c r="Q42" s="6">
        <v>10.36</v>
      </c>
      <c r="R42" s="5">
        <v>2.2000000000000002</v>
      </c>
      <c r="S42" s="5">
        <v>2.46</v>
      </c>
      <c r="T42" s="5">
        <v>2.7</v>
      </c>
      <c r="U42" s="3">
        <v>3</v>
      </c>
    </row>
    <row r="43" spans="1:21" ht="16" x14ac:dyDescent="0.2">
      <c r="A43" s="2" t="s">
        <v>53</v>
      </c>
      <c r="B43" s="3">
        <v>8996000000</v>
      </c>
      <c r="C43" s="3">
        <v>8927000000</v>
      </c>
      <c r="D43" s="3">
        <v>8593000000</v>
      </c>
      <c r="E43" s="3">
        <v>8506000000</v>
      </c>
      <c r="F43" s="3">
        <v>8470000000</v>
      </c>
      <c r="G43" s="3">
        <v>8399000000</v>
      </c>
      <c r="H43" s="3">
        <v>8254000000</v>
      </c>
      <c r="I43" s="3">
        <v>8013000000</v>
      </c>
      <c r="J43" s="3">
        <v>7832000000</v>
      </c>
      <c r="K43" s="3">
        <v>7794000000</v>
      </c>
      <c r="L43" s="3">
        <v>7753000000</v>
      </c>
      <c r="M43" s="3">
        <v>7683000000</v>
      </c>
      <c r="N43" s="3">
        <v>7608000000</v>
      </c>
      <c r="O43" s="3">
        <v>7540000000</v>
      </c>
      <c r="P43" s="3">
        <v>7472000000</v>
      </c>
      <c r="Q43" s="4">
        <v>7466250000</v>
      </c>
      <c r="R43" s="3">
        <v>7473000000</v>
      </c>
      <c r="S43" s="3">
        <v>7464000000</v>
      </c>
      <c r="T43" s="3">
        <v>7466000000</v>
      </c>
      <c r="U43" s="3">
        <v>7462000000</v>
      </c>
    </row>
    <row r="44" spans="1:21" ht="16" x14ac:dyDescent="0.2">
      <c r="A44" s="2" t="s">
        <v>54</v>
      </c>
      <c r="B44" s="5">
        <v>1.62</v>
      </c>
      <c r="C44" s="5">
        <v>2.1</v>
      </c>
      <c r="D44" s="5">
        <v>2.69</v>
      </c>
      <c r="E44" s="3">
        <v>2</v>
      </c>
      <c r="F44" s="5">
        <v>2.58</v>
      </c>
      <c r="G44" s="5">
        <v>2.63</v>
      </c>
      <c r="H44" s="5">
        <v>1.48</v>
      </c>
      <c r="I44" s="5">
        <v>2.1</v>
      </c>
      <c r="J44" s="5">
        <v>2.71</v>
      </c>
      <c r="K44" s="5">
        <v>2.13</v>
      </c>
      <c r="L44" s="5">
        <v>5.0599999999999996</v>
      </c>
      <c r="M44" s="5">
        <v>5.76</v>
      </c>
      <c r="N44" s="5">
        <v>8.0500000000000007</v>
      </c>
      <c r="O44" s="5">
        <v>9.65</v>
      </c>
      <c r="P44" s="5">
        <v>9.68</v>
      </c>
      <c r="Q44" s="6">
        <v>10.33</v>
      </c>
      <c r="R44" s="5">
        <v>2.2000000000000002</v>
      </c>
      <c r="S44" s="5">
        <v>2.4500000000000002</v>
      </c>
      <c r="T44" s="5">
        <v>2.69</v>
      </c>
      <c r="U44" s="5">
        <v>2.99</v>
      </c>
    </row>
    <row r="45" spans="1:21" ht="16" x14ac:dyDescent="0.2">
      <c r="A45" s="2" t="s">
        <v>55</v>
      </c>
      <c r="B45" s="5">
        <v>1.62</v>
      </c>
      <c r="C45" s="5">
        <v>2.1</v>
      </c>
      <c r="D45" s="5">
        <v>2.69</v>
      </c>
      <c r="E45" s="3">
        <v>2</v>
      </c>
      <c r="F45" s="5">
        <v>2.58</v>
      </c>
      <c r="G45" s="5">
        <v>2.63</v>
      </c>
      <c r="H45" s="5">
        <v>1.48</v>
      </c>
      <c r="I45" s="5">
        <v>2.1</v>
      </c>
      <c r="J45" s="5">
        <v>2.71</v>
      </c>
      <c r="K45" s="5">
        <v>2.13</v>
      </c>
      <c r="L45" s="5">
        <v>5.0599999999999996</v>
      </c>
      <c r="M45" s="5">
        <v>5.76</v>
      </c>
      <c r="N45" s="5">
        <v>8.0500000000000007</v>
      </c>
      <c r="O45" s="5">
        <v>9.65</v>
      </c>
      <c r="P45" s="5">
        <v>9.68</v>
      </c>
      <c r="Q45" s="6">
        <v>10.33</v>
      </c>
      <c r="R45" s="5">
        <v>2.2000000000000002</v>
      </c>
      <c r="S45" s="5">
        <v>2.4500000000000002</v>
      </c>
      <c r="T45" s="5">
        <v>2.69</v>
      </c>
      <c r="U45" s="5">
        <v>2.99</v>
      </c>
    </row>
    <row r="46" spans="1:21" ht="16" x14ac:dyDescent="0.2">
      <c r="A46" s="2" t="s">
        <v>56</v>
      </c>
      <c r="B46" s="3">
        <v>22925000000</v>
      </c>
      <c r="C46" s="3">
        <v>26771000000</v>
      </c>
      <c r="D46" s="3">
        <v>29927000000</v>
      </c>
      <c r="E46" s="3">
        <v>30923000000</v>
      </c>
      <c r="F46" s="3">
        <v>30519000000</v>
      </c>
      <c r="G46" s="3">
        <v>33098000000</v>
      </c>
      <c r="H46" s="3">
        <v>34129000000</v>
      </c>
      <c r="I46" s="3">
        <v>27914000000</v>
      </c>
      <c r="J46" s="3">
        <v>31410000000</v>
      </c>
      <c r="K46" s="3">
        <v>45319000000</v>
      </c>
      <c r="L46" s="3">
        <v>54641000000</v>
      </c>
      <c r="M46" s="3">
        <v>65755000000</v>
      </c>
      <c r="N46" s="3">
        <v>81602000000</v>
      </c>
      <c r="O46" s="3">
        <v>97843000000</v>
      </c>
      <c r="P46" s="3">
        <v>102384000000</v>
      </c>
      <c r="Q46" s="4">
        <v>108892000000</v>
      </c>
      <c r="R46" s="3">
        <v>24047000000</v>
      </c>
      <c r="S46" s="3">
        <v>25901000000</v>
      </c>
      <c r="T46" s="3">
        <v>28128000000</v>
      </c>
      <c r="U46" s="3">
        <v>30816000000</v>
      </c>
    </row>
    <row r="47" spans="1:21" ht="16" x14ac:dyDescent="0.2">
      <c r="A47" s="2" t="s">
        <v>57</v>
      </c>
      <c r="B47" s="5">
        <v>39.229999999999997</v>
      </c>
      <c r="C47" s="5">
        <v>42.84</v>
      </c>
      <c r="D47" s="5">
        <v>42.79</v>
      </c>
      <c r="E47" s="5">
        <v>41.94</v>
      </c>
      <c r="F47" s="5">
        <v>39.200000000000003</v>
      </c>
      <c r="G47" s="5">
        <v>38.119999999999997</v>
      </c>
      <c r="H47" s="5">
        <v>36.47</v>
      </c>
      <c r="I47" s="5">
        <v>32.72</v>
      </c>
      <c r="J47" s="5">
        <v>34.92</v>
      </c>
      <c r="K47" s="5">
        <v>41.06</v>
      </c>
      <c r="L47" s="5">
        <v>43.42</v>
      </c>
      <c r="M47" s="5">
        <v>45.98</v>
      </c>
      <c r="N47" s="5">
        <v>48.55</v>
      </c>
      <c r="O47" s="5">
        <v>49.35</v>
      </c>
      <c r="P47" s="5">
        <v>48.31</v>
      </c>
      <c r="Q47" s="6">
        <v>49.88</v>
      </c>
      <c r="R47" s="5">
        <v>47.53</v>
      </c>
      <c r="S47" s="5">
        <v>47.58</v>
      </c>
      <c r="T47" s="5">
        <v>48.31</v>
      </c>
      <c r="U47" s="5">
        <v>49.88</v>
      </c>
    </row>
    <row r="48" spans="1:21" ht="16" x14ac:dyDescent="0.2">
      <c r="A48" s="2" t="s">
        <v>58</v>
      </c>
      <c r="B48" s="3">
        <v>20363000000</v>
      </c>
      <c r="C48" s="3">
        <v>24098000000</v>
      </c>
      <c r="D48" s="3">
        <v>27161000000</v>
      </c>
      <c r="E48" s="3">
        <v>27956000000</v>
      </c>
      <c r="F48" s="3">
        <v>26764000000</v>
      </c>
      <c r="G48" s="3">
        <v>27886000000</v>
      </c>
      <c r="H48" s="3">
        <v>28172000000</v>
      </c>
      <c r="I48" s="3">
        <v>21292000000</v>
      </c>
      <c r="J48" s="3">
        <v>22632000000</v>
      </c>
      <c r="K48" s="3">
        <v>35058000000</v>
      </c>
      <c r="L48" s="3">
        <v>42959000000</v>
      </c>
      <c r="M48" s="3">
        <v>52959000000</v>
      </c>
      <c r="N48" s="3">
        <v>69916000000</v>
      </c>
      <c r="O48" s="3">
        <v>83383000000</v>
      </c>
      <c r="P48" s="3">
        <v>88523000000</v>
      </c>
      <c r="Q48" s="4">
        <v>93900000000</v>
      </c>
      <c r="R48" s="3">
        <v>20399000000</v>
      </c>
      <c r="S48" s="3">
        <v>22352000000</v>
      </c>
      <c r="T48" s="3">
        <v>24254000000</v>
      </c>
      <c r="U48" s="3">
        <v>26895000000</v>
      </c>
    </row>
    <row r="49" spans="1:21" ht="16" x14ac:dyDescent="0.2">
      <c r="A49" s="2" t="s">
        <v>59</v>
      </c>
      <c r="B49" s="3">
        <v>20363000000</v>
      </c>
      <c r="C49" s="3">
        <v>24098000000</v>
      </c>
      <c r="D49" s="3">
        <v>27161000000</v>
      </c>
      <c r="E49" s="3">
        <v>27956000000</v>
      </c>
      <c r="F49" s="3">
        <v>26764000000</v>
      </c>
      <c r="G49" s="3">
        <v>27886000000</v>
      </c>
      <c r="H49" s="3">
        <v>28172000000</v>
      </c>
      <c r="I49" s="3">
        <v>21292000000</v>
      </c>
      <c r="J49" s="3">
        <v>22632000000</v>
      </c>
      <c r="K49" s="3">
        <v>35058000000</v>
      </c>
      <c r="L49" s="3">
        <v>42959000000</v>
      </c>
      <c r="M49" s="3">
        <v>52959000000</v>
      </c>
      <c r="N49" s="3">
        <v>69916000000</v>
      </c>
      <c r="O49" s="3">
        <v>83383000000</v>
      </c>
      <c r="P49" s="3">
        <v>88523000000</v>
      </c>
      <c r="Q49" s="4">
        <v>93900000000</v>
      </c>
      <c r="R49" s="3">
        <v>20399000000</v>
      </c>
      <c r="S49" s="3">
        <v>22352000000</v>
      </c>
      <c r="T49" s="3">
        <v>24254000000</v>
      </c>
      <c r="U49" s="3">
        <v>26895000000</v>
      </c>
    </row>
    <row r="50" spans="1:21" ht="16" x14ac:dyDescent="0.2">
      <c r="A50" s="2" t="s">
        <v>63</v>
      </c>
      <c r="B50" s="3">
        <v>628355</v>
      </c>
      <c r="C50" s="3">
        <v>702067</v>
      </c>
      <c r="D50" s="3">
        <v>777144</v>
      </c>
      <c r="E50" s="3">
        <v>784287</v>
      </c>
      <c r="F50" s="3">
        <v>786354</v>
      </c>
      <c r="G50" s="3">
        <v>678383</v>
      </c>
      <c r="H50" s="3">
        <v>793051</v>
      </c>
      <c r="I50" s="3">
        <v>748421</v>
      </c>
      <c r="J50" s="3">
        <v>725403</v>
      </c>
      <c r="K50" s="3">
        <v>842443</v>
      </c>
      <c r="L50" s="3">
        <v>873910</v>
      </c>
      <c r="M50" s="3">
        <v>877393</v>
      </c>
      <c r="N50" s="3">
        <v>928663</v>
      </c>
      <c r="O50" s="3">
        <v>897149</v>
      </c>
      <c r="P50" s="3">
        <v>958891</v>
      </c>
      <c r="Q50" s="4">
        <v>987828</v>
      </c>
      <c r="R50" s="3">
        <v>238674</v>
      </c>
      <c r="S50" s="3">
        <v>239172</v>
      </c>
      <c r="T50" s="3">
        <v>254249</v>
      </c>
      <c r="U50" s="3">
        <v>255733</v>
      </c>
    </row>
    <row r="51" spans="1:21" ht="16" x14ac:dyDescent="0.2">
      <c r="A51" s="2" t="s">
        <v>64</v>
      </c>
      <c r="B51" s="5">
        <v>0.5</v>
      </c>
      <c r="C51" s="5">
        <v>0.52</v>
      </c>
      <c r="D51" s="5">
        <v>0.61</v>
      </c>
      <c r="E51" s="5">
        <v>0.76</v>
      </c>
      <c r="F51" s="5">
        <v>0.89</v>
      </c>
      <c r="G51" s="5">
        <v>1.07</v>
      </c>
      <c r="H51" s="5">
        <v>1.21</v>
      </c>
      <c r="I51" s="5">
        <v>1.39</v>
      </c>
      <c r="J51" s="5">
        <v>1.53</v>
      </c>
      <c r="K51" s="5">
        <v>1.65</v>
      </c>
      <c r="L51" s="5">
        <v>1.8</v>
      </c>
      <c r="M51" s="5">
        <v>1.99</v>
      </c>
      <c r="N51" s="5">
        <v>2.19</v>
      </c>
      <c r="O51" s="5">
        <v>2.42</v>
      </c>
      <c r="P51" s="5">
        <v>2.66</v>
      </c>
      <c r="Q51" s="6">
        <v>2.72</v>
      </c>
      <c r="R51" s="5">
        <v>0.68</v>
      </c>
      <c r="S51" s="5">
        <v>0.68</v>
      </c>
      <c r="T51" s="5">
        <v>0.68</v>
      </c>
      <c r="U51" s="5">
        <v>0.68</v>
      </c>
    </row>
    <row r="52" spans="1:21" ht="16" x14ac:dyDescent="0.2">
      <c r="A52" s="2" t="s">
        <v>65</v>
      </c>
      <c r="B52" s="3">
        <v>2562000000</v>
      </c>
      <c r="C52" s="3">
        <v>2673000000</v>
      </c>
      <c r="D52" s="3">
        <v>2766000000</v>
      </c>
      <c r="E52" s="3">
        <v>2967000000</v>
      </c>
      <c r="F52" s="3">
        <v>3755000000</v>
      </c>
      <c r="G52" s="3">
        <v>5212000000</v>
      </c>
      <c r="H52" s="3">
        <v>5957000000</v>
      </c>
      <c r="I52" s="3">
        <v>6622000000</v>
      </c>
      <c r="J52" s="3">
        <v>8778000000</v>
      </c>
      <c r="K52" s="3">
        <v>10261000000</v>
      </c>
      <c r="L52" s="3">
        <v>11682000000</v>
      </c>
      <c r="M52" s="3">
        <v>12796000000</v>
      </c>
      <c r="N52" s="3">
        <v>11686000000</v>
      </c>
      <c r="O52" s="3">
        <v>14460000000</v>
      </c>
      <c r="P52" s="3">
        <v>13861000000</v>
      </c>
      <c r="Q52" s="4">
        <v>14992000000</v>
      </c>
      <c r="R52" s="3">
        <v>3648000000</v>
      </c>
      <c r="S52" s="3">
        <v>3549000000</v>
      </c>
      <c r="T52" s="3">
        <v>3874000000</v>
      </c>
      <c r="U52" s="3">
        <v>3921000000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49280000000</v>
      </c>
      <c r="C55" s="3">
        <v>55676000000</v>
      </c>
      <c r="D55" s="3">
        <v>74918000000</v>
      </c>
      <c r="E55" s="3">
        <v>85084000000</v>
      </c>
      <c r="F55" s="3">
        <v>101466000000</v>
      </c>
      <c r="G55" s="3">
        <v>114246000000</v>
      </c>
      <c r="H55" s="3">
        <v>124712000000</v>
      </c>
      <c r="I55" s="3">
        <v>139660000000</v>
      </c>
      <c r="J55" s="3">
        <v>159851000000</v>
      </c>
      <c r="K55" s="3">
        <v>169662000000</v>
      </c>
      <c r="L55" s="3">
        <v>175552000000</v>
      </c>
      <c r="M55" s="3">
        <v>181915000000</v>
      </c>
      <c r="N55" s="3">
        <v>184406000000</v>
      </c>
      <c r="O55" s="3">
        <v>169684000000</v>
      </c>
      <c r="P55" s="3">
        <v>184257000000</v>
      </c>
      <c r="Q55" s="4">
        <v>207586000000</v>
      </c>
      <c r="R55" s="3">
        <v>157823000000</v>
      </c>
      <c r="S55" s="3">
        <v>163889000000</v>
      </c>
      <c r="T55" s="3">
        <v>184257000000</v>
      </c>
      <c r="U55" s="3">
        <v>207586000000</v>
      </c>
    </row>
    <row r="56" spans="1:21" ht="16" x14ac:dyDescent="0.2">
      <c r="A56" s="2" t="s">
        <v>67</v>
      </c>
      <c r="B56" s="3">
        <v>31447000000</v>
      </c>
      <c r="C56" s="3">
        <v>36788000000</v>
      </c>
      <c r="D56" s="3">
        <v>52772000000</v>
      </c>
      <c r="E56" s="3">
        <v>63040000000</v>
      </c>
      <c r="F56" s="3">
        <v>77022000000</v>
      </c>
      <c r="G56" s="3">
        <v>85709000000</v>
      </c>
      <c r="H56" s="3">
        <v>96526000000</v>
      </c>
      <c r="I56" s="3">
        <v>113240000000</v>
      </c>
      <c r="J56" s="3">
        <v>132981000000</v>
      </c>
      <c r="K56" s="3">
        <v>133768000000</v>
      </c>
      <c r="L56" s="3">
        <v>133819000000</v>
      </c>
      <c r="M56" s="3">
        <v>136527000000</v>
      </c>
      <c r="N56" s="3">
        <v>130334000000</v>
      </c>
      <c r="O56" s="3">
        <v>104757000000</v>
      </c>
      <c r="P56" s="3">
        <v>111262000000</v>
      </c>
      <c r="Q56" s="4">
        <v>143945000000</v>
      </c>
      <c r="R56" s="3">
        <v>99508000000</v>
      </c>
      <c r="S56" s="3">
        <v>104427000000</v>
      </c>
      <c r="T56" s="3">
        <v>111262000000</v>
      </c>
      <c r="U56" s="3">
        <v>143945000000</v>
      </c>
    </row>
    <row r="57" spans="1:21" ht="16" x14ac:dyDescent="0.2">
      <c r="A57" s="2" t="s">
        <v>68</v>
      </c>
      <c r="B57" s="3">
        <v>6076000000</v>
      </c>
      <c r="C57" s="3">
        <v>5505000000</v>
      </c>
      <c r="D57" s="3">
        <v>9610000000</v>
      </c>
      <c r="E57" s="3">
        <v>6938000000</v>
      </c>
      <c r="F57" s="3">
        <v>3804000000</v>
      </c>
      <c r="G57" s="3">
        <v>8669000000</v>
      </c>
      <c r="H57" s="3">
        <v>5595000000</v>
      </c>
      <c r="I57" s="3">
        <v>6510000000</v>
      </c>
      <c r="J57" s="3">
        <v>7663000000</v>
      </c>
      <c r="K57" s="3">
        <v>11946000000</v>
      </c>
      <c r="L57" s="3">
        <v>11356000000</v>
      </c>
      <c r="M57" s="3">
        <v>13576000000</v>
      </c>
      <c r="N57" s="3">
        <v>14224000000</v>
      </c>
      <c r="O57" s="3">
        <v>13931000000</v>
      </c>
      <c r="P57" s="3">
        <v>34704000000</v>
      </c>
      <c r="Q57" s="4">
        <v>80452000000</v>
      </c>
      <c r="R57" s="3">
        <v>15646000000</v>
      </c>
      <c r="S57" s="3">
        <v>26562000000</v>
      </c>
      <c r="T57" s="3">
        <v>34704000000</v>
      </c>
      <c r="U57" s="3">
        <v>80452000000</v>
      </c>
    </row>
    <row r="58" spans="1:21" ht="16" x14ac:dyDescent="0.2">
      <c r="A58" s="2" t="s">
        <v>69</v>
      </c>
      <c r="B58" s="3">
        <v>25371000000</v>
      </c>
      <c r="C58" s="3">
        <v>31283000000</v>
      </c>
      <c r="D58" s="3">
        <v>43162000000</v>
      </c>
      <c r="E58" s="3">
        <v>56102000000</v>
      </c>
      <c r="F58" s="3">
        <v>73218000000</v>
      </c>
      <c r="G58" s="3">
        <v>77040000000</v>
      </c>
      <c r="H58" s="3">
        <v>90931000000</v>
      </c>
      <c r="I58" s="3">
        <v>106730000000</v>
      </c>
      <c r="J58" s="3">
        <v>125318000000</v>
      </c>
      <c r="K58" s="3">
        <v>121822000000</v>
      </c>
      <c r="L58" s="3">
        <v>122463000000</v>
      </c>
      <c r="M58" s="3">
        <v>122951000000</v>
      </c>
      <c r="N58" s="3">
        <v>116110000000</v>
      </c>
      <c r="O58" s="3">
        <v>90826000000</v>
      </c>
      <c r="P58" s="3">
        <v>76558000000</v>
      </c>
      <c r="Q58" s="4">
        <v>63493000000</v>
      </c>
      <c r="R58" s="3">
        <v>83862000000</v>
      </c>
      <c r="S58" s="3">
        <v>77865000000</v>
      </c>
      <c r="T58" s="3">
        <v>76558000000</v>
      </c>
      <c r="U58" s="3">
        <v>63493000000</v>
      </c>
    </row>
    <row r="59" spans="1:21" ht="16" x14ac:dyDescent="0.2">
      <c r="A59" s="2" t="s">
        <v>70</v>
      </c>
      <c r="B59" s="3">
        <v>11192000000</v>
      </c>
      <c r="C59" s="3">
        <v>13014000000</v>
      </c>
      <c r="D59" s="3">
        <v>14987000000</v>
      </c>
      <c r="E59" s="3">
        <v>15780000000</v>
      </c>
      <c r="F59" s="3">
        <v>17486000000</v>
      </c>
      <c r="G59" s="3">
        <v>19544000000</v>
      </c>
      <c r="H59" s="3">
        <v>17908000000</v>
      </c>
      <c r="I59" s="3">
        <v>18277000000</v>
      </c>
      <c r="J59" s="3">
        <v>19792000000</v>
      </c>
      <c r="K59" s="3">
        <v>26481000000</v>
      </c>
      <c r="L59" s="3">
        <v>29524000000</v>
      </c>
      <c r="M59" s="3">
        <v>32011000000</v>
      </c>
      <c r="N59" s="3">
        <v>38043000000</v>
      </c>
      <c r="O59" s="3">
        <v>44261000000</v>
      </c>
      <c r="P59" s="3">
        <v>48688000000</v>
      </c>
      <c r="Q59" s="4">
        <v>36953000000</v>
      </c>
      <c r="R59" s="3">
        <v>35833000000</v>
      </c>
      <c r="S59" s="3">
        <v>37420000000</v>
      </c>
      <c r="T59" s="3">
        <v>48688000000</v>
      </c>
      <c r="U59" s="3">
        <v>36953000000</v>
      </c>
    </row>
    <row r="60" spans="1:21" ht="16" x14ac:dyDescent="0.2">
      <c r="A60" s="2" t="s">
        <v>71</v>
      </c>
      <c r="B60" s="3">
        <v>11192000000</v>
      </c>
      <c r="C60" s="3">
        <v>13014000000</v>
      </c>
      <c r="D60" s="3">
        <v>14987000000</v>
      </c>
      <c r="E60" s="3">
        <v>15780000000</v>
      </c>
      <c r="F60" s="3">
        <v>17486000000</v>
      </c>
      <c r="G60" s="3">
        <v>19544000000</v>
      </c>
      <c r="H60" s="3">
        <v>17908000000</v>
      </c>
      <c r="I60" s="3">
        <v>18277000000</v>
      </c>
      <c r="J60" s="3">
        <v>19792000000</v>
      </c>
      <c r="K60" s="3">
        <v>26481000000</v>
      </c>
      <c r="L60" s="3">
        <v>29524000000</v>
      </c>
      <c r="M60" s="3">
        <v>32011000000</v>
      </c>
      <c r="N60" s="3">
        <v>38043000000</v>
      </c>
      <c r="O60" s="3">
        <v>44261000000</v>
      </c>
      <c r="P60" s="3">
        <v>48688000000</v>
      </c>
      <c r="Q60" s="4">
        <v>36953000000</v>
      </c>
      <c r="R60" s="3">
        <v>35833000000</v>
      </c>
      <c r="S60" s="3">
        <v>37420000000</v>
      </c>
      <c r="T60" s="3">
        <v>48688000000</v>
      </c>
      <c r="U60" s="3">
        <v>36953000000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t="s">
        <v>26</v>
      </c>
      <c r="C63" s="3" t="s">
        <v>26</v>
      </c>
      <c r="D63" s="3" t="s">
        <v>26</v>
      </c>
      <c r="E63" s="3" t="s">
        <v>26</v>
      </c>
      <c r="F63" s="3" t="s">
        <v>26</v>
      </c>
      <c r="G63" s="3" t="s">
        <v>26</v>
      </c>
      <c r="H63" s="3" t="s">
        <v>26</v>
      </c>
      <c r="I63" s="3" t="s">
        <v>26</v>
      </c>
      <c r="J63" s="3" t="s">
        <v>26</v>
      </c>
      <c r="K63" s="3" t="s">
        <v>26</v>
      </c>
      <c r="L63" s="3" t="s">
        <v>26</v>
      </c>
      <c r="M63" s="3" t="s">
        <v>26</v>
      </c>
      <c r="N63" s="3" t="s">
        <v>26</v>
      </c>
      <c r="O63" s="3" t="s">
        <v>26</v>
      </c>
      <c r="P63" s="3" t="s">
        <v>26</v>
      </c>
      <c r="Q63" s="4" t="s">
        <v>26</v>
      </c>
      <c r="R63" s="3" t="s">
        <v>26</v>
      </c>
      <c r="S63" s="3" t="s">
        <v>26</v>
      </c>
      <c r="T63" s="3" t="s">
        <v>26</v>
      </c>
      <c r="U63" s="3" t="s">
        <v>26</v>
      </c>
    </row>
    <row r="64" spans="1:21" ht="16" x14ac:dyDescent="0.2">
      <c r="A64" s="2" t="s">
        <v>75</v>
      </c>
      <c r="B64" s="3">
        <v>717000000</v>
      </c>
      <c r="C64" s="3">
        <v>740000000</v>
      </c>
      <c r="D64" s="3">
        <v>1372000000</v>
      </c>
      <c r="E64" s="3">
        <v>1137000000</v>
      </c>
      <c r="F64" s="3">
        <v>1938000000</v>
      </c>
      <c r="G64" s="3">
        <v>2660000000</v>
      </c>
      <c r="H64" s="3">
        <v>2902000000</v>
      </c>
      <c r="I64" s="3">
        <v>2251000000</v>
      </c>
      <c r="J64" s="3">
        <v>2181000000</v>
      </c>
      <c r="K64" s="3">
        <v>2662000000</v>
      </c>
      <c r="L64" s="3">
        <v>2063000000</v>
      </c>
      <c r="M64" s="3">
        <v>1895000000</v>
      </c>
      <c r="N64" s="3">
        <v>2636000000</v>
      </c>
      <c r="O64" s="3">
        <v>3742000000</v>
      </c>
      <c r="P64" s="3">
        <v>2500000000</v>
      </c>
      <c r="Q64" s="4">
        <v>3000000000</v>
      </c>
      <c r="R64" s="3">
        <v>2980000000</v>
      </c>
      <c r="S64" s="3">
        <v>2877000000</v>
      </c>
      <c r="T64" s="3">
        <v>2500000000</v>
      </c>
      <c r="U64" s="3">
        <v>3000000000</v>
      </c>
    </row>
    <row r="65" spans="1:21" ht="16" x14ac:dyDescent="0.2">
      <c r="A65" s="2" t="s">
        <v>76</v>
      </c>
      <c r="B65" s="3">
        <v>170000000</v>
      </c>
      <c r="C65" s="3">
        <v>172000000</v>
      </c>
      <c r="D65" s="3">
        <v>232000000</v>
      </c>
      <c r="E65" s="3">
        <v>210000000</v>
      </c>
      <c r="F65" s="3">
        <v>328000000</v>
      </c>
      <c r="G65" s="3">
        <v>944000000</v>
      </c>
      <c r="H65" s="3">
        <v>1100000000</v>
      </c>
      <c r="I65" s="3">
        <v>612000000</v>
      </c>
      <c r="J65" s="3">
        <v>797000000</v>
      </c>
      <c r="K65" s="3">
        <v>655000000</v>
      </c>
      <c r="L65" s="3">
        <v>399000000</v>
      </c>
      <c r="M65" s="3">
        <v>700000000</v>
      </c>
      <c r="N65" s="3">
        <v>1190000000</v>
      </c>
      <c r="O65" s="3">
        <v>1144000000</v>
      </c>
      <c r="P65" s="3">
        <v>709000000</v>
      </c>
      <c r="Q65" s="4">
        <v>520000000</v>
      </c>
      <c r="R65" s="3">
        <v>1060000000</v>
      </c>
      <c r="S65" s="3">
        <v>1055000000</v>
      </c>
      <c r="T65" s="3">
        <v>709000000</v>
      </c>
      <c r="U65" s="3">
        <v>520000000</v>
      </c>
    </row>
    <row r="66" spans="1:21" ht="16" x14ac:dyDescent="0.2">
      <c r="A66" s="2" t="s">
        <v>77</v>
      </c>
      <c r="B66" s="3">
        <v>45000000</v>
      </c>
      <c r="C66" s="3">
        <v>16000000</v>
      </c>
      <c r="D66" s="3">
        <v>56000000</v>
      </c>
      <c r="E66" s="3">
        <v>96000000</v>
      </c>
      <c r="F66" s="3">
        <v>201000000</v>
      </c>
      <c r="G66" s="3">
        <v>266000000</v>
      </c>
      <c r="H66" s="3">
        <v>202000000</v>
      </c>
      <c r="I66" s="3">
        <v>158000000</v>
      </c>
      <c r="J66" s="3">
        <v>145000000</v>
      </c>
      <c r="K66" s="3">
        <v>54000000</v>
      </c>
      <c r="L66" s="3">
        <v>53000000</v>
      </c>
      <c r="M66" s="3">
        <v>83000000</v>
      </c>
      <c r="N66" s="3">
        <v>79000000</v>
      </c>
      <c r="O66" s="3">
        <v>82000000</v>
      </c>
      <c r="P66" s="3">
        <v>23000000</v>
      </c>
      <c r="Q66" s="4">
        <v>15000000</v>
      </c>
      <c r="R66" s="3">
        <v>38000000</v>
      </c>
      <c r="S66" s="3">
        <v>35000000</v>
      </c>
      <c r="T66" s="3">
        <v>23000000</v>
      </c>
      <c r="U66" s="3">
        <v>15000000</v>
      </c>
    </row>
    <row r="67" spans="1:21" ht="16" x14ac:dyDescent="0.2">
      <c r="A67" s="2" t="s">
        <v>78</v>
      </c>
      <c r="B67" s="3">
        <v>502000000</v>
      </c>
      <c r="C67" s="3">
        <v>552000000</v>
      </c>
      <c r="D67" s="3">
        <v>1084000000</v>
      </c>
      <c r="E67" s="3">
        <v>831000000</v>
      </c>
      <c r="F67" s="3">
        <v>1409000000</v>
      </c>
      <c r="G67" s="3">
        <v>1450000000</v>
      </c>
      <c r="H67" s="3">
        <v>1600000000</v>
      </c>
      <c r="I67" s="3">
        <v>1481000000</v>
      </c>
      <c r="J67" s="3">
        <v>1239000000</v>
      </c>
      <c r="K67" s="3">
        <v>1953000000</v>
      </c>
      <c r="L67" s="3">
        <v>1611000000</v>
      </c>
      <c r="M67" s="3">
        <v>1112000000</v>
      </c>
      <c r="N67" s="3">
        <v>1367000000</v>
      </c>
      <c r="O67" s="3">
        <v>2516000000</v>
      </c>
      <c r="P67" s="3">
        <v>1768000000</v>
      </c>
      <c r="Q67" s="4">
        <v>2465000000</v>
      </c>
      <c r="R67" s="3">
        <v>1882000000</v>
      </c>
      <c r="S67" s="3">
        <v>1787000000</v>
      </c>
      <c r="T67" s="3">
        <v>1768000000</v>
      </c>
      <c r="U67" s="3">
        <v>2465000000</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t="s">
        <v>26</v>
      </c>
      <c r="C69" s="3" t="s">
        <v>26</v>
      </c>
      <c r="D69" s="3" t="s">
        <v>26</v>
      </c>
      <c r="E69" s="3" t="s">
        <v>26</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5924000000</v>
      </c>
      <c r="C70" s="3">
        <v>5134000000</v>
      </c>
      <c r="D70" s="3">
        <v>5787000000</v>
      </c>
      <c r="E70" s="3">
        <v>5127000000</v>
      </c>
      <c r="F70" s="3">
        <v>5020000000</v>
      </c>
      <c r="G70" s="3">
        <v>6333000000</v>
      </c>
      <c r="H70" s="3">
        <v>7376000000</v>
      </c>
      <c r="I70" s="3">
        <v>5892000000</v>
      </c>
      <c r="J70" s="3">
        <v>4897000000</v>
      </c>
      <c r="K70" s="3">
        <v>6751000000</v>
      </c>
      <c r="L70" s="3">
        <v>10146000000</v>
      </c>
      <c r="M70" s="3">
        <v>11482000000</v>
      </c>
      <c r="N70" s="3">
        <v>13393000000</v>
      </c>
      <c r="O70" s="3">
        <v>16924000000</v>
      </c>
      <c r="P70" s="3">
        <v>21807000000</v>
      </c>
      <c r="Q70" s="4">
        <v>23688000000</v>
      </c>
      <c r="R70" s="3">
        <v>19502000000</v>
      </c>
      <c r="S70" s="3">
        <v>19165000000</v>
      </c>
      <c r="T70" s="3">
        <v>21807000000</v>
      </c>
      <c r="U70" s="3">
        <v>23688000000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28608000000</v>
      </c>
      <c r="C76" s="3">
        <v>30437000000</v>
      </c>
      <c r="D76" s="3">
        <v>33786000000</v>
      </c>
      <c r="E76" s="3">
        <v>36187000000</v>
      </c>
      <c r="F76" s="3">
        <v>40965000000</v>
      </c>
      <c r="G76" s="3">
        <v>58138000000</v>
      </c>
      <c r="H76" s="3">
        <v>51511000000</v>
      </c>
      <c r="I76" s="3">
        <v>54034000000</v>
      </c>
      <c r="J76" s="3">
        <v>81235000000</v>
      </c>
      <c r="K76" s="3">
        <v>89186000000</v>
      </c>
      <c r="L76" s="3">
        <v>111004000000</v>
      </c>
      <c r="M76" s="3">
        <v>119396000000</v>
      </c>
      <c r="N76" s="3">
        <v>149373000000</v>
      </c>
      <c r="O76" s="3">
        <v>195156000000</v>
      </c>
      <c r="P76" s="3">
        <v>227719000000</v>
      </c>
      <c r="Q76" s="4">
        <v>238199000000</v>
      </c>
      <c r="R76" s="3">
        <v>206729000000</v>
      </c>
      <c r="S76" s="3">
        <v>216199000000</v>
      </c>
      <c r="T76" s="3">
        <v>227719000000</v>
      </c>
      <c r="U76" s="3">
        <v>238199000000</v>
      </c>
    </row>
    <row r="77" spans="1:21" ht="16" x14ac:dyDescent="0.2">
      <c r="A77" s="2" t="s">
        <v>88</v>
      </c>
      <c r="B77" s="3">
        <v>7535000000</v>
      </c>
      <c r="C77" s="3">
        <v>7630000000</v>
      </c>
      <c r="D77" s="3">
        <v>8162000000</v>
      </c>
      <c r="E77" s="3">
        <v>-2693000000</v>
      </c>
      <c r="F77" s="3">
        <v>9991000000</v>
      </c>
      <c r="G77" s="3">
        <v>13011000000</v>
      </c>
      <c r="H77" s="3">
        <v>14731000000</v>
      </c>
      <c r="I77" s="3">
        <v>18356000000</v>
      </c>
      <c r="J77" s="3">
        <v>23734000000</v>
      </c>
      <c r="K77" s="3">
        <v>36146000000</v>
      </c>
      <c r="L77" s="3">
        <v>43856000000</v>
      </c>
      <c r="M77" s="3">
        <v>52904000000</v>
      </c>
      <c r="N77" s="3">
        <v>70803000000</v>
      </c>
      <c r="O77" s="3">
        <v>87546000000</v>
      </c>
      <c r="P77" s="3">
        <v>109987000000</v>
      </c>
      <c r="Q77" s="4">
        <v>117937000000</v>
      </c>
      <c r="R77" s="3">
        <v>96379000000</v>
      </c>
      <c r="S77" s="3">
        <v>102011000000</v>
      </c>
      <c r="T77" s="3">
        <v>109987000000</v>
      </c>
      <c r="U77" s="3">
        <v>117937000000</v>
      </c>
    </row>
    <row r="78" spans="1:21" ht="16" x14ac:dyDescent="0.2">
      <c r="A78" s="2" t="s">
        <v>89</v>
      </c>
      <c r="B78" s="3">
        <v>15082000000</v>
      </c>
      <c r="C78" s="3">
        <v>16259000000</v>
      </c>
      <c r="D78" s="3">
        <v>17991000000</v>
      </c>
      <c r="E78" s="3">
        <v>8269000000</v>
      </c>
      <c r="F78" s="3">
        <v>22504000000</v>
      </c>
      <c r="G78" s="3">
        <v>27804000000</v>
      </c>
      <c r="H78" s="3">
        <v>32337000000</v>
      </c>
      <c r="I78" s="3">
        <v>38156000000</v>
      </c>
      <c r="J78" s="3">
        <v>47913000000</v>
      </c>
      <c r="K78" s="3">
        <v>65369000000</v>
      </c>
      <c r="L78" s="3">
        <v>79186000000</v>
      </c>
      <c r="M78" s="3">
        <v>96101000000</v>
      </c>
      <c r="N78" s="3">
        <v>122154000000</v>
      </c>
      <c r="O78" s="3">
        <v>147206000000</v>
      </c>
      <c r="P78" s="3">
        <v>178238000000</v>
      </c>
      <c r="Q78" s="4">
        <v>187423000000</v>
      </c>
      <c r="R78" s="3">
        <v>159838000000</v>
      </c>
      <c r="S78" s="3">
        <v>168009000000</v>
      </c>
      <c r="T78" s="3">
        <v>178238000000</v>
      </c>
      <c r="U78" s="3">
        <v>187423000000</v>
      </c>
    </row>
    <row r="79" spans="1:21" ht="16" x14ac:dyDescent="0.2">
      <c r="A79" s="2" t="s">
        <v>90</v>
      </c>
      <c r="B79" s="3">
        <v>7547000000</v>
      </c>
      <c r="C79" s="3">
        <v>8629000000</v>
      </c>
      <c r="D79" s="3">
        <v>9829000000</v>
      </c>
      <c r="E79" s="3">
        <v>10962000000</v>
      </c>
      <c r="F79" s="3">
        <v>12513000000</v>
      </c>
      <c r="G79" s="3">
        <v>14793000000</v>
      </c>
      <c r="H79" s="3">
        <v>17606000000</v>
      </c>
      <c r="I79" s="3">
        <v>19800000000</v>
      </c>
      <c r="J79" s="3">
        <v>24179000000</v>
      </c>
      <c r="K79" s="3">
        <v>29223000000</v>
      </c>
      <c r="L79" s="3">
        <v>35330000000</v>
      </c>
      <c r="M79" s="3">
        <v>43197000000</v>
      </c>
      <c r="N79" s="3">
        <v>51351000000</v>
      </c>
      <c r="O79" s="3">
        <v>59660000000</v>
      </c>
      <c r="P79" s="3">
        <v>68251000000</v>
      </c>
      <c r="Q79" s="4">
        <v>69486000000</v>
      </c>
      <c r="R79" s="3">
        <v>63459000000</v>
      </c>
      <c r="S79" s="3">
        <v>65998000000</v>
      </c>
      <c r="T79" s="3">
        <v>68251000000</v>
      </c>
      <c r="U79" s="3">
        <v>69486000000</v>
      </c>
    </row>
    <row r="80" spans="1:21" ht="16" x14ac:dyDescent="0.2">
      <c r="A80" s="2" t="s">
        <v>91</v>
      </c>
      <c r="B80" s="3">
        <v>4933000000</v>
      </c>
      <c r="C80" s="3">
        <v>7754000000</v>
      </c>
      <c r="D80" s="3">
        <v>10865000000</v>
      </c>
      <c r="E80" s="3">
        <v>9776000000</v>
      </c>
      <c r="F80" s="3">
        <v>10844000000</v>
      </c>
      <c r="G80" s="3">
        <v>14597000000</v>
      </c>
      <c r="H80" s="3">
        <v>12053000000</v>
      </c>
      <c r="I80" s="3">
        <v>10431000000</v>
      </c>
      <c r="J80" s="3">
        <v>6023000000</v>
      </c>
      <c r="K80" s="3">
        <v>1862000000</v>
      </c>
      <c r="L80" s="3">
        <v>2649000000</v>
      </c>
      <c r="M80" s="3">
        <v>2965000000</v>
      </c>
      <c r="N80" s="3">
        <v>5984000000</v>
      </c>
      <c r="O80" s="3">
        <v>6891000000</v>
      </c>
      <c r="P80" s="3">
        <v>9879000000</v>
      </c>
      <c r="Q80" s="4">
        <v>11423000000</v>
      </c>
      <c r="R80" s="3">
        <v>7097000000</v>
      </c>
      <c r="S80" s="3">
        <v>9415000000</v>
      </c>
      <c r="T80" s="3">
        <v>9879000000</v>
      </c>
      <c r="U80" s="3">
        <v>11423000000</v>
      </c>
    </row>
    <row r="81" spans="1:21" ht="16" x14ac:dyDescent="0.2">
      <c r="A81" s="2" t="s">
        <v>92</v>
      </c>
      <c r="B81" s="3">
        <v>4933000000</v>
      </c>
      <c r="C81" s="3">
        <v>7754000000</v>
      </c>
      <c r="D81" s="3">
        <v>10865000000</v>
      </c>
      <c r="E81" s="3">
        <v>9776000000</v>
      </c>
      <c r="F81" s="3">
        <v>10844000000</v>
      </c>
      <c r="G81" s="3">
        <v>14597000000</v>
      </c>
      <c r="H81" s="3">
        <v>12053000000</v>
      </c>
      <c r="I81" s="3">
        <v>10431000000</v>
      </c>
      <c r="J81" s="3">
        <v>6023000000</v>
      </c>
      <c r="K81" s="3">
        <v>1862000000</v>
      </c>
      <c r="L81" s="3">
        <v>2649000000</v>
      </c>
      <c r="M81" s="3">
        <v>2965000000</v>
      </c>
      <c r="N81" s="3">
        <v>5984000000</v>
      </c>
      <c r="O81" s="3">
        <v>6891000000</v>
      </c>
      <c r="P81" s="3">
        <v>9879000000</v>
      </c>
      <c r="Q81" s="4">
        <v>11423000000</v>
      </c>
      <c r="R81" s="3">
        <v>7097000000</v>
      </c>
      <c r="S81" s="3">
        <v>9415000000</v>
      </c>
      <c r="T81" s="3">
        <v>9879000000</v>
      </c>
      <c r="U81" s="3">
        <v>11423000000</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16140000000</v>
      </c>
      <c r="C83" s="3">
        <v>15053000000</v>
      </c>
      <c r="D83" s="3">
        <v>14759000000</v>
      </c>
      <c r="E83" s="3">
        <v>29104000000</v>
      </c>
      <c r="F83" s="3">
        <v>20130000000</v>
      </c>
      <c r="G83" s="3">
        <v>30530000000</v>
      </c>
      <c r="H83" s="3">
        <v>24727000000</v>
      </c>
      <c r="I83" s="3">
        <v>25247000000</v>
      </c>
      <c r="J83" s="3">
        <v>51478000000</v>
      </c>
      <c r="K83" s="3">
        <v>51178000000</v>
      </c>
      <c r="L83" s="3">
        <v>64499000000</v>
      </c>
      <c r="M83" s="3">
        <v>63527000000</v>
      </c>
      <c r="N83" s="3">
        <v>72586000000</v>
      </c>
      <c r="O83" s="3">
        <v>100719000000</v>
      </c>
      <c r="P83" s="3">
        <v>107853000000</v>
      </c>
      <c r="Q83" s="4">
        <v>108839000000</v>
      </c>
      <c r="R83" s="3">
        <v>103253000000</v>
      </c>
      <c r="S83" s="3">
        <v>104773000000</v>
      </c>
      <c r="T83" s="3">
        <v>107853000000</v>
      </c>
      <c r="U83" s="3">
        <v>108839000000</v>
      </c>
    </row>
    <row r="84" spans="1:21" ht="16" x14ac:dyDescent="0.2">
      <c r="A84" s="2" t="s">
        <v>95</v>
      </c>
      <c r="B84" s="3">
        <v>14262000000</v>
      </c>
      <c r="C84" s="3">
        <v>13552000000</v>
      </c>
      <c r="D84" s="3">
        <v>13325000000</v>
      </c>
      <c r="E84" s="3">
        <v>16622000000</v>
      </c>
      <c r="F84" s="3">
        <v>17738000000</v>
      </c>
      <c r="G84" s="3">
        <v>27108000000</v>
      </c>
      <c r="H84" s="3">
        <v>21774000000</v>
      </c>
      <c r="I84" s="3">
        <v>21605000000</v>
      </c>
      <c r="J84" s="3">
        <v>45228000000</v>
      </c>
      <c r="K84" s="3">
        <v>43736000000</v>
      </c>
      <c r="L84" s="3">
        <v>49776000000</v>
      </c>
      <c r="M84" s="3">
        <v>50389000000</v>
      </c>
      <c r="N84" s="3">
        <v>57511000000</v>
      </c>
      <c r="O84" s="3">
        <v>78822000000</v>
      </c>
      <c r="P84" s="3">
        <v>77252000000</v>
      </c>
      <c r="Q84" s="4">
        <v>76685000000</v>
      </c>
      <c r="R84" s="3">
        <v>78259000000</v>
      </c>
      <c r="S84" s="3">
        <v>77819000000</v>
      </c>
      <c r="T84" s="3">
        <v>77252000000</v>
      </c>
      <c r="U84" s="3">
        <v>76685000000</v>
      </c>
    </row>
    <row r="85" spans="1:21" ht="16" x14ac:dyDescent="0.2">
      <c r="A85" s="2" t="s">
        <v>96</v>
      </c>
      <c r="B85" s="3">
        <v>12503000000</v>
      </c>
      <c r="C85" s="3">
        <v>12394000000</v>
      </c>
      <c r="D85" s="3">
        <v>12581000000</v>
      </c>
      <c r="E85" s="3">
        <v>13452000000</v>
      </c>
      <c r="F85" s="3">
        <v>14655000000</v>
      </c>
      <c r="G85" s="3">
        <v>20127000000</v>
      </c>
      <c r="H85" s="3">
        <v>16939000000</v>
      </c>
      <c r="I85" s="3">
        <v>17872000000</v>
      </c>
      <c r="J85" s="3">
        <v>35122000000</v>
      </c>
      <c r="K85" s="3">
        <v>35683000000</v>
      </c>
      <c r="L85" s="3">
        <v>42026000000</v>
      </c>
      <c r="M85" s="3">
        <v>43351000000</v>
      </c>
      <c r="N85" s="3">
        <v>49711000000</v>
      </c>
      <c r="O85" s="3">
        <v>67524000000</v>
      </c>
      <c r="P85" s="3">
        <v>67886000000</v>
      </c>
      <c r="Q85" s="4">
        <v>67790000000</v>
      </c>
      <c r="R85" s="3">
        <v>67905000000</v>
      </c>
      <c r="S85" s="3">
        <v>67940000000</v>
      </c>
      <c r="T85" s="3">
        <v>67886000000</v>
      </c>
      <c r="U85" s="3">
        <v>67790000000</v>
      </c>
    </row>
    <row r="86" spans="1:21" ht="16" x14ac:dyDescent="0.2">
      <c r="A86" s="2" t="s">
        <v>97</v>
      </c>
      <c r="B86" s="3">
        <v>1759000000</v>
      </c>
      <c r="C86" s="3">
        <v>1158000000</v>
      </c>
      <c r="D86" s="3">
        <v>744000000</v>
      </c>
      <c r="E86" s="3">
        <v>3170000000</v>
      </c>
      <c r="F86" s="3">
        <v>3083000000</v>
      </c>
      <c r="G86" s="3">
        <v>6981000000</v>
      </c>
      <c r="H86" s="3">
        <v>4835000000</v>
      </c>
      <c r="I86" s="3">
        <v>3733000000</v>
      </c>
      <c r="J86" s="3">
        <v>10106000000</v>
      </c>
      <c r="K86" s="3">
        <v>8053000000</v>
      </c>
      <c r="L86" s="3">
        <v>7750000000</v>
      </c>
      <c r="M86" s="3">
        <v>7038000000</v>
      </c>
      <c r="N86" s="3">
        <v>7800000000</v>
      </c>
      <c r="O86" s="3">
        <v>11298000000</v>
      </c>
      <c r="P86" s="3">
        <v>9366000000</v>
      </c>
      <c r="Q86" s="4">
        <v>8895000000</v>
      </c>
      <c r="R86" s="3">
        <v>10354000000</v>
      </c>
      <c r="S86" s="3">
        <v>9879000000</v>
      </c>
      <c r="T86" s="3">
        <v>9366000000</v>
      </c>
      <c r="U86" s="3">
        <v>8895000000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1878000000</v>
      </c>
      <c r="C89" s="3">
        <v>1501000000</v>
      </c>
      <c r="D89" s="3">
        <v>1434000000</v>
      </c>
      <c r="E89" s="3">
        <v>12482000000</v>
      </c>
      <c r="F89" s="3">
        <v>2392000000</v>
      </c>
      <c r="G89" s="3">
        <v>3422000000</v>
      </c>
      <c r="H89" s="3">
        <v>2953000000</v>
      </c>
      <c r="I89" s="3">
        <v>3642000000</v>
      </c>
      <c r="J89" s="3">
        <v>6250000000</v>
      </c>
      <c r="K89" s="3">
        <v>7442000000</v>
      </c>
      <c r="L89" s="3">
        <v>14723000000</v>
      </c>
      <c r="M89" s="3">
        <v>13138000000</v>
      </c>
      <c r="N89" s="3">
        <v>15075000000</v>
      </c>
      <c r="O89" s="3">
        <v>21897000000</v>
      </c>
      <c r="P89" s="3">
        <v>30601000000</v>
      </c>
      <c r="Q89" s="4">
        <v>32154000000</v>
      </c>
      <c r="R89" s="3">
        <v>24994000000</v>
      </c>
      <c r="S89" s="3">
        <v>26954000000</v>
      </c>
      <c r="T89" s="3">
        <v>30601000000</v>
      </c>
      <c r="U89" s="3">
        <v>32154000000</v>
      </c>
    </row>
    <row r="90" spans="1:21" ht="16" x14ac:dyDescent="0.2">
      <c r="A90" s="2" t="s">
        <v>101</v>
      </c>
      <c r="B90" s="3">
        <v>77888000000</v>
      </c>
      <c r="C90" s="3">
        <v>86113000000</v>
      </c>
      <c r="D90" s="3">
        <v>108704000000</v>
      </c>
      <c r="E90" s="3">
        <v>121271000000</v>
      </c>
      <c r="F90" s="3">
        <v>142431000000</v>
      </c>
      <c r="G90" s="3">
        <v>172384000000</v>
      </c>
      <c r="H90" s="3">
        <v>176223000000</v>
      </c>
      <c r="I90" s="3">
        <v>193694000000</v>
      </c>
      <c r="J90" s="3">
        <v>241086000000</v>
      </c>
      <c r="K90" s="3">
        <v>258848000000</v>
      </c>
      <c r="L90" s="3">
        <v>286556000000</v>
      </c>
      <c r="M90" s="3">
        <v>301311000000</v>
      </c>
      <c r="N90" s="3">
        <v>333779000000</v>
      </c>
      <c r="O90" s="3">
        <v>364840000000</v>
      </c>
      <c r="P90" s="3">
        <v>411976000000</v>
      </c>
      <c r="Q90" s="4">
        <v>445785000000</v>
      </c>
      <c r="R90" s="3">
        <v>364552000000</v>
      </c>
      <c r="S90" s="3">
        <v>380088000000</v>
      </c>
      <c r="T90" s="3">
        <v>411976000000</v>
      </c>
      <c r="U90" s="3">
        <v>445785000000</v>
      </c>
    </row>
    <row r="91" spans="1:21" ht="16" x14ac:dyDescent="0.2">
      <c r="A91" s="2" t="s">
        <v>102</v>
      </c>
      <c r="B91" s="3">
        <v>8889000000</v>
      </c>
      <c r="C91" s="3">
        <v>8564000000</v>
      </c>
      <c r="D91" s="3">
        <v>9560000000</v>
      </c>
      <c r="E91" s="3">
        <v>5778000000</v>
      </c>
      <c r="F91" s="3">
        <v>6065000000</v>
      </c>
      <c r="G91" s="3">
        <v>8772000000</v>
      </c>
      <c r="H91" s="3">
        <v>7289000000</v>
      </c>
      <c r="I91" s="3">
        <v>7772000000</v>
      </c>
      <c r="J91" s="3">
        <v>8205000000</v>
      </c>
      <c r="K91" s="3">
        <v>10738000000</v>
      </c>
      <c r="L91" s="3">
        <v>15047000000</v>
      </c>
      <c r="M91" s="3">
        <v>14660000000</v>
      </c>
      <c r="N91" s="3">
        <v>17337000000</v>
      </c>
      <c r="O91" s="3">
        <v>23067000000</v>
      </c>
      <c r="P91" s="3">
        <v>22247000000</v>
      </c>
      <c r="Q91" s="4">
        <v>27342000000</v>
      </c>
      <c r="R91" s="3">
        <v>18907000000</v>
      </c>
      <c r="S91" s="3">
        <v>19468000000</v>
      </c>
      <c r="T91" s="3">
        <v>22247000000</v>
      </c>
      <c r="U91" s="3">
        <v>27342000000</v>
      </c>
    </row>
    <row r="92" spans="1:21" ht="16" x14ac:dyDescent="0.2">
      <c r="A92" s="2" t="s">
        <v>103</v>
      </c>
      <c r="B92" s="3">
        <v>3324000000</v>
      </c>
      <c r="C92" s="3">
        <v>4025000000</v>
      </c>
      <c r="D92" s="3">
        <v>4197000000</v>
      </c>
      <c r="E92" s="3">
        <v>4175000000</v>
      </c>
      <c r="F92" s="3">
        <v>4828000000</v>
      </c>
      <c r="G92" s="3">
        <v>7432000000</v>
      </c>
      <c r="H92" s="3">
        <v>6591000000</v>
      </c>
      <c r="I92" s="3">
        <v>6898000000</v>
      </c>
      <c r="J92" s="3">
        <v>7390000000</v>
      </c>
      <c r="K92" s="3">
        <v>8617000000</v>
      </c>
      <c r="L92" s="3">
        <v>9382000000</v>
      </c>
      <c r="M92" s="3">
        <v>12530000000</v>
      </c>
      <c r="N92" s="3">
        <v>15163000000</v>
      </c>
      <c r="O92" s="3">
        <v>19000000000</v>
      </c>
      <c r="P92" s="3">
        <v>18095000000</v>
      </c>
      <c r="Q92" s="4">
        <v>19307000000</v>
      </c>
      <c r="R92" s="3">
        <v>15354000000</v>
      </c>
      <c r="S92" s="3">
        <v>15305000000</v>
      </c>
      <c r="T92" s="3">
        <v>18095000000</v>
      </c>
      <c r="U92" s="3">
        <v>19307000000</v>
      </c>
    </row>
    <row r="93" spans="1:21" ht="16" x14ac:dyDescent="0.2">
      <c r="A93" s="2" t="s">
        <v>104</v>
      </c>
      <c r="B93" s="3">
        <v>725000000</v>
      </c>
      <c r="C93" s="3">
        <v>1074000000</v>
      </c>
      <c r="D93" s="3">
        <v>580000000</v>
      </c>
      <c r="E93" s="3">
        <v>789000000</v>
      </c>
      <c r="F93" s="3">
        <v>592000000</v>
      </c>
      <c r="G93" s="3">
        <v>782000000</v>
      </c>
      <c r="H93" s="3">
        <v>606000000</v>
      </c>
      <c r="I93" s="3">
        <v>580000000</v>
      </c>
      <c r="J93" s="3">
        <v>718000000</v>
      </c>
      <c r="K93" s="3">
        <v>2121000000</v>
      </c>
      <c r="L93" s="3">
        <v>5665000000</v>
      </c>
      <c r="M93" s="3">
        <v>2130000000</v>
      </c>
      <c r="N93" s="3">
        <v>2174000000</v>
      </c>
      <c r="O93" s="3">
        <v>4067000000</v>
      </c>
      <c r="P93" s="3">
        <v>4152000000</v>
      </c>
      <c r="Q93" s="4">
        <v>8035000000</v>
      </c>
      <c r="R93" s="3">
        <v>3553000000</v>
      </c>
      <c r="S93" s="3">
        <v>4163000000</v>
      </c>
      <c r="T93" s="3">
        <v>4152000000</v>
      </c>
      <c r="U93" s="3">
        <v>8035000000</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4840000000</v>
      </c>
      <c r="C95" s="3">
        <v>3465000000</v>
      </c>
      <c r="D95" s="3">
        <v>4783000000</v>
      </c>
      <c r="E95" s="3">
        <v>814000000</v>
      </c>
      <c r="F95" s="3">
        <v>645000000</v>
      </c>
      <c r="G95" s="3">
        <v>558000000</v>
      </c>
      <c r="H95" s="3">
        <v>92000000</v>
      </c>
      <c r="I95" s="3">
        <v>294000000</v>
      </c>
      <c r="J95" s="3">
        <v>97000000</v>
      </c>
      <c r="K95" s="3" t="s">
        <v>26</v>
      </c>
      <c r="L95" s="3" t="s">
        <v>26</v>
      </c>
      <c r="M95" s="3" t="s">
        <v>26</v>
      </c>
      <c r="N95" s="3" t="s">
        <v>26</v>
      </c>
      <c r="O95" s="3" t="s">
        <v>26</v>
      </c>
      <c r="P95" s="3" t="s">
        <v>26</v>
      </c>
      <c r="Q95" s="4" t="s">
        <v>26</v>
      </c>
      <c r="R95" s="3" t="s">
        <v>26</v>
      </c>
      <c r="S95" s="3" t="s">
        <v>26</v>
      </c>
      <c r="T95" s="3" t="s">
        <v>26</v>
      </c>
      <c r="U95" s="3" t="s">
        <v>26</v>
      </c>
    </row>
    <row r="96" spans="1:21" ht="16" x14ac:dyDescent="0.2">
      <c r="A96" s="2" t="s">
        <v>107</v>
      </c>
      <c r="B96" s="3">
        <v>2000000000</v>
      </c>
      <c r="C96" s="3">
        <v>1000000000</v>
      </c>
      <c r="D96" s="3" t="s">
        <v>26</v>
      </c>
      <c r="E96" s="3">
        <v>1231000000</v>
      </c>
      <c r="F96" s="3">
        <v>2999000000</v>
      </c>
      <c r="G96" s="3">
        <v>2000000000</v>
      </c>
      <c r="H96" s="3">
        <v>7484000000</v>
      </c>
      <c r="I96" s="3">
        <v>12904000000</v>
      </c>
      <c r="J96" s="3">
        <v>10121000000</v>
      </c>
      <c r="K96" s="3">
        <v>3998000000</v>
      </c>
      <c r="L96" s="3">
        <v>5516000000</v>
      </c>
      <c r="M96" s="3">
        <v>3749000000</v>
      </c>
      <c r="N96" s="3">
        <v>8072000000</v>
      </c>
      <c r="O96" s="3">
        <v>2749000000</v>
      </c>
      <c r="P96" s="3">
        <v>5247000000</v>
      </c>
      <c r="Q96" s="4">
        <v>29556000000</v>
      </c>
      <c r="R96" s="3">
        <v>3997000000</v>
      </c>
      <c r="S96" s="3">
        <v>6245000000</v>
      </c>
      <c r="T96" s="3">
        <v>5247000000</v>
      </c>
      <c r="U96" s="3">
        <v>29556000000</v>
      </c>
    </row>
    <row r="97" spans="1:21" ht="16" x14ac:dyDescent="0.2">
      <c r="A97" s="2" t="s">
        <v>108</v>
      </c>
      <c r="B97" s="3">
        <v>2000000000</v>
      </c>
      <c r="C97" s="3">
        <v>1000000000</v>
      </c>
      <c r="D97" s="3" t="s">
        <v>26</v>
      </c>
      <c r="E97" s="3">
        <v>1231000000</v>
      </c>
      <c r="F97" s="3">
        <v>2999000000</v>
      </c>
      <c r="G97" s="3">
        <v>2000000000</v>
      </c>
      <c r="H97" s="3">
        <v>7484000000</v>
      </c>
      <c r="I97" s="3">
        <v>12904000000</v>
      </c>
      <c r="J97" s="3">
        <v>10121000000</v>
      </c>
      <c r="K97" s="3">
        <v>3998000000</v>
      </c>
      <c r="L97" s="3">
        <v>5516000000</v>
      </c>
      <c r="M97" s="3">
        <v>3749000000</v>
      </c>
      <c r="N97" s="3">
        <v>8072000000</v>
      </c>
      <c r="O97" s="3">
        <v>2749000000</v>
      </c>
      <c r="P97" s="3">
        <v>5247000000</v>
      </c>
      <c r="Q97" s="4">
        <v>29556000000</v>
      </c>
      <c r="R97" s="3">
        <v>3997000000</v>
      </c>
      <c r="S97" s="3">
        <v>6245000000</v>
      </c>
      <c r="T97" s="3">
        <v>5247000000</v>
      </c>
      <c r="U97" s="3">
        <v>29556000000</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t="s">
        <v>26</v>
      </c>
      <c r="N98" s="3" t="s">
        <v>26</v>
      </c>
      <c r="O98" s="3" t="s">
        <v>26</v>
      </c>
      <c r="P98" s="3" t="s">
        <v>26</v>
      </c>
      <c r="Q98" s="4" t="s">
        <v>26</v>
      </c>
      <c r="R98" s="3" t="s">
        <v>26</v>
      </c>
      <c r="S98" s="3" t="s">
        <v>26</v>
      </c>
      <c r="T98" s="3" t="s">
        <v>26</v>
      </c>
      <c r="U98" s="3" t="s">
        <v>26</v>
      </c>
    </row>
    <row r="99" spans="1:21" ht="16" x14ac:dyDescent="0.2">
      <c r="A99" s="2" t="s">
        <v>110</v>
      </c>
      <c r="B99" s="3">
        <v>16145000000</v>
      </c>
      <c r="C99" s="3">
        <v>16583000000</v>
      </c>
      <c r="D99" s="3">
        <v>19214000000</v>
      </c>
      <c r="E99" s="3">
        <v>25679000000</v>
      </c>
      <c r="F99" s="3">
        <v>28353000000</v>
      </c>
      <c r="G99" s="3">
        <v>34853000000</v>
      </c>
      <c r="H99" s="3">
        <v>35085000000</v>
      </c>
      <c r="I99" s="3">
        <v>38681000000</v>
      </c>
      <c r="J99" s="3">
        <v>46201000000</v>
      </c>
      <c r="K99" s="3">
        <v>43752000000</v>
      </c>
      <c r="L99" s="3">
        <v>48857000000</v>
      </c>
      <c r="M99" s="3">
        <v>53901000000</v>
      </c>
      <c r="N99" s="3">
        <v>63248000000</v>
      </c>
      <c r="O99" s="3">
        <v>69266000000</v>
      </c>
      <c r="P99" s="3">
        <v>76655000000</v>
      </c>
      <c r="Q99" s="4">
        <v>67894000000</v>
      </c>
      <c r="R99" s="3">
        <v>58814000000</v>
      </c>
      <c r="S99" s="3">
        <v>59978000000</v>
      </c>
      <c r="T99" s="3">
        <v>76655000000</v>
      </c>
      <c r="U99" s="3">
        <v>67894000000</v>
      </c>
    </row>
    <row r="100" spans="1:21" ht="16" x14ac:dyDescent="0.2">
      <c r="A100" s="2" t="s">
        <v>111</v>
      </c>
      <c r="B100" s="3">
        <v>13003000000</v>
      </c>
      <c r="C100" s="3">
        <v>13652000000</v>
      </c>
      <c r="D100" s="3">
        <v>15722000000</v>
      </c>
      <c r="E100" s="3">
        <v>18653000000</v>
      </c>
      <c r="F100" s="3">
        <v>20639000000</v>
      </c>
      <c r="G100" s="3">
        <v>23150000000</v>
      </c>
      <c r="H100" s="3">
        <v>23223000000</v>
      </c>
      <c r="I100" s="3">
        <v>27468000000</v>
      </c>
      <c r="J100" s="3">
        <v>34102000000</v>
      </c>
      <c r="K100" s="3">
        <v>28905000000</v>
      </c>
      <c r="L100" s="3">
        <v>32676000000</v>
      </c>
      <c r="M100" s="3">
        <v>36000000000</v>
      </c>
      <c r="N100" s="3">
        <v>41525000000</v>
      </c>
      <c r="O100" s="3">
        <v>45538000000</v>
      </c>
      <c r="P100" s="3">
        <v>50901000000</v>
      </c>
      <c r="Q100" s="4">
        <v>46429000000</v>
      </c>
      <c r="R100" s="3">
        <v>36982000000</v>
      </c>
      <c r="S100" s="3">
        <v>36903000000</v>
      </c>
      <c r="T100" s="3">
        <v>50901000000</v>
      </c>
      <c r="U100" s="3">
        <v>46429000000</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t="s">
        <v>26</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v>3142000000</v>
      </c>
      <c r="C103" s="3">
        <v>2931000000</v>
      </c>
      <c r="D103" s="3">
        <v>3492000000</v>
      </c>
      <c r="E103" s="3">
        <v>7026000000</v>
      </c>
      <c r="F103" s="3">
        <v>7714000000</v>
      </c>
      <c r="G103" s="3">
        <v>11703000000</v>
      </c>
      <c r="H103" s="3">
        <v>11862000000</v>
      </c>
      <c r="I103" s="3">
        <v>11213000000</v>
      </c>
      <c r="J103" s="3">
        <v>12099000000</v>
      </c>
      <c r="K103" s="3">
        <v>14847000000</v>
      </c>
      <c r="L103" s="3">
        <v>16181000000</v>
      </c>
      <c r="M103" s="3">
        <v>17901000000</v>
      </c>
      <c r="N103" s="3">
        <v>21723000000</v>
      </c>
      <c r="O103" s="3">
        <v>23728000000</v>
      </c>
      <c r="P103" s="3">
        <v>25754000000</v>
      </c>
      <c r="Q103" s="4">
        <v>21465000000</v>
      </c>
      <c r="R103" s="3">
        <v>21832000000</v>
      </c>
      <c r="S103" s="3">
        <v>23075000000</v>
      </c>
      <c r="T103" s="3">
        <v>25754000000</v>
      </c>
      <c r="U103" s="3">
        <v>21465000000</v>
      </c>
    </row>
    <row r="104" spans="1:21" ht="16" x14ac:dyDescent="0.2">
      <c r="A104" s="2" t="s">
        <v>115</v>
      </c>
      <c r="B104" s="3">
        <v>27034000000</v>
      </c>
      <c r="C104" s="3">
        <v>26147000000</v>
      </c>
      <c r="D104" s="3">
        <v>28774000000</v>
      </c>
      <c r="E104" s="3">
        <v>32688000000</v>
      </c>
      <c r="F104" s="3">
        <v>37417000000</v>
      </c>
      <c r="G104" s="3">
        <v>45625000000</v>
      </c>
      <c r="H104" s="3">
        <v>49858000000</v>
      </c>
      <c r="I104" s="3">
        <v>59357000000</v>
      </c>
      <c r="J104" s="3">
        <v>64527000000</v>
      </c>
      <c r="K104" s="3">
        <v>58488000000</v>
      </c>
      <c r="L104" s="3">
        <v>69420000000</v>
      </c>
      <c r="M104" s="3">
        <v>72310000000</v>
      </c>
      <c r="N104" s="3">
        <v>88657000000</v>
      </c>
      <c r="O104" s="3">
        <v>95082000000</v>
      </c>
      <c r="P104" s="3">
        <v>104149000000</v>
      </c>
      <c r="Q104" s="4">
        <v>124792000000</v>
      </c>
      <c r="R104" s="3">
        <v>81718000000</v>
      </c>
      <c r="S104" s="3">
        <v>85691000000</v>
      </c>
      <c r="T104" s="3">
        <v>104149000000</v>
      </c>
      <c r="U104" s="3">
        <v>124792000000</v>
      </c>
    </row>
    <row r="105" spans="1:21" ht="16" x14ac:dyDescent="0.2">
      <c r="A105" s="2" t="s">
        <v>116</v>
      </c>
      <c r="B105" s="3">
        <v>3746000000</v>
      </c>
      <c r="C105" s="3">
        <v>4939000000</v>
      </c>
      <c r="D105" s="3">
        <v>11921000000</v>
      </c>
      <c r="E105" s="3">
        <v>10713000000</v>
      </c>
      <c r="F105" s="3">
        <v>12601000000</v>
      </c>
      <c r="G105" s="3">
        <v>20645000000</v>
      </c>
      <c r="H105" s="3">
        <v>27808000000</v>
      </c>
      <c r="I105" s="3">
        <v>40783000000</v>
      </c>
      <c r="J105" s="3">
        <v>76073000000</v>
      </c>
      <c r="K105" s="3">
        <v>77810000000</v>
      </c>
      <c r="L105" s="3">
        <v>72850000000</v>
      </c>
      <c r="M105" s="3">
        <v>67249000000</v>
      </c>
      <c r="N105" s="3">
        <v>59703000000</v>
      </c>
      <c r="O105" s="3">
        <v>58521000000</v>
      </c>
      <c r="P105" s="3">
        <v>54718000000</v>
      </c>
      <c r="Q105" s="4">
        <v>55433000000</v>
      </c>
      <c r="R105" s="3">
        <v>56117000000</v>
      </c>
      <c r="S105" s="3">
        <v>54277000000</v>
      </c>
      <c r="T105" s="3">
        <v>54718000000</v>
      </c>
      <c r="U105" s="3">
        <v>55433000000</v>
      </c>
    </row>
    <row r="106" spans="1:21" ht="16" x14ac:dyDescent="0.2">
      <c r="A106" s="2" t="s">
        <v>117</v>
      </c>
      <c r="B106" s="3">
        <v>3746000000</v>
      </c>
      <c r="C106" s="3">
        <v>4939000000</v>
      </c>
      <c r="D106" s="3">
        <v>11921000000</v>
      </c>
      <c r="E106" s="3">
        <v>10713000000</v>
      </c>
      <c r="F106" s="3">
        <v>12601000000</v>
      </c>
      <c r="G106" s="3">
        <v>20645000000</v>
      </c>
      <c r="H106" s="3">
        <v>27808000000</v>
      </c>
      <c r="I106" s="3">
        <v>40783000000</v>
      </c>
      <c r="J106" s="3">
        <v>76073000000</v>
      </c>
      <c r="K106" s="3">
        <v>72242000000</v>
      </c>
      <c r="L106" s="3">
        <v>66662000000</v>
      </c>
      <c r="M106" s="3">
        <v>59578000000</v>
      </c>
      <c r="N106" s="3">
        <v>50074000000</v>
      </c>
      <c r="O106" s="3">
        <v>47032000000</v>
      </c>
      <c r="P106" s="3">
        <v>41990000000</v>
      </c>
      <c r="Q106" s="4">
        <v>41946000000</v>
      </c>
      <c r="R106" s="3">
        <v>44119000000</v>
      </c>
      <c r="S106" s="3">
        <v>41965000000</v>
      </c>
      <c r="T106" s="3">
        <v>41990000000</v>
      </c>
      <c r="U106" s="3">
        <v>41946000000</v>
      </c>
    </row>
    <row r="107" spans="1:21" ht="16" x14ac:dyDescent="0.2">
      <c r="A107" s="2" t="s">
        <v>118</v>
      </c>
      <c r="B107" s="3" t="s">
        <v>26</v>
      </c>
      <c r="C107" s="3" t="s">
        <v>26</v>
      </c>
      <c r="D107" s="3" t="s">
        <v>26</v>
      </c>
      <c r="E107" s="3" t="s">
        <v>26</v>
      </c>
      <c r="F107" s="3" t="s">
        <v>26</v>
      </c>
      <c r="G107" s="3" t="s">
        <v>26</v>
      </c>
      <c r="H107" s="3" t="s">
        <v>26</v>
      </c>
      <c r="I107" s="3" t="s">
        <v>26</v>
      </c>
      <c r="J107" s="3">
        <v>5372000000</v>
      </c>
      <c r="K107" s="3">
        <v>5568000000</v>
      </c>
      <c r="L107" s="3">
        <v>6188000000</v>
      </c>
      <c r="M107" s="3">
        <v>7671000000</v>
      </c>
      <c r="N107" s="3">
        <v>9629000000</v>
      </c>
      <c r="O107" s="3">
        <v>11489000000</v>
      </c>
      <c r="P107" s="3">
        <v>12728000000</v>
      </c>
      <c r="Q107" s="4">
        <v>13487000000</v>
      </c>
      <c r="R107" s="3">
        <v>11998000000</v>
      </c>
      <c r="S107" s="3">
        <v>12312000000</v>
      </c>
      <c r="T107" s="3">
        <v>12728000000</v>
      </c>
      <c r="U107" s="3">
        <v>13487000000</v>
      </c>
    </row>
    <row r="108" spans="1:21" ht="16" x14ac:dyDescent="0.2">
      <c r="A108" s="2" t="s">
        <v>119</v>
      </c>
      <c r="B108" s="3">
        <v>7550000000</v>
      </c>
      <c r="C108" s="3">
        <v>8852000000</v>
      </c>
      <c r="D108" s="3">
        <v>10926000000</v>
      </c>
      <c r="E108" s="3">
        <v>11507000000</v>
      </c>
      <c r="F108" s="3">
        <v>13469000000</v>
      </c>
      <c r="G108" s="3">
        <v>16330000000</v>
      </c>
      <c r="H108" s="3">
        <v>18474000000</v>
      </c>
      <c r="I108" s="3">
        <v>21557000000</v>
      </c>
      <c r="J108" s="3">
        <v>28092000000</v>
      </c>
      <c r="K108" s="3">
        <v>39832000000</v>
      </c>
      <c r="L108" s="3">
        <v>41956000000</v>
      </c>
      <c r="M108" s="3">
        <v>43448000000</v>
      </c>
      <c r="N108" s="3">
        <v>43431000000</v>
      </c>
      <c r="O108" s="3">
        <v>44695000000</v>
      </c>
      <c r="P108" s="3">
        <v>46886000000</v>
      </c>
      <c r="Q108" s="4">
        <v>44846000000</v>
      </c>
      <c r="R108" s="3">
        <v>43581000000</v>
      </c>
      <c r="S108" s="3">
        <v>45437000000</v>
      </c>
      <c r="T108" s="3">
        <v>46886000000</v>
      </c>
      <c r="U108" s="3">
        <v>44846000000</v>
      </c>
    </row>
    <row r="109" spans="1:21" ht="16" x14ac:dyDescent="0.2">
      <c r="A109" s="2" t="s">
        <v>120</v>
      </c>
      <c r="B109" s="3">
        <v>1281000000</v>
      </c>
      <c r="C109" s="3">
        <v>1407000000</v>
      </c>
      <c r="D109" s="3">
        <v>2854000000</v>
      </c>
      <c r="E109" s="3">
        <v>3299000000</v>
      </c>
      <c r="F109" s="3">
        <v>3469000000</v>
      </c>
      <c r="G109" s="3">
        <v>4736000000</v>
      </c>
      <c r="H109" s="3">
        <v>4930000000</v>
      </c>
      <c r="I109" s="3">
        <v>7137000000</v>
      </c>
      <c r="J109" s="3">
        <v>10908000000</v>
      </c>
      <c r="K109" s="3">
        <v>4356000000</v>
      </c>
      <c r="L109" s="3">
        <v>4763000000</v>
      </c>
      <c r="M109" s="3">
        <v>3384000000</v>
      </c>
      <c r="N109" s="3">
        <v>2814000000</v>
      </c>
      <c r="O109" s="3">
        <v>3100000000</v>
      </c>
      <c r="P109" s="3">
        <v>3345000000</v>
      </c>
      <c r="Q109" s="4">
        <v>3229000000</v>
      </c>
      <c r="R109" s="3">
        <v>2933000000</v>
      </c>
      <c r="S109" s="3">
        <v>3000000000</v>
      </c>
      <c r="T109" s="3">
        <v>3345000000</v>
      </c>
      <c r="U109" s="3">
        <v>3229000000</v>
      </c>
    </row>
    <row r="110" spans="1:21" ht="16" x14ac:dyDescent="0.2">
      <c r="A110" s="2" t="s">
        <v>121</v>
      </c>
      <c r="B110" s="3" t="s">
        <v>26</v>
      </c>
      <c r="C110" s="3" t="s">
        <v>26</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4" t="s">
        <v>26</v>
      </c>
      <c r="R110" s="3" t="s">
        <v>26</v>
      </c>
      <c r="S110" s="3" t="s">
        <v>26</v>
      </c>
      <c r="T110" s="3" t="s">
        <v>26</v>
      </c>
      <c r="U110" s="3" t="s">
        <v>26</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v>6269000000</v>
      </c>
      <c r="C114" s="3">
        <v>7445000000</v>
      </c>
      <c r="D114" s="3">
        <v>8072000000</v>
      </c>
      <c r="E114" s="3">
        <v>8208000000</v>
      </c>
      <c r="F114" s="3">
        <v>10000000000</v>
      </c>
      <c r="G114" s="3">
        <v>11594000000</v>
      </c>
      <c r="H114" s="3">
        <v>13544000000</v>
      </c>
      <c r="I114" s="3">
        <v>14420000000</v>
      </c>
      <c r="J114" s="3">
        <v>17184000000</v>
      </c>
      <c r="K114" s="3">
        <v>35476000000</v>
      </c>
      <c r="L114" s="3">
        <v>37193000000</v>
      </c>
      <c r="M114" s="3">
        <v>40064000000</v>
      </c>
      <c r="N114" s="3">
        <v>40617000000</v>
      </c>
      <c r="O114" s="3">
        <v>41595000000</v>
      </c>
      <c r="P114" s="3">
        <v>43541000000</v>
      </c>
      <c r="Q114" s="4">
        <v>41617000000</v>
      </c>
      <c r="R114" s="3">
        <v>40648000000</v>
      </c>
      <c r="S114" s="3">
        <v>42437000000</v>
      </c>
      <c r="T114" s="3">
        <v>43541000000</v>
      </c>
      <c r="U114" s="3">
        <v>41617000000</v>
      </c>
    </row>
    <row r="115" spans="1:21" ht="16" x14ac:dyDescent="0.2">
      <c r="A115" s="2" t="s">
        <v>123</v>
      </c>
      <c r="B115" s="3">
        <v>11296000000</v>
      </c>
      <c r="C115" s="3">
        <v>13791000000</v>
      </c>
      <c r="D115" s="3">
        <v>22847000000</v>
      </c>
      <c r="E115" s="3">
        <v>22220000000</v>
      </c>
      <c r="F115" s="3">
        <v>26070000000</v>
      </c>
      <c r="G115" s="3">
        <v>36975000000</v>
      </c>
      <c r="H115" s="3">
        <v>46282000000</v>
      </c>
      <c r="I115" s="3">
        <v>62340000000</v>
      </c>
      <c r="J115" s="3">
        <v>104165000000</v>
      </c>
      <c r="K115" s="3">
        <v>117642000000</v>
      </c>
      <c r="L115" s="3">
        <v>114806000000</v>
      </c>
      <c r="M115" s="3">
        <v>110697000000</v>
      </c>
      <c r="N115" s="3">
        <v>103134000000</v>
      </c>
      <c r="O115" s="3">
        <v>103216000000</v>
      </c>
      <c r="P115" s="3">
        <v>101604000000</v>
      </c>
      <c r="Q115" s="4">
        <v>100279000000</v>
      </c>
      <c r="R115" s="3">
        <v>99698000000</v>
      </c>
      <c r="S115" s="3">
        <v>99714000000</v>
      </c>
      <c r="T115" s="3">
        <v>101604000000</v>
      </c>
      <c r="U115" s="3">
        <v>100279000000</v>
      </c>
    </row>
    <row r="116" spans="1:21" ht="16" x14ac:dyDescent="0.2">
      <c r="A116" s="2" t="s">
        <v>124</v>
      </c>
      <c r="B116" s="3">
        <v>38330000000</v>
      </c>
      <c r="C116" s="3">
        <v>39938000000</v>
      </c>
      <c r="D116" s="3">
        <v>51621000000</v>
      </c>
      <c r="E116" s="3">
        <v>54908000000</v>
      </c>
      <c r="F116" s="3">
        <v>63487000000</v>
      </c>
      <c r="G116" s="3">
        <v>82600000000</v>
      </c>
      <c r="H116" s="3">
        <v>96140000000</v>
      </c>
      <c r="I116" s="3">
        <v>121697000000</v>
      </c>
      <c r="J116" s="3">
        <v>168692000000</v>
      </c>
      <c r="K116" s="3">
        <v>176130000000</v>
      </c>
      <c r="L116" s="3">
        <v>184226000000</v>
      </c>
      <c r="M116" s="3">
        <v>183007000000</v>
      </c>
      <c r="N116" s="3">
        <v>191791000000</v>
      </c>
      <c r="O116" s="3">
        <v>198298000000</v>
      </c>
      <c r="P116" s="3">
        <v>205753000000</v>
      </c>
      <c r="Q116" s="4">
        <v>225071000000</v>
      </c>
      <c r="R116" s="3">
        <v>181416000000</v>
      </c>
      <c r="S116" s="3">
        <v>185405000000</v>
      </c>
      <c r="T116" s="3">
        <v>205753000000</v>
      </c>
      <c r="U116" s="3">
        <v>225071000000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62382000000</v>
      </c>
      <c r="C118" s="3">
        <v>125712000000</v>
      </c>
      <c r="D118" s="3">
        <v>126830000000</v>
      </c>
      <c r="E118" s="3">
        <v>65797000000</v>
      </c>
      <c r="F118" s="3">
        <v>67306000000</v>
      </c>
      <c r="G118" s="3">
        <v>68366000000</v>
      </c>
      <c r="H118" s="3">
        <v>68465000000</v>
      </c>
      <c r="I118" s="3">
        <v>68178000000</v>
      </c>
      <c r="J118" s="3">
        <v>69315000000</v>
      </c>
      <c r="K118" s="3">
        <v>71223000000</v>
      </c>
      <c r="L118" s="3">
        <v>78520000000</v>
      </c>
      <c r="M118" s="3">
        <v>80552000000</v>
      </c>
      <c r="N118" s="3">
        <v>83111000000</v>
      </c>
      <c r="O118" s="3">
        <v>86939000000</v>
      </c>
      <c r="P118" s="3">
        <v>93718000000</v>
      </c>
      <c r="Q118" s="4">
        <v>95508000000</v>
      </c>
      <c r="R118" s="3">
        <v>90225000000</v>
      </c>
      <c r="S118" s="3">
        <v>92093000000</v>
      </c>
      <c r="T118" s="3">
        <v>93718000000</v>
      </c>
      <c r="U118" s="3">
        <v>95508000000</v>
      </c>
    </row>
    <row r="119" spans="1:21" ht="16" x14ac:dyDescent="0.2">
      <c r="A119" s="2" t="s">
        <v>127</v>
      </c>
      <c r="B119" s="3">
        <v>62382000000</v>
      </c>
      <c r="C119" s="3">
        <v>62856000000</v>
      </c>
      <c r="D119" s="3">
        <v>63415000000</v>
      </c>
      <c r="E119" s="3">
        <v>65797000000</v>
      </c>
      <c r="F119" s="3">
        <v>67306000000</v>
      </c>
      <c r="G119" s="3">
        <v>68366000000</v>
      </c>
      <c r="H119" s="3">
        <v>68465000000</v>
      </c>
      <c r="I119" s="3">
        <v>68178000000</v>
      </c>
      <c r="J119" s="3">
        <v>69315000000</v>
      </c>
      <c r="K119" s="3">
        <v>71223000000</v>
      </c>
      <c r="L119" s="3">
        <v>78520000000</v>
      </c>
      <c r="M119" s="3">
        <v>80552000000</v>
      </c>
      <c r="N119" s="3">
        <v>83111000000</v>
      </c>
      <c r="O119" s="3">
        <v>86939000000</v>
      </c>
      <c r="P119" s="3">
        <v>93718000000</v>
      </c>
      <c r="Q119" s="4">
        <v>95508000000</v>
      </c>
      <c r="R119" s="3">
        <v>90225000000</v>
      </c>
      <c r="S119" s="3">
        <v>92093000000</v>
      </c>
      <c r="T119" s="3">
        <v>93718000000</v>
      </c>
      <c r="U119" s="3">
        <v>95508000000</v>
      </c>
    </row>
    <row r="120" spans="1:21" ht="16" x14ac:dyDescent="0.2">
      <c r="A120" s="2" t="s">
        <v>128</v>
      </c>
      <c r="B120" s="3" t="s">
        <v>26</v>
      </c>
      <c r="C120" s="3">
        <v>62856000000</v>
      </c>
      <c r="D120" s="3">
        <v>63415000000</v>
      </c>
      <c r="E120" s="3" t="s">
        <v>26</v>
      </c>
      <c r="F120" s="3" t="s">
        <v>26</v>
      </c>
      <c r="G120" s="3" t="s">
        <v>26</v>
      </c>
      <c r="H120" s="3" t="s">
        <v>26</v>
      </c>
      <c r="I120" s="3" t="s">
        <v>26</v>
      </c>
      <c r="J120" s="3" t="s">
        <v>26</v>
      </c>
      <c r="K120" s="3" t="s">
        <v>26</v>
      </c>
      <c r="L120" s="3" t="s">
        <v>26</v>
      </c>
      <c r="M120" s="3" t="s">
        <v>26</v>
      </c>
      <c r="N120" s="3" t="s">
        <v>26</v>
      </c>
      <c r="O120" s="3" t="s">
        <v>26</v>
      </c>
      <c r="P120" s="3" t="s">
        <v>26</v>
      </c>
      <c r="Q120" s="4" t="s">
        <v>26</v>
      </c>
      <c r="R120" s="3" t="s">
        <v>26</v>
      </c>
      <c r="S120" s="3" t="s">
        <v>26</v>
      </c>
      <c r="T120" s="3" t="s">
        <v>26</v>
      </c>
      <c r="U120" s="3" t="s">
        <v>26</v>
      </c>
    </row>
    <row r="121" spans="1:21" ht="16" x14ac:dyDescent="0.2">
      <c r="A121" s="2" t="s">
        <v>129</v>
      </c>
      <c r="B121" s="3" t="s">
        <v>26</v>
      </c>
      <c r="C121" s="3" t="s">
        <v>26</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4" t="s">
        <v>26</v>
      </c>
      <c r="R121" s="3" t="s">
        <v>26</v>
      </c>
      <c r="S121" s="3" t="s">
        <v>26</v>
      </c>
      <c r="T121" s="3" t="s">
        <v>26</v>
      </c>
      <c r="U121" s="3" t="s">
        <v>26</v>
      </c>
    </row>
    <row r="122" spans="1:21" ht="16" x14ac:dyDescent="0.2">
      <c r="A122" s="2" t="s">
        <v>130</v>
      </c>
      <c r="B122" s="3">
        <v>-22824000000</v>
      </c>
      <c r="C122" s="3">
        <v>-16681000000</v>
      </c>
      <c r="D122" s="3">
        <v>-6332000000</v>
      </c>
      <c r="E122" s="3">
        <v>566000000</v>
      </c>
      <c r="F122" s="3">
        <v>9895000000</v>
      </c>
      <c r="G122" s="3">
        <v>17710000000</v>
      </c>
      <c r="H122" s="3">
        <v>9096000000</v>
      </c>
      <c r="I122" s="3">
        <v>2282000000</v>
      </c>
      <c r="J122" s="3">
        <v>2648000000</v>
      </c>
      <c r="K122" s="3">
        <v>13682000000</v>
      </c>
      <c r="L122" s="3">
        <v>24150000000</v>
      </c>
      <c r="M122" s="3">
        <v>34566000000</v>
      </c>
      <c r="N122" s="3">
        <v>57055000000</v>
      </c>
      <c r="O122" s="3">
        <v>84281000000</v>
      </c>
      <c r="P122" s="3">
        <v>118848000000</v>
      </c>
      <c r="Q122" s="4">
        <v>132143000000</v>
      </c>
      <c r="R122" s="3">
        <v>99368000000</v>
      </c>
      <c r="S122" s="3">
        <v>108234000000</v>
      </c>
      <c r="T122" s="3">
        <v>118848000000</v>
      </c>
      <c r="U122" s="3">
        <v>132143000000</v>
      </c>
    </row>
    <row r="123" spans="1:21" ht="16" x14ac:dyDescent="0.2">
      <c r="A123" s="2" t="s">
        <v>131</v>
      </c>
      <c r="B123" s="3">
        <v>969000000</v>
      </c>
      <c r="C123" s="3">
        <v>1055000000</v>
      </c>
      <c r="D123" s="3">
        <v>1863000000</v>
      </c>
      <c r="E123" s="3">
        <v>1422000000</v>
      </c>
      <c r="F123" s="3">
        <v>1743000000</v>
      </c>
      <c r="G123" s="3">
        <v>3708000000</v>
      </c>
      <c r="H123" s="3">
        <v>2522000000</v>
      </c>
      <c r="I123" s="3">
        <v>1537000000</v>
      </c>
      <c r="J123" s="3">
        <v>431000000</v>
      </c>
      <c r="K123" s="3">
        <v>-2187000000</v>
      </c>
      <c r="L123" s="3">
        <v>-340000000</v>
      </c>
      <c r="M123" s="3">
        <v>3186000000</v>
      </c>
      <c r="N123" s="3">
        <v>1822000000</v>
      </c>
      <c r="O123" s="3">
        <v>-4678000000</v>
      </c>
      <c r="P123" s="3">
        <v>-6343000000</v>
      </c>
      <c r="Q123" s="4">
        <v>-6937000000</v>
      </c>
      <c r="R123" s="3">
        <v>-6457000000</v>
      </c>
      <c r="S123" s="3">
        <v>-5644000000</v>
      </c>
      <c r="T123" s="3">
        <v>-6343000000</v>
      </c>
      <c r="U123" s="3">
        <v>-6937000000</v>
      </c>
    </row>
    <row r="124" spans="1:21" ht="16" x14ac:dyDescent="0.2">
      <c r="A124" s="2" t="s">
        <v>132</v>
      </c>
      <c r="B124" s="3">
        <v>39558000000</v>
      </c>
      <c r="C124" s="3">
        <v>46175000000</v>
      </c>
      <c r="D124" s="3">
        <v>57083000000</v>
      </c>
      <c r="E124" s="3">
        <v>66363000000</v>
      </c>
      <c r="F124" s="3">
        <v>78944000000</v>
      </c>
      <c r="G124" s="3">
        <v>89784000000</v>
      </c>
      <c r="H124" s="3">
        <v>80083000000</v>
      </c>
      <c r="I124" s="3">
        <v>71997000000</v>
      </c>
      <c r="J124" s="3">
        <v>72394000000</v>
      </c>
      <c r="K124" s="3">
        <v>82718000000</v>
      </c>
      <c r="L124" s="3">
        <v>102330000000</v>
      </c>
      <c r="M124" s="3">
        <v>118304000000</v>
      </c>
      <c r="N124" s="3">
        <v>141988000000</v>
      </c>
      <c r="O124" s="3">
        <v>166542000000</v>
      </c>
      <c r="P124" s="3">
        <v>206223000000</v>
      </c>
      <c r="Q124" s="4">
        <v>220714000000</v>
      </c>
      <c r="R124" s="3">
        <v>183136000000</v>
      </c>
      <c r="S124" s="3">
        <v>194683000000</v>
      </c>
      <c r="T124" s="3">
        <v>206223000000</v>
      </c>
      <c r="U124" s="3">
        <v>220714000000</v>
      </c>
    </row>
    <row r="125" spans="1:21" ht="16" x14ac:dyDescent="0.2">
      <c r="A125" s="2" t="s">
        <v>133</v>
      </c>
      <c r="B125" s="3" t="s">
        <v>26</v>
      </c>
      <c r="C125" s="3" t="s">
        <v>26</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4" t="s">
        <v>26</v>
      </c>
      <c r="R125" s="3" t="s">
        <v>26</v>
      </c>
      <c r="S125" s="3" t="s">
        <v>26</v>
      </c>
      <c r="T125" s="3" t="s">
        <v>26</v>
      </c>
      <c r="U125" s="3" t="s">
        <v>26</v>
      </c>
    </row>
    <row r="126" spans="1:21" ht="16" x14ac:dyDescent="0.2">
      <c r="A126" s="2" t="s">
        <v>134</v>
      </c>
      <c r="B126" s="3">
        <v>39558000000</v>
      </c>
      <c r="C126" s="3">
        <v>46175000000</v>
      </c>
      <c r="D126" s="3">
        <v>57083000000</v>
      </c>
      <c r="E126" s="3">
        <v>66363000000</v>
      </c>
      <c r="F126" s="3">
        <v>78944000000</v>
      </c>
      <c r="G126" s="3">
        <v>89784000000</v>
      </c>
      <c r="H126" s="3">
        <v>80083000000</v>
      </c>
      <c r="I126" s="3">
        <v>71997000000</v>
      </c>
      <c r="J126" s="3">
        <v>72394000000</v>
      </c>
      <c r="K126" s="3">
        <v>82718000000</v>
      </c>
      <c r="L126" s="3">
        <v>102330000000</v>
      </c>
      <c r="M126" s="3">
        <v>118304000000</v>
      </c>
      <c r="N126" s="3">
        <v>141988000000</v>
      </c>
      <c r="O126" s="3">
        <v>166542000000</v>
      </c>
      <c r="P126" s="3">
        <v>206223000000</v>
      </c>
      <c r="Q126" s="4">
        <v>220714000000</v>
      </c>
      <c r="R126" s="3">
        <v>183136000000</v>
      </c>
      <c r="S126" s="3">
        <v>194683000000</v>
      </c>
      <c r="T126" s="3">
        <v>206223000000</v>
      </c>
      <c r="U126" s="3">
        <v>220714000000</v>
      </c>
    </row>
    <row r="127" spans="1:21" ht="16" x14ac:dyDescent="0.2">
      <c r="A127" s="2" t="s">
        <v>135</v>
      </c>
      <c r="B127" s="3">
        <v>77888000000</v>
      </c>
      <c r="C127" s="3">
        <v>86113000000</v>
      </c>
      <c r="D127" s="3">
        <v>108704000000</v>
      </c>
      <c r="E127" s="3">
        <v>121271000000</v>
      </c>
      <c r="F127" s="3">
        <v>142431000000</v>
      </c>
      <c r="G127" s="3">
        <v>172384000000</v>
      </c>
      <c r="H127" s="3">
        <v>176223000000</v>
      </c>
      <c r="I127" s="3">
        <v>193694000000</v>
      </c>
      <c r="J127" s="3">
        <v>241086000000</v>
      </c>
      <c r="K127" s="3">
        <v>258848000000</v>
      </c>
      <c r="L127" s="3">
        <v>286556000000</v>
      </c>
      <c r="M127" s="3">
        <v>301311000000</v>
      </c>
      <c r="N127" s="3">
        <v>333779000000</v>
      </c>
      <c r="O127" s="3">
        <v>364840000000</v>
      </c>
      <c r="P127" s="3">
        <v>411976000000</v>
      </c>
      <c r="Q127" s="4">
        <v>445785000000</v>
      </c>
      <c r="R127" s="3">
        <v>364552000000</v>
      </c>
      <c r="S127" s="3">
        <v>380088000000</v>
      </c>
      <c r="T127" s="3">
        <v>411976000000</v>
      </c>
      <c r="U127" s="3">
        <v>445785000000</v>
      </c>
    </row>
    <row r="128" spans="1:21" ht="16" x14ac:dyDescent="0.2">
      <c r="A128" s="31" t="s">
        <v>136</v>
      </c>
      <c r="B128" s="27">
        <v>8908000000</v>
      </c>
      <c r="C128" s="27">
        <v>8668000000</v>
      </c>
      <c r="D128" s="27">
        <v>8376000000</v>
      </c>
      <c r="E128" s="27">
        <v>8381000000</v>
      </c>
      <c r="F128" s="27">
        <v>8328000000</v>
      </c>
      <c r="G128" s="27">
        <v>8239000000</v>
      </c>
      <c r="H128" s="27">
        <v>8027000000</v>
      </c>
      <c r="I128" s="27">
        <v>7808000000</v>
      </c>
      <c r="J128" s="27">
        <v>7708000000</v>
      </c>
      <c r="K128" s="27">
        <v>7677000000</v>
      </c>
      <c r="L128" s="27">
        <v>7643000000</v>
      </c>
      <c r="M128" s="27">
        <v>7571000000</v>
      </c>
      <c r="N128" s="27">
        <v>7519000000</v>
      </c>
      <c r="O128" s="27">
        <v>7464000000</v>
      </c>
      <c r="P128" s="27">
        <v>7432000000</v>
      </c>
      <c r="Q128" s="28">
        <v>7431000000</v>
      </c>
      <c r="R128" s="27">
        <v>7447000000</v>
      </c>
      <c r="S128" s="27">
        <v>7437000000</v>
      </c>
      <c r="T128" s="27">
        <v>7432000000</v>
      </c>
      <c r="U128" s="27">
        <v>7431000000</v>
      </c>
    </row>
    <row r="129" spans="1:21" ht="16" x14ac:dyDescent="0.2">
      <c r="A129" s="15" t="s">
        <v>199</v>
      </c>
      <c r="B129" s="10"/>
      <c r="C129" s="20">
        <f>(C128/B128)-1</f>
        <v>-2.6942074539739513E-2</v>
      </c>
      <c r="D129" s="20">
        <f>(D128/C128)-1</f>
        <v>-3.3687125057683454E-2</v>
      </c>
      <c r="E129" s="20">
        <f>(E128/D128)-1</f>
        <v>5.9694364851958781E-4</v>
      </c>
      <c r="F129" s="20">
        <f t="shared" ref="F129:U129" si="9">(F128/E128)-1</f>
        <v>-6.3238277055244208E-3</v>
      </c>
      <c r="G129" s="20">
        <f t="shared" si="9"/>
        <v>-1.0686839577329521E-2</v>
      </c>
      <c r="H129" s="20">
        <f t="shared" si="9"/>
        <v>-2.5731278067726682E-2</v>
      </c>
      <c r="I129" s="20">
        <f t="shared" si="9"/>
        <v>-2.7282920144512279E-2</v>
      </c>
      <c r="J129" s="20">
        <f t="shared" si="9"/>
        <v>-1.2807377049180335E-2</v>
      </c>
      <c r="K129" s="20">
        <f t="shared" si="9"/>
        <v>-4.0217955371043557E-3</v>
      </c>
      <c r="L129" s="20">
        <f t="shared" si="9"/>
        <v>-4.4288133385437245E-3</v>
      </c>
      <c r="M129" s="20">
        <f t="shared" si="9"/>
        <v>-9.4203846657071599E-3</v>
      </c>
      <c r="N129" s="20">
        <f t="shared" si="9"/>
        <v>-6.8683133007528818E-3</v>
      </c>
      <c r="O129" s="20">
        <f t="shared" si="9"/>
        <v>-7.3148025003324513E-3</v>
      </c>
      <c r="P129" s="20">
        <f t="shared" si="9"/>
        <v>-4.2872454448017461E-3</v>
      </c>
      <c r="Q129" s="20">
        <f t="shared" si="9"/>
        <v>-1.3455328310008063E-4</v>
      </c>
      <c r="R129" s="20">
        <f t="shared" si="9"/>
        <v>2.1531422419593937E-3</v>
      </c>
      <c r="S129" s="20">
        <f t="shared" si="9"/>
        <v>-1.3428226131327881E-3</v>
      </c>
      <c r="T129" s="20">
        <f t="shared" si="9"/>
        <v>-6.7231410514989598E-4</v>
      </c>
      <c r="U129" s="20">
        <f t="shared" si="9"/>
        <v>-1.3455328310008063E-4</v>
      </c>
    </row>
    <row r="130" spans="1:21" ht="16" x14ac:dyDescent="0.2">
      <c r="A130" s="2" t="s">
        <v>137</v>
      </c>
      <c r="B130" s="3" t="s">
        <v>26</v>
      </c>
      <c r="C130" s="3" t="s">
        <v>26</v>
      </c>
      <c r="D130" s="3" t="s">
        <v>26</v>
      </c>
      <c r="E130" s="3" t="s">
        <v>26</v>
      </c>
      <c r="F130" s="3" t="s">
        <v>26</v>
      </c>
      <c r="G130" s="3" t="s">
        <v>26</v>
      </c>
      <c r="H130" s="3" t="s">
        <v>26</v>
      </c>
      <c r="I130" s="3" t="s">
        <v>26</v>
      </c>
      <c r="J130" s="3">
        <v>5372000000</v>
      </c>
      <c r="K130" s="3">
        <v>5568000000</v>
      </c>
      <c r="L130" s="3">
        <v>6188000000</v>
      </c>
      <c r="M130" s="3">
        <v>7671000000</v>
      </c>
      <c r="N130" s="3">
        <v>9629000000</v>
      </c>
      <c r="O130" s="3">
        <v>11489000000</v>
      </c>
      <c r="P130" s="3">
        <v>12728000000</v>
      </c>
      <c r="Q130" s="4">
        <v>13487000000</v>
      </c>
      <c r="R130" s="3">
        <v>11998000000</v>
      </c>
      <c r="S130" s="3">
        <v>12312000000</v>
      </c>
      <c r="T130" s="3">
        <v>12728000000</v>
      </c>
      <c r="U130" s="3">
        <v>13487000000</v>
      </c>
    </row>
    <row r="131" spans="1:21" ht="16" x14ac:dyDescent="0.2">
      <c r="A131" s="2" t="s">
        <v>138</v>
      </c>
      <c r="B131" s="3">
        <v>-330000000</v>
      </c>
      <c r="C131" s="3">
        <v>434000000</v>
      </c>
      <c r="D131" s="3">
        <v>2311000000</v>
      </c>
      <c r="E131" s="3">
        <v>5006000000</v>
      </c>
      <c r="F131" s="3">
        <v>11796000000</v>
      </c>
      <c r="G131" s="3">
        <v>13976000000</v>
      </c>
      <c r="H131" s="3">
        <v>29697000000</v>
      </c>
      <c r="I131" s="3">
        <v>47177000000</v>
      </c>
      <c r="J131" s="3">
        <v>78531000000</v>
      </c>
      <c r="K131" s="3">
        <v>64294000000</v>
      </c>
      <c r="L131" s="3">
        <v>60822000000</v>
      </c>
      <c r="M131" s="3">
        <v>49751000000</v>
      </c>
      <c r="N131" s="3">
        <v>43922000000</v>
      </c>
      <c r="O131" s="3">
        <v>35850000000</v>
      </c>
      <c r="P131" s="3">
        <v>12533000000</v>
      </c>
      <c r="Q131" s="4">
        <v>-8950000000</v>
      </c>
      <c r="R131" s="3">
        <v>32470000000</v>
      </c>
      <c r="S131" s="3">
        <v>21648000000</v>
      </c>
      <c r="T131" s="3">
        <v>12533000000</v>
      </c>
      <c r="U131" s="3">
        <v>-8950000000</v>
      </c>
    </row>
    <row r="132" spans="1:21" ht="16" x14ac:dyDescent="0.2">
      <c r="A132" s="2" t="s">
        <v>139</v>
      </c>
      <c r="B132" s="5">
        <v>-0.83</v>
      </c>
      <c r="C132" s="5">
        <v>0.94</v>
      </c>
      <c r="D132" s="5">
        <v>4.05</v>
      </c>
      <c r="E132" s="5">
        <v>7.54</v>
      </c>
      <c r="F132" s="5">
        <v>14.94</v>
      </c>
      <c r="G132" s="5">
        <v>15.57</v>
      </c>
      <c r="H132" s="5">
        <v>37.08</v>
      </c>
      <c r="I132" s="5">
        <v>65.53</v>
      </c>
      <c r="J132" s="5">
        <v>108.48</v>
      </c>
      <c r="K132" s="5">
        <v>77.73</v>
      </c>
      <c r="L132" s="5">
        <v>59.44</v>
      </c>
      <c r="M132" s="5">
        <v>42.05</v>
      </c>
      <c r="N132" s="5">
        <v>30.93</v>
      </c>
      <c r="O132" s="5">
        <v>21.53</v>
      </c>
      <c r="P132" s="5">
        <v>6.08</v>
      </c>
      <c r="Q132" s="6">
        <v>-4.0599999999999996</v>
      </c>
      <c r="R132" s="5">
        <v>17.73</v>
      </c>
      <c r="S132" s="5">
        <v>11.12</v>
      </c>
      <c r="T132" s="5">
        <v>6.08</v>
      </c>
      <c r="U132" s="5">
        <v>-4.0599999999999996</v>
      </c>
    </row>
    <row r="133" spans="1:21" ht="16" x14ac:dyDescent="0.2">
      <c r="A133" s="2" t="s">
        <v>140</v>
      </c>
      <c r="B133" s="5">
        <v>39.76</v>
      </c>
      <c r="C133" s="5">
        <v>44.96</v>
      </c>
      <c r="D133" s="5">
        <v>45.88</v>
      </c>
      <c r="E133" s="5">
        <v>47.53</v>
      </c>
      <c r="F133" s="5">
        <v>49.09</v>
      </c>
      <c r="G133" s="5">
        <v>43.14</v>
      </c>
      <c r="H133" s="5">
        <v>37.75</v>
      </c>
      <c r="I133" s="5">
        <v>29.28</v>
      </c>
      <c r="J133" s="5">
        <v>13.87</v>
      </c>
      <c r="K133" s="5">
        <v>18.12</v>
      </c>
      <c r="L133" s="5">
        <v>22.2</v>
      </c>
      <c r="M133" s="5">
        <v>27.07</v>
      </c>
      <c r="N133" s="5">
        <v>30.58</v>
      </c>
      <c r="O133" s="5">
        <v>30.67</v>
      </c>
      <c r="P133" s="5">
        <v>38.53</v>
      </c>
      <c r="Q133" s="6">
        <v>39.020000000000003</v>
      </c>
      <c r="R133" s="5">
        <v>36.630000000000003</v>
      </c>
      <c r="S133" s="5">
        <v>38.659999999999997</v>
      </c>
      <c r="T133" s="5">
        <v>38.53</v>
      </c>
      <c r="U133" s="5">
        <v>39.020000000000003</v>
      </c>
    </row>
    <row r="134" spans="1:21" ht="16" x14ac:dyDescent="0.2">
      <c r="A134" s="2" t="s">
        <v>141</v>
      </c>
      <c r="B134" s="5">
        <v>1.82</v>
      </c>
      <c r="C134" s="5">
        <v>2.13</v>
      </c>
      <c r="D134" s="5">
        <v>2.6</v>
      </c>
      <c r="E134" s="5">
        <v>2.6</v>
      </c>
      <c r="F134" s="5">
        <v>2.71</v>
      </c>
      <c r="G134" s="5">
        <v>2.5</v>
      </c>
      <c r="H134" s="5">
        <v>2.5</v>
      </c>
      <c r="I134" s="5">
        <v>2.35</v>
      </c>
      <c r="J134" s="5">
        <v>2.48</v>
      </c>
      <c r="K134" s="5">
        <v>2.9</v>
      </c>
      <c r="L134" s="5">
        <v>2.5299999999999998</v>
      </c>
      <c r="M134" s="5">
        <v>2.52</v>
      </c>
      <c r="N134" s="5">
        <v>2.08</v>
      </c>
      <c r="O134" s="5">
        <v>1.78</v>
      </c>
      <c r="P134" s="5">
        <v>1.77</v>
      </c>
      <c r="Q134" s="6">
        <v>1.66</v>
      </c>
      <c r="R134" s="5">
        <v>1.93</v>
      </c>
      <c r="S134" s="5">
        <v>1.91</v>
      </c>
      <c r="T134" s="5">
        <v>1.77</v>
      </c>
      <c r="U134" s="5">
        <v>1.66</v>
      </c>
    </row>
    <row r="135" spans="1:21" ht="16" x14ac:dyDescent="0.2">
      <c r="A135" s="2" t="s">
        <v>142</v>
      </c>
      <c r="B135" s="5">
        <v>-10.02</v>
      </c>
      <c r="C135" s="5">
        <v>-15.85</v>
      </c>
      <c r="D135" s="5">
        <v>5.23</v>
      </c>
      <c r="E135" s="5">
        <v>13.94</v>
      </c>
      <c r="F135" s="5">
        <v>27.64</v>
      </c>
      <c r="G135" s="5">
        <v>28.08</v>
      </c>
      <c r="H135" s="5">
        <v>26.86</v>
      </c>
      <c r="I135" s="5">
        <v>29.47</v>
      </c>
      <c r="J135" s="5">
        <v>24.58</v>
      </c>
      <c r="K135" s="5">
        <v>24.34</v>
      </c>
      <c r="L135" s="5">
        <v>23.68</v>
      </c>
      <c r="M135" s="5">
        <v>7.1</v>
      </c>
      <c r="N135" s="5">
        <v>-3.51</v>
      </c>
      <c r="O135" s="5">
        <v>-3.45</v>
      </c>
      <c r="P135" s="5">
        <v>-7.42</v>
      </c>
      <c r="Q135" s="6">
        <v>-23.23</v>
      </c>
      <c r="R135" s="5">
        <v>-7.32</v>
      </c>
      <c r="S135" s="5">
        <v>-9.26</v>
      </c>
      <c r="T135" s="5">
        <v>-7.42</v>
      </c>
      <c r="U135" s="5">
        <v>-23.23</v>
      </c>
    </row>
    <row r="136" spans="1:21" ht="16" x14ac:dyDescent="0.2">
      <c r="A136" s="2" t="s">
        <v>143</v>
      </c>
      <c r="B136" s="3">
        <v>93000</v>
      </c>
      <c r="C136" s="3">
        <v>89000</v>
      </c>
      <c r="D136" s="3">
        <v>90000</v>
      </c>
      <c r="E136" s="3">
        <v>94000</v>
      </c>
      <c r="F136" s="3">
        <v>99000</v>
      </c>
      <c r="G136" s="3">
        <v>128000</v>
      </c>
      <c r="H136" s="3">
        <v>118000</v>
      </c>
      <c r="I136" s="3">
        <v>114000</v>
      </c>
      <c r="J136" s="3">
        <v>124000</v>
      </c>
      <c r="K136" s="3">
        <v>131000</v>
      </c>
      <c r="L136" s="3">
        <v>144000</v>
      </c>
      <c r="M136" s="3">
        <v>163000</v>
      </c>
      <c r="N136" s="3">
        <v>181000</v>
      </c>
      <c r="O136" s="3">
        <v>221000</v>
      </c>
      <c r="P136" s="3">
        <v>221000</v>
      </c>
      <c r="Q136" s="4">
        <v>221000</v>
      </c>
      <c r="R136" s="3">
        <v>221000</v>
      </c>
      <c r="S136" s="3">
        <v>221000</v>
      </c>
      <c r="T136" s="3">
        <v>221000</v>
      </c>
      <c r="U136" s="3">
        <v>221000</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14569000000</v>
      </c>
      <c r="C139" s="3">
        <v>18760000000</v>
      </c>
      <c r="D139" s="3">
        <v>23150000000</v>
      </c>
      <c r="E139" s="3">
        <v>16978000000</v>
      </c>
      <c r="F139" s="3">
        <v>21863000000</v>
      </c>
      <c r="G139" s="3">
        <v>22074000000</v>
      </c>
      <c r="H139" s="3">
        <v>12193000000</v>
      </c>
      <c r="I139" s="3">
        <v>16798000000</v>
      </c>
      <c r="J139" s="3">
        <v>21204000000</v>
      </c>
      <c r="K139" s="3">
        <v>16571000000</v>
      </c>
      <c r="L139" s="3">
        <v>39240000000</v>
      </c>
      <c r="M139" s="3">
        <v>44281000000</v>
      </c>
      <c r="N139" s="3">
        <v>61271000000</v>
      </c>
      <c r="O139" s="3">
        <v>72738000000</v>
      </c>
      <c r="P139" s="3">
        <v>72361000000</v>
      </c>
      <c r="Q139" s="4">
        <v>77096000000</v>
      </c>
      <c r="R139" s="3">
        <v>16425000000</v>
      </c>
      <c r="S139" s="3">
        <v>18299000000</v>
      </c>
      <c r="T139" s="3">
        <v>20081000000</v>
      </c>
      <c r="U139" s="3">
        <v>22291000000</v>
      </c>
    </row>
    <row r="140" spans="1:21" ht="16" x14ac:dyDescent="0.2">
      <c r="A140" s="2" t="s">
        <v>145</v>
      </c>
      <c r="B140" s="3">
        <v>2562000000</v>
      </c>
      <c r="C140" s="3">
        <v>2673000000</v>
      </c>
      <c r="D140" s="3">
        <v>2766000000</v>
      </c>
      <c r="E140" s="3">
        <v>2967000000</v>
      </c>
      <c r="F140" s="3">
        <v>3755000000</v>
      </c>
      <c r="G140" s="3">
        <v>5212000000</v>
      </c>
      <c r="H140" s="3">
        <v>5957000000</v>
      </c>
      <c r="I140" s="3">
        <v>6622000000</v>
      </c>
      <c r="J140" s="3">
        <v>8778000000</v>
      </c>
      <c r="K140" s="3">
        <v>10261000000</v>
      </c>
      <c r="L140" s="3">
        <v>11682000000</v>
      </c>
      <c r="M140" s="3">
        <v>12796000000</v>
      </c>
      <c r="N140" s="3">
        <v>11686000000</v>
      </c>
      <c r="O140" s="3">
        <v>14460000000</v>
      </c>
      <c r="P140" s="3">
        <v>13861000000</v>
      </c>
      <c r="Q140" s="4">
        <v>14992000000</v>
      </c>
      <c r="R140" s="3">
        <v>3648000000</v>
      </c>
      <c r="S140" s="3">
        <v>3549000000</v>
      </c>
      <c r="T140" s="3">
        <v>3874000000</v>
      </c>
      <c r="U140" s="3">
        <v>3921000000</v>
      </c>
    </row>
    <row r="141" spans="1:21" ht="16" x14ac:dyDescent="0.2">
      <c r="A141" s="2" t="s">
        <v>146</v>
      </c>
      <c r="B141" s="3">
        <v>2084000000</v>
      </c>
      <c r="C141" s="3">
        <v>1979000000</v>
      </c>
      <c r="D141" s="3">
        <v>4081000000</v>
      </c>
      <c r="E141" s="3">
        <v>-24249000000</v>
      </c>
      <c r="F141" s="3">
        <v>-39663000000</v>
      </c>
      <c r="G141" s="3">
        <v>-40004000000</v>
      </c>
      <c r="H141" s="3">
        <v>-35655000000</v>
      </c>
      <c r="I141" s="3">
        <v>-45871000000</v>
      </c>
      <c r="J141" s="3">
        <v>-59838000000</v>
      </c>
      <c r="K141" s="3">
        <v>14768000000</v>
      </c>
      <c r="L141" s="3">
        <v>326000000</v>
      </c>
      <c r="M141" s="3">
        <v>1450000000</v>
      </c>
      <c r="N141" s="3">
        <v>4719000000</v>
      </c>
      <c r="O141" s="3">
        <v>1391000000</v>
      </c>
      <c r="P141" s="3">
        <v>3748000000</v>
      </c>
      <c r="Q141" s="4">
        <v>4722000000</v>
      </c>
      <c r="R141" s="3">
        <v>1447000000</v>
      </c>
      <c r="S141" s="3">
        <v>750000000</v>
      </c>
      <c r="T141" s="3">
        <v>572000000</v>
      </c>
      <c r="U141" s="3">
        <v>1953000000</v>
      </c>
    </row>
    <row r="142" spans="1:21" ht="16" x14ac:dyDescent="0.2">
      <c r="A142" s="31" t="s">
        <v>147</v>
      </c>
      <c r="B142" s="27">
        <v>1708000000</v>
      </c>
      <c r="C142" s="27">
        <v>1891000000</v>
      </c>
      <c r="D142" s="27">
        <v>2166000000</v>
      </c>
      <c r="E142" s="27">
        <v>2244000000</v>
      </c>
      <c r="F142" s="27">
        <v>2406000000</v>
      </c>
      <c r="G142" s="27">
        <v>2446000000</v>
      </c>
      <c r="H142" s="27">
        <v>2574000000</v>
      </c>
      <c r="I142" s="27">
        <v>2668000000</v>
      </c>
      <c r="J142" s="27">
        <v>3266000000</v>
      </c>
      <c r="K142" s="27">
        <v>3940000000</v>
      </c>
      <c r="L142" s="27">
        <v>4652000000</v>
      </c>
      <c r="M142" s="27">
        <v>5289000000</v>
      </c>
      <c r="N142" s="27">
        <v>6118000000</v>
      </c>
      <c r="O142" s="27">
        <v>7502000000</v>
      </c>
      <c r="P142" s="27">
        <v>9611000000</v>
      </c>
      <c r="Q142" s="28">
        <v>9926000000</v>
      </c>
      <c r="R142" s="27">
        <v>2538000000</v>
      </c>
      <c r="S142" s="27">
        <v>2465000000</v>
      </c>
      <c r="T142" s="27">
        <v>2416000000</v>
      </c>
      <c r="U142" s="27">
        <v>2507000000</v>
      </c>
    </row>
    <row r="143" spans="1:21" ht="16" x14ac:dyDescent="0.2">
      <c r="A143" s="12" t="s">
        <v>200</v>
      </c>
      <c r="B143" s="20">
        <f t="shared" ref="B143:U143" si="10">B142/B2</f>
        <v>2.9228057566267947E-2</v>
      </c>
      <c r="C143" s="20">
        <f t="shared" si="10"/>
        <v>3.0263747519364958E-2</v>
      </c>
      <c r="D143" s="20">
        <f t="shared" si="10"/>
        <v>3.0968074003116824E-2</v>
      </c>
      <c r="E143" s="20">
        <f t="shared" si="10"/>
        <v>3.043826214342878E-2</v>
      </c>
      <c r="F143" s="20">
        <f t="shared" si="10"/>
        <v>3.0905984662616091E-2</v>
      </c>
      <c r="G143" s="20">
        <f t="shared" si="10"/>
        <v>2.8169014084507043E-2</v>
      </c>
      <c r="H143" s="20">
        <f t="shared" si="10"/>
        <v>2.7505877324214577E-2</v>
      </c>
      <c r="I143" s="20">
        <f t="shared" si="10"/>
        <v>3.1270511017346458E-2</v>
      </c>
      <c r="J143" s="20">
        <f t="shared" si="10"/>
        <v>3.6309060589216229E-2</v>
      </c>
      <c r="K143" s="20">
        <f t="shared" si="10"/>
        <v>3.5701341065603479E-2</v>
      </c>
      <c r="L143" s="20">
        <f t="shared" si="10"/>
        <v>3.6966696598142126E-2</v>
      </c>
      <c r="M143" s="20">
        <f t="shared" si="10"/>
        <v>3.6982134741111075E-2</v>
      </c>
      <c r="N143" s="20">
        <f t="shared" si="10"/>
        <v>3.6397601256484696E-2</v>
      </c>
      <c r="O143" s="20">
        <f t="shared" si="10"/>
        <v>3.7837292580824126E-2</v>
      </c>
      <c r="P143" s="20">
        <f t="shared" si="10"/>
        <v>4.5353089682183892E-2</v>
      </c>
      <c r="Q143" s="20">
        <f t="shared" si="10"/>
        <v>4.5467454537126105E-2</v>
      </c>
      <c r="R143" s="20">
        <f t="shared" si="10"/>
        <v>4.8116480558136006E-2</v>
      </c>
      <c r="S143" s="20">
        <f t="shared" si="10"/>
        <v>4.6635261176381559E-2</v>
      </c>
      <c r="T143" s="20">
        <f t="shared" si="10"/>
        <v>4.2997739771129584E-2</v>
      </c>
      <c r="U143" s="20">
        <f t="shared" si="10"/>
        <v>4.4358334660367676E-2</v>
      </c>
    </row>
    <row r="144" spans="1:21" ht="16" x14ac:dyDescent="0.2">
      <c r="A144" s="2" t="s">
        <v>148</v>
      </c>
      <c r="B144" s="3">
        <v>762000000</v>
      </c>
      <c r="C144" s="3">
        <v>-220000000</v>
      </c>
      <c r="D144" s="3">
        <v>2000000</v>
      </c>
      <c r="E144" s="3">
        <v>954000000</v>
      </c>
      <c r="F144" s="3">
        <v>-19000000</v>
      </c>
      <c r="G144" s="3">
        <v>-331000000</v>
      </c>
      <c r="H144" s="3">
        <v>224000000</v>
      </c>
      <c r="I144" s="3">
        <v>-448000000</v>
      </c>
      <c r="J144" s="3">
        <v>-3296000000</v>
      </c>
      <c r="K144" s="3">
        <v>13040000000</v>
      </c>
      <c r="L144" s="3">
        <v>-3534000000</v>
      </c>
      <c r="M144" s="3">
        <v>-3620000000</v>
      </c>
      <c r="N144" s="3">
        <v>-150000000</v>
      </c>
      <c r="O144" s="3">
        <v>-5702000000</v>
      </c>
      <c r="P144" s="3">
        <v>-6059000000</v>
      </c>
      <c r="Q144" s="4">
        <v>-5436000000</v>
      </c>
      <c r="R144" s="3">
        <v>-1305000000</v>
      </c>
      <c r="S144" s="3">
        <v>-1675000000</v>
      </c>
      <c r="T144" s="3">
        <v>-1888000000</v>
      </c>
      <c r="U144" s="3">
        <v>-568000000</v>
      </c>
    </row>
    <row r="145" spans="1:21" ht="16" x14ac:dyDescent="0.2">
      <c r="A145" s="2" t="s">
        <v>149</v>
      </c>
      <c r="B145" s="3" t="s">
        <v>26</v>
      </c>
      <c r="C145" s="3" t="s">
        <v>26</v>
      </c>
      <c r="D145" s="3" t="s">
        <v>26</v>
      </c>
      <c r="E145" s="3">
        <v>6193000000</v>
      </c>
      <c r="F145" s="3" t="s">
        <v>26</v>
      </c>
      <c r="G145" s="3" t="s">
        <v>26</v>
      </c>
      <c r="H145" s="3">
        <v>7498000000</v>
      </c>
      <c r="I145" s="3">
        <v>630000000</v>
      </c>
      <c r="J145" s="3" t="s">
        <v>26</v>
      </c>
      <c r="K145" s="3" t="s">
        <v>26</v>
      </c>
      <c r="L145" s="3" t="s">
        <v>26</v>
      </c>
      <c r="M145" s="3" t="s">
        <v>26</v>
      </c>
      <c r="N145" s="3" t="s">
        <v>26</v>
      </c>
      <c r="O145" s="3" t="s">
        <v>26</v>
      </c>
      <c r="P145" s="3" t="s">
        <v>26</v>
      </c>
      <c r="Q145" s="4" t="s">
        <v>26</v>
      </c>
      <c r="R145" s="3" t="s">
        <v>26</v>
      </c>
      <c r="S145" s="3" t="s">
        <v>26</v>
      </c>
      <c r="T145" s="3" t="s">
        <v>26</v>
      </c>
      <c r="U145" s="3" t="s">
        <v>26</v>
      </c>
    </row>
    <row r="146" spans="1:21" ht="16" x14ac:dyDescent="0.2">
      <c r="A146" s="2" t="s">
        <v>150</v>
      </c>
      <c r="B146" s="3">
        <v>-386000000</v>
      </c>
      <c r="C146" s="3">
        <v>308000000</v>
      </c>
      <c r="D146" s="3">
        <v>1913000000</v>
      </c>
      <c r="E146" s="3">
        <v>-33640000000</v>
      </c>
      <c r="F146" s="3">
        <v>-42050000000</v>
      </c>
      <c r="G146" s="3">
        <v>-42119000000</v>
      </c>
      <c r="H146" s="3">
        <v>-45951000000</v>
      </c>
      <c r="I146" s="3">
        <v>-48721000000</v>
      </c>
      <c r="J146" s="3">
        <v>-59808000000</v>
      </c>
      <c r="K146" s="3">
        <v>-2212000000</v>
      </c>
      <c r="L146" s="3">
        <v>-792000000</v>
      </c>
      <c r="M146" s="3">
        <v>-219000000</v>
      </c>
      <c r="N146" s="3">
        <v>-1249000000</v>
      </c>
      <c r="O146" s="3">
        <v>-409000000</v>
      </c>
      <c r="P146" s="3">
        <v>196000000</v>
      </c>
      <c r="Q146" s="4">
        <v>232000000</v>
      </c>
      <c r="R146" s="3">
        <v>214000000</v>
      </c>
      <c r="S146" s="3">
        <v>-40000000</v>
      </c>
      <c r="T146" s="3">
        <v>44000000</v>
      </c>
      <c r="U146" s="3">
        <v>14000000</v>
      </c>
    </row>
    <row r="147" spans="1:21" ht="16" x14ac:dyDescent="0.2">
      <c r="A147" s="2" t="s">
        <v>151</v>
      </c>
      <c r="B147" s="3">
        <v>-178000000</v>
      </c>
      <c r="C147" s="3">
        <v>661000000</v>
      </c>
      <c r="D147" s="3">
        <v>-3003000000</v>
      </c>
      <c r="E147" s="3">
        <v>35930000000</v>
      </c>
      <c r="F147" s="3">
        <v>42878000000</v>
      </c>
      <c r="G147" s="3">
        <v>44949000000</v>
      </c>
      <c r="H147" s="3">
        <v>46585000000</v>
      </c>
      <c r="I147" s="3">
        <v>55776000000</v>
      </c>
      <c r="J147" s="3">
        <v>69363000000</v>
      </c>
      <c r="K147" s="3">
        <v>2284000000</v>
      </c>
      <c r="L147" s="3">
        <v>937000000</v>
      </c>
      <c r="M147" s="3">
        <v>2148000000</v>
      </c>
      <c r="N147" s="3">
        <v>-936000000</v>
      </c>
      <c r="O147" s="3">
        <v>446000000</v>
      </c>
      <c r="P147" s="3">
        <v>-2388000000</v>
      </c>
      <c r="Q147" s="4">
        <v>-1843000000</v>
      </c>
      <c r="R147" s="3">
        <v>-10347000000</v>
      </c>
      <c r="S147" s="3">
        <v>1843000000</v>
      </c>
      <c r="T147" s="3">
        <v>4243000000</v>
      </c>
      <c r="U147" s="3">
        <v>2418000000</v>
      </c>
    </row>
    <row r="148" spans="1:21" ht="16" x14ac:dyDescent="0.2">
      <c r="A148" s="2" t="s">
        <v>152</v>
      </c>
      <c r="B148" s="3">
        <v>2215000000</v>
      </c>
      <c r="C148" s="3">
        <v>-2238000000</v>
      </c>
      <c r="D148" s="3">
        <v>-1451000000</v>
      </c>
      <c r="E148" s="3">
        <v>-1156000000</v>
      </c>
      <c r="F148" s="3">
        <v>-1807000000</v>
      </c>
      <c r="G148" s="3">
        <v>-1120000000</v>
      </c>
      <c r="H148" s="3">
        <v>1456000000</v>
      </c>
      <c r="I148" s="3">
        <v>-530000000</v>
      </c>
      <c r="J148" s="3">
        <v>-925000000</v>
      </c>
      <c r="K148" s="3">
        <v>-3862000000</v>
      </c>
      <c r="L148" s="3">
        <v>-2812000000</v>
      </c>
      <c r="M148" s="3">
        <v>-2577000000</v>
      </c>
      <c r="N148" s="3">
        <v>-6481000000</v>
      </c>
      <c r="O148" s="3">
        <v>-6834000000</v>
      </c>
      <c r="P148" s="3">
        <v>-4087000000</v>
      </c>
      <c r="Q148" s="4">
        <v>-4782000000</v>
      </c>
      <c r="R148" s="3">
        <v>-3164000000</v>
      </c>
      <c r="S148" s="3">
        <v>-1408000000</v>
      </c>
      <c r="T148" s="3">
        <v>-11244000000</v>
      </c>
      <c r="U148" s="3">
        <v>11034000000</v>
      </c>
    </row>
    <row r="149" spans="1:21" ht="16" x14ac:dyDescent="0.2">
      <c r="A149" s="2" t="s">
        <v>153</v>
      </c>
      <c r="B149" s="3">
        <v>255000000</v>
      </c>
      <c r="C149" s="3">
        <v>-44000000</v>
      </c>
      <c r="D149" s="3">
        <v>-561000000</v>
      </c>
      <c r="E149" s="3">
        <v>184000000</v>
      </c>
      <c r="F149" s="3">
        <v>-802000000</v>
      </c>
      <c r="G149" s="3">
        <v>-161000000</v>
      </c>
      <c r="H149" s="3">
        <v>-272000000</v>
      </c>
      <c r="I149" s="3">
        <v>600000000</v>
      </c>
      <c r="J149" s="3">
        <v>50000000</v>
      </c>
      <c r="K149" s="3">
        <v>-465000000</v>
      </c>
      <c r="L149" s="3">
        <v>597000000</v>
      </c>
      <c r="M149" s="3">
        <v>168000000</v>
      </c>
      <c r="N149" s="3">
        <v>-737000000</v>
      </c>
      <c r="O149" s="3">
        <v>-1123000000</v>
      </c>
      <c r="P149" s="3">
        <v>1242000000</v>
      </c>
      <c r="Q149" s="4">
        <v>1280000000</v>
      </c>
      <c r="R149" s="3">
        <v>1305000000</v>
      </c>
      <c r="S149" s="3">
        <v>106000000</v>
      </c>
      <c r="T149" s="3">
        <v>374000000</v>
      </c>
      <c r="U149" s="3">
        <v>-505000000</v>
      </c>
    </row>
    <row r="150" spans="1:21" ht="16" x14ac:dyDescent="0.2">
      <c r="A150" s="2" t="s">
        <v>154</v>
      </c>
      <c r="B150" s="3" t="s">
        <v>26</v>
      </c>
      <c r="C150" s="3" t="s">
        <v>26</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4" t="s">
        <v>26</v>
      </c>
      <c r="R150" s="3" t="s">
        <v>26</v>
      </c>
      <c r="S150" s="3" t="s">
        <v>26</v>
      </c>
      <c r="T150" s="3" t="s">
        <v>26</v>
      </c>
      <c r="U150" s="3" t="s">
        <v>26</v>
      </c>
    </row>
    <row r="151" spans="1:21" ht="16" x14ac:dyDescent="0.2">
      <c r="A151" s="2" t="s">
        <v>155</v>
      </c>
      <c r="B151" s="3">
        <v>-671000000</v>
      </c>
      <c r="C151" s="3">
        <v>844000000</v>
      </c>
      <c r="D151" s="3">
        <v>58000000</v>
      </c>
      <c r="E151" s="3">
        <v>-31000000</v>
      </c>
      <c r="F151" s="3">
        <v>537000000</v>
      </c>
      <c r="G151" s="3">
        <v>473000000</v>
      </c>
      <c r="H151" s="3">
        <v>-1054000000</v>
      </c>
      <c r="I151" s="3">
        <v>88000000</v>
      </c>
      <c r="J151" s="3">
        <v>81000000</v>
      </c>
      <c r="K151" s="3">
        <v>1148000000</v>
      </c>
      <c r="L151" s="3">
        <v>232000000</v>
      </c>
      <c r="M151" s="3">
        <v>3018000000</v>
      </c>
      <c r="N151" s="3">
        <v>2798000000</v>
      </c>
      <c r="O151" s="3">
        <v>2943000000</v>
      </c>
      <c r="P151" s="3">
        <v>-2721000000</v>
      </c>
      <c r="Q151" s="4">
        <v>60000000</v>
      </c>
      <c r="R151" s="3">
        <v>-2058000000</v>
      </c>
      <c r="S151" s="3">
        <v>-407000000</v>
      </c>
      <c r="T151" s="3">
        <v>1311000000</v>
      </c>
      <c r="U151" s="3">
        <v>1214000000</v>
      </c>
    </row>
    <row r="152" spans="1:21" ht="16" x14ac:dyDescent="0.2">
      <c r="A152" s="2" t="s">
        <v>156</v>
      </c>
      <c r="B152" s="3">
        <v>-1977000000</v>
      </c>
      <c r="C152" s="3">
        <v>2099000000</v>
      </c>
      <c r="D152" s="3">
        <v>-1049000000</v>
      </c>
      <c r="E152" s="3">
        <v>36933000000</v>
      </c>
      <c r="F152" s="3">
        <v>44950000000</v>
      </c>
      <c r="G152" s="3">
        <v>45757000000</v>
      </c>
      <c r="H152" s="3">
        <v>46455000000</v>
      </c>
      <c r="I152" s="3">
        <v>55618000000</v>
      </c>
      <c r="J152" s="3">
        <v>70157000000</v>
      </c>
      <c r="K152" s="3">
        <v>5463000000</v>
      </c>
      <c r="L152" s="3">
        <v>2920000000</v>
      </c>
      <c r="M152" s="3">
        <v>1539000000</v>
      </c>
      <c r="N152" s="3">
        <v>3484000000</v>
      </c>
      <c r="O152" s="3">
        <v>5460000000</v>
      </c>
      <c r="P152" s="3">
        <v>3178000000</v>
      </c>
      <c r="Q152" s="4">
        <v>1599000000</v>
      </c>
      <c r="R152" s="3">
        <v>-6430000000</v>
      </c>
      <c r="S152" s="3">
        <v>3552000000</v>
      </c>
      <c r="T152" s="3">
        <v>13802000000</v>
      </c>
      <c r="U152" s="3">
        <v>-9325000000</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19037000000</v>
      </c>
      <c r="C154" s="3">
        <v>24073000000</v>
      </c>
      <c r="D154" s="3">
        <v>26994000000</v>
      </c>
      <c r="E154" s="3">
        <v>31626000000</v>
      </c>
      <c r="F154" s="3">
        <v>28833000000</v>
      </c>
      <c r="G154" s="3">
        <v>32231000000</v>
      </c>
      <c r="H154" s="3">
        <v>29080000000</v>
      </c>
      <c r="I154" s="3">
        <v>33325000000</v>
      </c>
      <c r="J154" s="3">
        <v>39507000000</v>
      </c>
      <c r="K154" s="3">
        <v>43884000000</v>
      </c>
      <c r="L154" s="3">
        <v>52185000000</v>
      </c>
      <c r="M154" s="3">
        <v>60675000000</v>
      </c>
      <c r="N154" s="3">
        <v>76740000000</v>
      </c>
      <c r="O154" s="3">
        <v>89035000000</v>
      </c>
      <c r="P154" s="3">
        <v>87582000000</v>
      </c>
      <c r="Q154" s="4">
        <v>94967000000</v>
      </c>
      <c r="R154" s="3">
        <v>11173000000</v>
      </c>
      <c r="S154" s="3">
        <v>24441000000</v>
      </c>
      <c r="T154" s="3">
        <v>28770000000</v>
      </c>
      <c r="U154" s="3">
        <v>30583000000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t="s">
        <v>26</v>
      </c>
      <c r="C156" s="3" t="s">
        <v>26</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4" t="s">
        <v>26</v>
      </c>
      <c r="R156" s="3" t="s">
        <v>26</v>
      </c>
      <c r="S156" s="3" t="s">
        <v>26</v>
      </c>
      <c r="T156" s="3" t="s">
        <v>26</v>
      </c>
      <c r="U156" s="3" t="s">
        <v>26</v>
      </c>
    </row>
    <row r="157" spans="1:21" ht="16" x14ac:dyDescent="0.2">
      <c r="A157" s="2" t="s">
        <v>161</v>
      </c>
      <c r="B157" s="3" t="s">
        <v>26</v>
      </c>
      <c r="C157" s="3" t="s">
        <v>26</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4" t="s">
        <v>26</v>
      </c>
      <c r="R157" s="3" t="s">
        <v>26</v>
      </c>
      <c r="S157" s="3" t="s">
        <v>26</v>
      </c>
      <c r="T157" s="3" t="s">
        <v>26</v>
      </c>
      <c r="U157" s="3" t="s">
        <v>26</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-3119000000</v>
      </c>
      <c r="C159" s="3">
        <v>-1977000000</v>
      </c>
      <c r="D159" s="3">
        <v>-2355000000</v>
      </c>
      <c r="E159" s="3">
        <v>-2305000000</v>
      </c>
      <c r="F159" s="3">
        <v>-4257000000</v>
      </c>
      <c r="G159" s="3">
        <v>-5485000000</v>
      </c>
      <c r="H159" s="3">
        <v>-5944000000</v>
      </c>
      <c r="I159" s="3">
        <v>-8343000000</v>
      </c>
      <c r="J159" s="3">
        <v>-8129000000</v>
      </c>
      <c r="K159" s="3">
        <v>-11632000000</v>
      </c>
      <c r="L159" s="3">
        <v>-13925000000</v>
      </c>
      <c r="M159" s="3">
        <v>-15441000000</v>
      </c>
      <c r="N159" s="3">
        <v>-20622000000</v>
      </c>
      <c r="O159" s="3">
        <v>-23886000000</v>
      </c>
      <c r="P159" s="3">
        <v>-28107000000</v>
      </c>
      <c r="Q159" s="4">
        <v>-31741000000</v>
      </c>
      <c r="R159" s="3">
        <v>-6274000000</v>
      </c>
      <c r="S159" s="3">
        <v>-6607000000</v>
      </c>
      <c r="T159" s="3">
        <v>-8943000000</v>
      </c>
      <c r="U159" s="3">
        <v>-9917000000</v>
      </c>
    </row>
    <row r="160" spans="1:21" ht="16" x14ac:dyDescent="0.2">
      <c r="A160" s="2" t="s">
        <v>164</v>
      </c>
      <c r="B160" s="3">
        <v>-3119000000</v>
      </c>
      <c r="C160" s="3">
        <v>-1977000000</v>
      </c>
      <c r="D160" s="3">
        <v>-2355000000</v>
      </c>
      <c r="E160" s="3">
        <v>-2305000000</v>
      </c>
      <c r="F160" s="3">
        <v>-4257000000</v>
      </c>
      <c r="G160" s="3">
        <v>-5485000000</v>
      </c>
      <c r="H160" s="3">
        <v>-5944000000</v>
      </c>
      <c r="I160" s="3">
        <v>-8343000000</v>
      </c>
      <c r="J160" s="3">
        <v>-8129000000</v>
      </c>
      <c r="K160" s="3">
        <v>-11632000000</v>
      </c>
      <c r="L160" s="3">
        <v>-13925000000</v>
      </c>
      <c r="M160" s="3">
        <v>-15441000000</v>
      </c>
      <c r="N160" s="3">
        <v>-20622000000</v>
      </c>
      <c r="O160" s="3">
        <v>-23886000000</v>
      </c>
      <c r="P160" s="3">
        <v>-28107000000</v>
      </c>
      <c r="Q160" s="4">
        <v>-31741000000</v>
      </c>
      <c r="R160" s="3">
        <v>-6274000000</v>
      </c>
      <c r="S160" s="3">
        <v>-6607000000</v>
      </c>
      <c r="T160" s="3">
        <v>-8943000000</v>
      </c>
      <c r="U160" s="3">
        <v>-9917000000</v>
      </c>
    </row>
    <row r="161" spans="1:21" ht="16" x14ac:dyDescent="0.2">
      <c r="A161" s="2" t="s">
        <v>165</v>
      </c>
      <c r="B161" s="3" t="s">
        <v>26</v>
      </c>
      <c r="C161" s="3" t="s">
        <v>26</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4" t="s">
        <v>26</v>
      </c>
      <c r="R161" s="3" t="s">
        <v>26</v>
      </c>
      <c r="S161" s="3" t="s">
        <v>26</v>
      </c>
      <c r="T161" s="3" t="s">
        <v>26</v>
      </c>
      <c r="U161" s="3" t="s">
        <v>26</v>
      </c>
    </row>
    <row r="162" spans="1:21" ht="16" x14ac:dyDescent="0.2">
      <c r="A162" s="2" t="s">
        <v>166</v>
      </c>
      <c r="B162" s="3">
        <v>-11783000000</v>
      </c>
      <c r="C162" s="3">
        <v>-9092000000</v>
      </c>
      <c r="D162" s="3">
        <v>-12190000000</v>
      </c>
      <c r="E162" s="3">
        <v>-11975000000</v>
      </c>
      <c r="F162" s="3">
        <v>-17802000000</v>
      </c>
      <c r="G162" s="3">
        <v>-7324000000</v>
      </c>
      <c r="H162" s="3">
        <v>-12868000000</v>
      </c>
      <c r="I162" s="3">
        <v>-14417000000</v>
      </c>
      <c r="J162" s="3">
        <v>-12511000000</v>
      </c>
      <c r="K162" s="3">
        <v>6557000000</v>
      </c>
      <c r="L162" s="3">
        <v>540000000</v>
      </c>
      <c r="M162" s="3">
        <v>6980000000</v>
      </c>
      <c r="N162" s="3">
        <v>2876000000</v>
      </c>
      <c r="O162" s="3">
        <v>18438000000</v>
      </c>
      <c r="P162" s="3">
        <v>10213000000</v>
      </c>
      <c r="Q162" s="4">
        <v>18441000000</v>
      </c>
      <c r="R162" s="3">
        <v>104000000</v>
      </c>
      <c r="S162" s="3">
        <v>5330000000</v>
      </c>
      <c r="T162" s="3">
        <v>419000000</v>
      </c>
      <c r="U162" s="3">
        <v>12588000000</v>
      </c>
    </row>
    <row r="163" spans="1:21" ht="16" x14ac:dyDescent="0.2">
      <c r="A163" s="2" t="s">
        <v>167</v>
      </c>
      <c r="B163" s="3">
        <v>25997000000</v>
      </c>
      <c r="C163" s="3">
        <v>22578000000</v>
      </c>
      <c r="D163" s="3">
        <v>23803000000</v>
      </c>
      <c r="E163" s="3">
        <v>45275000000</v>
      </c>
      <c r="F163" s="3">
        <v>57594000000</v>
      </c>
      <c r="G163" s="3">
        <v>65366000000</v>
      </c>
      <c r="H163" s="3">
        <v>85861000000</v>
      </c>
      <c r="I163" s="3">
        <v>115341000000</v>
      </c>
      <c r="J163" s="3">
        <v>164394000000</v>
      </c>
      <c r="K163" s="3">
        <v>143937000000</v>
      </c>
      <c r="L163" s="3">
        <v>58237000000</v>
      </c>
      <c r="M163" s="3">
        <v>84170000000</v>
      </c>
      <c r="N163" s="3">
        <v>65800000000</v>
      </c>
      <c r="O163" s="3">
        <v>44894000000</v>
      </c>
      <c r="P163" s="3">
        <v>47864000000</v>
      </c>
      <c r="Q163" s="4">
        <v>59539000000</v>
      </c>
      <c r="R163" s="3">
        <v>11703000000</v>
      </c>
      <c r="S163" s="3">
        <v>14393000000</v>
      </c>
      <c r="T163" s="3">
        <v>12395000000</v>
      </c>
      <c r="U163" s="3">
        <v>21048000000</v>
      </c>
    </row>
    <row r="164" spans="1:21" ht="16" x14ac:dyDescent="0.2">
      <c r="A164" s="2" t="s">
        <v>168</v>
      </c>
      <c r="B164" s="3">
        <v>-37780000000</v>
      </c>
      <c r="C164" s="3">
        <v>-31670000000</v>
      </c>
      <c r="D164" s="3">
        <v>-35993000000</v>
      </c>
      <c r="E164" s="3">
        <v>-57250000000</v>
      </c>
      <c r="F164" s="3">
        <v>-75396000000</v>
      </c>
      <c r="G164" s="3">
        <v>-72690000000</v>
      </c>
      <c r="H164" s="3">
        <v>-98729000000</v>
      </c>
      <c r="I164" s="3">
        <v>-129758000000</v>
      </c>
      <c r="J164" s="3">
        <v>-176905000000</v>
      </c>
      <c r="K164" s="3">
        <v>-137380000000</v>
      </c>
      <c r="L164" s="3">
        <v>-57697000000</v>
      </c>
      <c r="M164" s="3">
        <v>-77190000000</v>
      </c>
      <c r="N164" s="3">
        <v>-62924000000</v>
      </c>
      <c r="O164" s="3">
        <v>-26456000000</v>
      </c>
      <c r="P164" s="3">
        <v>-37651000000</v>
      </c>
      <c r="Q164" s="4">
        <v>-41098000000</v>
      </c>
      <c r="R164" s="3">
        <v>-11599000000</v>
      </c>
      <c r="S164" s="3">
        <v>-9063000000</v>
      </c>
      <c r="T164" s="3">
        <v>-11976000000</v>
      </c>
      <c r="U164" s="3">
        <v>-8460000000</v>
      </c>
    </row>
    <row r="165" spans="1:21" ht="16" x14ac:dyDescent="0.2">
      <c r="A165" s="2" t="s">
        <v>169</v>
      </c>
      <c r="B165" s="3">
        <v>-868000000</v>
      </c>
      <c r="C165" s="3">
        <v>-245000000</v>
      </c>
      <c r="D165" s="3">
        <v>-71000000</v>
      </c>
      <c r="E165" s="3">
        <v>-10112000000</v>
      </c>
      <c r="F165" s="3">
        <v>-1584000000</v>
      </c>
      <c r="G165" s="3">
        <v>-5937000000</v>
      </c>
      <c r="H165" s="3">
        <v>-3723000000</v>
      </c>
      <c r="I165" s="3">
        <v>-1393000000</v>
      </c>
      <c r="J165" s="3">
        <v>-25944000000</v>
      </c>
      <c r="K165" s="3">
        <v>-888000000</v>
      </c>
      <c r="L165" s="3">
        <v>-2388000000</v>
      </c>
      <c r="M165" s="3">
        <v>-2521000000</v>
      </c>
      <c r="N165" s="3">
        <v>-8909000000</v>
      </c>
      <c r="O165" s="3">
        <v>-22038000000</v>
      </c>
      <c r="P165" s="3">
        <v>-1670000000</v>
      </c>
      <c r="Q165" s="4">
        <v>-2507000000</v>
      </c>
      <c r="R165" s="3">
        <v>-679000000</v>
      </c>
      <c r="S165" s="3">
        <v>-301000000</v>
      </c>
      <c r="T165" s="3">
        <v>-341000000</v>
      </c>
      <c r="U165" s="3">
        <v>-1186000000</v>
      </c>
    </row>
    <row r="166" spans="1:21" ht="16" x14ac:dyDescent="0.2">
      <c r="A166" s="2" t="s">
        <v>170</v>
      </c>
      <c r="B166" s="3" t="s">
        <v>26</v>
      </c>
      <c r="C166" s="3" t="s">
        <v>26</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4" t="s">
        <v>26</v>
      </c>
      <c r="R166" s="3" t="s">
        <v>26</v>
      </c>
      <c r="S166" s="3" t="s">
        <v>26</v>
      </c>
      <c r="T166" s="3" t="s">
        <v>26</v>
      </c>
      <c r="U166" s="3" t="s">
        <v>26</v>
      </c>
    </row>
    <row r="167" spans="1:21" ht="16" x14ac:dyDescent="0.2">
      <c r="A167" s="2" t="s">
        <v>171</v>
      </c>
      <c r="B167" s="3">
        <v>-868000000</v>
      </c>
      <c r="C167" s="3">
        <v>-245000000</v>
      </c>
      <c r="D167" s="3">
        <v>-71000000</v>
      </c>
      <c r="E167" s="3">
        <v>-10112000000</v>
      </c>
      <c r="F167" s="3">
        <v>-1584000000</v>
      </c>
      <c r="G167" s="3">
        <v>-5937000000</v>
      </c>
      <c r="H167" s="3">
        <v>-3723000000</v>
      </c>
      <c r="I167" s="3">
        <v>-1393000000</v>
      </c>
      <c r="J167" s="3">
        <v>-25944000000</v>
      </c>
      <c r="K167" s="3">
        <v>-888000000</v>
      </c>
      <c r="L167" s="3">
        <v>-2388000000</v>
      </c>
      <c r="M167" s="3">
        <v>-2521000000</v>
      </c>
      <c r="N167" s="3">
        <v>-8909000000</v>
      </c>
      <c r="O167" s="3">
        <v>-22038000000</v>
      </c>
      <c r="P167" s="3">
        <v>-1670000000</v>
      </c>
      <c r="Q167" s="4">
        <v>-2507000000</v>
      </c>
      <c r="R167" s="3">
        <v>-679000000</v>
      </c>
      <c r="S167" s="3">
        <v>-301000000</v>
      </c>
      <c r="T167" s="3">
        <v>-341000000</v>
      </c>
      <c r="U167" s="3">
        <v>-1186000000</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t="s">
        <v>26</v>
      </c>
      <c r="C169" s="3" t="s">
        <v>26</v>
      </c>
      <c r="D169" s="3" t="s">
        <v>26</v>
      </c>
      <c r="E169" s="3">
        <v>-394000000</v>
      </c>
      <c r="F169" s="3">
        <v>-168000000</v>
      </c>
      <c r="G169" s="3">
        <v>-87000000</v>
      </c>
      <c r="H169" s="3">
        <v>-466000000</v>
      </c>
      <c r="I169" s="3">
        <v>203000000</v>
      </c>
      <c r="J169" s="3">
        <v>-197000000</v>
      </c>
      <c r="K169" s="3">
        <v>-98000000</v>
      </c>
      <c r="L169" s="3" t="s">
        <v>26</v>
      </c>
      <c r="M169" s="3">
        <v>-1241000000</v>
      </c>
      <c r="N169" s="3">
        <v>-922000000</v>
      </c>
      <c r="O169" s="3">
        <v>-2825000000</v>
      </c>
      <c r="P169" s="3">
        <v>-3116000000</v>
      </c>
      <c r="Q169" s="4">
        <v>-3238000000</v>
      </c>
      <c r="R169" s="3">
        <v>-301000000</v>
      </c>
      <c r="S169" s="3">
        <v>-1686000000</v>
      </c>
      <c r="T169" s="3">
        <v>-269000000</v>
      </c>
      <c r="U169" s="3">
        <v>-982000000</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-15770000000</v>
      </c>
      <c r="C171" s="3">
        <v>-11314000000</v>
      </c>
      <c r="D171" s="3">
        <v>-14616000000</v>
      </c>
      <c r="E171" s="3">
        <v>-24786000000</v>
      </c>
      <c r="F171" s="3">
        <v>-23811000000</v>
      </c>
      <c r="G171" s="3">
        <v>-18833000000</v>
      </c>
      <c r="H171" s="3">
        <v>-23001000000</v>
      </c>
      <c r="I171" s="3">
        <v>-23950000000</v>
      </c>
      <c r="J171" s="3">
        <v>-46781000000</v>
      </c>
      <c r="K171" s="3">
        <v>-6061000000</v>
      </c>
      <c r="L171" s="3">
        <v>-15773000000</v>
      </c>
      <c r="M171" s="3">
        <v>-12223000000</v>
      </c>
      <c r="N171" s="3">
        <v>-27577000000</v>
      </c>
      <c r="O171" s="3">
        <v>-30311000000</v>
      </c>
      <c r="P171" s="3">
        <v>-22680000000</v>
      </c>
      <c r="Q171" s="4">
        <v>-19045000000</v>
      </c>
      <c r="R171" s="3">
        <v>-7150000000</v>
      </c>
      <c r="S171" s="3">
        <v>-3264000000</v>
      </c>
      <c r="T171" s="3">
        <v>-9134000000</v>
      </c>
      <c r="U171" s="3">
        <v>503000000</v>
      </c>
    </row>
    <row r="172" spans="1:21" ht="16" x14ac:dyDescent="0.2">
      <c r="A172" s="2" t="s">
        <v>175</v>
      </c>
      <c r="B172" s="3">
        <v>-4468000000</v>
      </c>
      <c r="C172" s="3">
        <v>-4578000000</v>
      </c>
      <c r="D172" s="3">
        <v>-5180000000</v>
      </c>
      <c r="E172" s="3">
        <v>-6385000000</v>
      </c>
      <c r="F172" s="3">
        <v>-7455000000</v>
      </c>
      <c r="G172" s="3">
        <v>-8879000000</v>
      </c>
      <c r="H172" s="3">
        <v>-9882000000</v>
      </c>
      <c r="I172" s="3">
        <v>-11006000000</v>
      </c>
      <c r="J172" s="3">
        <v>-11845000000</v>
      </c>
      <c r="K172" s="3">
        <v>-12699000000</v>
      </c>
      <c r="L172" s="3">
        <v>-13811000000</v>
      </c>
      <c r="M172" s="3">
        <v>-15137000000</v>
      </c>
      <c r="N172" s="3">
        <v>-16521000000</v>
      </c>
      <c r="O172" s="3">
        <v>-18135000000</v>
      </c>
      <c r="P172" s="3">
        <v>-19800000000</v>
      </c>
      <c r="Q172" s="4">
        <v>-20230000000</v>
      </c>
      <c r="R172" s="3">
        <v>-5066000000</v>
      </c>
      <c r="S172" s="3">
        <v>-5059000000</v>
      </c>
      <c r="T172" s="3">
        <v>-5054000000</v>
      </c>
      <c r="U172" s="3">
        <v>-5051000000</v>
      </c>
    </row>
    <row r="173" spans="1:21" ht="16" x14ac:dyDescent="0.2">
      <c r="A173" s="2" t="s">
        <v>176</v>
      </c>
      <c r="B173" s="3">
        <v>5746000000</v>
      </c>
      <c r="C173" s="3">
        <v>1371000000</v>
      </c>
      <c r="D173" s="3">
        <v>5960000000</v>
      </c>
      <c r="E173" s="3" t="s">
        <v>26</v>
      </c>
      <c r="F173" s="3">
        <v>3537000000</v>
      </c>
      <c r="G173" s="3">
        <v>6462000000</v>
      </c>
      <c r="H173" s="3">
        <v>9180000000</v>
      </c>
      <c r="I173" s="3">
        <v>11088000000</v>
      </c>
      <c r="J173" s="3">
        <v>36422000000</v>
      </c>
      <c r="K173" s="3">
        <v>-2877000000</v>
      </c>
      <c r="L173" s="3">
        <v>-4000000000</v>
      </c>
      <c r="M173" s="3">
        <v>-5518000000</v>
      </c>
      <c r="N173" s="3">
        <v>-3750000000</v>
      </c>
      <c r="O173" s="3">
        <v>-9023000000</v>
      </c>
      <c r="P173" s="3">
        <v>-2750000000</v>
      </c>
      <c r="Q173" s="4">
        <v>22515000000</v>
      </c>
      <c r="R173" s="3">
        <v>-750000000</v>
      </c>
      <c r="S173" s="3" t="s">
        <v>26</v>
      </c>
      <c r="T173" s="3">
        <v>-1000000000</v>
      </c>
      <c r="U173" s="3">
        <v>24265000000</v>
      </c>
    </row>
    <row r="174" spans="1:21" ht="16" x14ac:dyDescent="0.2">
      <c r="A174" s="2" t="s">
        <v>177</v>
      </c>
      <c r="B174" s="3">
        <v>5974000000</v>
      </c>
      <c r="C174" s="3">
        <v>8334000000</v>
      </c>
      <c r="D174" s="3">
        <v>6774000000</v>
      </c>
      <c r="E174" s="3" t="s">
        <v>26</v>
      </c>
      <c r="F174" s="3">
        <v>4883000000</v>
      </c>
      <c r="G174" s="3">
        <v>10350000000</v>
      </c>
      <c r="H174" s="3">
        <v>10680000000</v>
      </c>
      <c r="I174" s="3">
        <v>13884000000</v>
      </c>
      <c r="J174" s="3">
        <v>44344000000</v>
      </c>
      <c r="K174" s="3">
        <v>7183000000</v>
      </c>
      <c r="L174" s="3" t="s">
        <v>26</v>
      </c>
      <c r="M174" s="3" t="s">
        <v>26</v>
      </c>
      <c r="N174" s="3" t="s">
        <v>26</v>
      </c>
      <c r="O174" s="3" t="s">
        <v>26</v>
      </c>
      <c r="P174" s="3" t="s">
        <v>26</v>
      </c>
      <c r="Q174" s="4">
        <v>25765000000</v>
      </c>
      <c r="R174" s="3" t="s">
        <v>26</v>
      </c>
      <c r="S174" s="3" t="s">
        <v>26</v>
      </c>
      <c r="T174" s="3" t="s">
        <v>26</v>
      </c>
      <c r="U174" s="3">
        <v>25765000000</v>
      </c>
    </row>
    <row r="175" spans="1:21" ht="16" x14ac:dyDescent="0.2">
      <c r="A175" s="2" t="s">
        <v>178</v>
      </c>
      <c r="B175" s="3">
        <v>-228000000</v>
      </c>
      <c r="C175" s="3">
        <v>-6963000000</v>
      </c>
      <c r="D175" s="3">
        <v>-814000000</v>
      </c>
      <c r="E175" s="3" t="s">
        <v>26</v>
      </c>
      <c r="F175" s="3">
        <v>-1346000000</v>
      </c>
      <c r="G175" s="3">
        <v>-3888000000</v>
      </c>
      <c r="H175" s="3">
        <v>-1500000000</v>
      </c>
      <c r="I175" s="3">
        <v>-2796000000</v>
      </c>
      <c r="J175" s="3">
        <v>-7922000000</v>
      </c>
      <c r="K175" s="3">
        <v>-10060000000</v>
      </c>
      <c r="L175" s="3">
        <v>-4000000000</v>
      </c>
      <c r="M175" s="3">
        <v>-5518000000</v>
      </c>
      <c r="N175" s="3">
        <v>-3750000000</v>
      </c>
      <c r="O175" s="3">
        <v>-9023000000</v>
      </c>
      <c r="P175" s="3">
        <v>-2750000000</v>
      </c>
      <c r="Q175" s="4">
        <v>-3250000000</v>
      </c>
      <c r="R175" s="3">
        <v>-750000000</v>
      </c>
      <c r="S175" s="3" t="s">
        <v>26</v>
      </c>
      <c r="T175" s="3">
        <v>-1000000000</v>
      </c>
      <c r="U175" s="3">
        <v>-1500000000</v>
      </c>
    </row>
    <row r="176" spans="1:21" ht="16" x14ac:dyDescent="0.2">
      <c r="A176" s="2" t="s">
        <v>179</v>
      </c>
      <c r="B176" s="3">
        <v>-8722000000</v>
      </c>
      <c r="C176" s="3">
        <v>-8913000000</v>
      </c>
      <c r="D176" s="3">
        <v>-9133000000</v>
      </c>
      <c r="E176" s="3">
        <v>-3116000000</v>
      </c>
      <c r="F176" s="3">
        <v>-4429000000</v>
      </c>
      <c r="G176" s="3">
        <v>-6709000000</v>
      </c>
      <c r="H176" s="3">
        <v>-13809000000</v>
      </c>
      <c r="I176" s="3">
        <v>-15301000000</v>
      </c>
      <c r="J176" s="3">
        <v>-11016000000</v>
      </c>
      <c r="K176" s="3">
        <v>-9719000000</v>
      </c>
      <c r="L176" s="3">
        <v>-18401000000</v>
      </c>
      <c r="M176" s="3">
        <v>-21625000000</v>
      </c>
      <c r="N176" s="3">
        <v>-25692000000</v>
      </c>
      <c r="O176" s="3">
        <v>-30855000000</v>
      </c>
      <c r="P176" s="3">
        <v>-20379000000</v>
      </c>
      <c r="Q176" s="4">
        <v>-19527000000</v>
      </c>
      <c r="R176" s="3">
        <v>-5216000000</v>
      </c>
      <c r="S176" s="3">
        <v>-4973000000</v>
      </c>
      <c r="T176" s="3">
        <v>-5192000000</v>
      </c>
      <c r="U176" s="3">
        <v>-4146000000</v>
      </c>
    </row>
    <row r="177" spans="1:21" ht="16" x14ac:dyDescent="0.2">
      <c r="A177" s="2" t="s">
        <v>180</v>
      </c>
      <c r="B177" s="3">
        <v>631000000</v>
      </c>
      <c r="C177" s="3">
        <v>2356000000</v>
      </c>
      <c r="D177" s="3">
        <v>2422000000</v>
      </c>
      <c r="E177" s="3">
        <v>1913000000</v>
      </c>
      <c r="F177" s="3">
        <v>931000000</v>
      </c>
      <c r="G177" s="3">
        <v>607000000</v>
      </c>
      <c r="H177" s="3">
        <v>634000000</v>
      </c>
      <c r="I177" s="3">
        <v>668000000</v>
      </c>
      <c r="J177" s="3">
        <v>772000000</v>
      </c>
      <c r="K177" s="3">
        <v>1002000000</v>
      </c>
      <c r="L177" s="3">
        <v>1142000000</v>
      </c>
      <c r="M177" s="3">
        <v>1343000000</v>
      </c>
      <c r="N177" s="3">
        <v>1693000000</v>
      </c>
      <c r="O177" s="3">
        <v>1841000000</v>
      </c>
      <c r="P177" s="3">
        <v>1866000000</v>
      </c>
      <c r="Q177" s="4">
        <v>1976000000</v>
      </c>
      <c r="R177" s="3">
        <v>243000000</v>
      </c>
      <c r="S177" s="3">
        <v>536000000</v>
      </c>
      <c r="T177" s="3">
        <v>512000000</v>
      </c>
      <c r="U177" s="3">
        <v>685000000</v>
      </c>
    </row>
    <row r="178" spans="1:21" ht="16" x14ac:dyDescent="0.2">
      <c r="A178" s="2" t="s">
        <v>181</v>
      </c>
      <c r="B178" s="3">
        <v>-9353000000</v>
      </c>
      <c r="C178" s="3">
        <v>-11269000000</v>
      </c>
      <c r="D178" s="3">
        <v>-11555000000</v>
      </c>
      <c r="E178" s="3">
        <v>-5029000000</v>
      </c>
      <c r="F178" s="3">
        <v>-5360000000</v>
      </c>
      <c r="G178" s="3">
        <v>-7316000000</v>
      </c>
      <c r="H178" s="3">
        <v>-14443000000</v>
      </c>
      <c r="I178" s="3">
        <v>-15969000000</v>
      </c>
      <c r="J178" s="3">
        <v>-11788000000</v>
      </c>
      <c r="K178" s="3">
        <v>-10721000000</v>
      </c>
      <c r="L178" s="3">
        <v>-19543000000</v>
      </c>
      <c r="M178" s="3">
        <v>-22968000000</v>
      </c>
      <c r="N178" s="3">
        <v>-27385000000</v>
      </c>
      <c r="O178" s="3">
        <v>-32696000000</v>
      </c>
      <c r="P178" s="3">
        <v>-22245000000</v>
      </c>
      <c r="Q178" s="4">
        <v>-21503000000</v>
      </c>
      <c r="R178" s="3">
        <v>-5459000000</v>
      </c>
      <c r="S178" s="3">
        <v>-5509000000</v>
      </c>
      <c r="T178" s="3">
        <v>-5704000000</v>
      </c>
      <c r="U178" s="3">
        <v>-4831000000</v>
      </c>
    </row>
    <row r="179" spans="1:21" ht="16" x14ac:dyDescent="0.2">
      <c r="A179" s="2" t="s">
        <v>182</v>
      </c>
      <c r="B179" s="3">
        <v>-19000000</v>
      </c>
      <c r="C179" s="3">
        <v>-1171000000</v>
      </c>
      <c r="D179" s="3">
        <v>-23000000</v>
      </c>
      <c r="E179" s="3">
        <v>93000000</v>
      </c>
      <c r="F179" s="3">
        <v>199000000</v>
      </c>
      <c r="G179" s="3">
        <v>732000000</v>
      </c>
      <c r="H179" s="3">
        <v>5431000000</v>
      </c>
      <c r="I179" s="3">
        <v>6826000000</v>
      </c>
      <c r="J179" s="3">
        <v>-5153000000</v>
      </c>
      <c r="K179" s="3">
        <v>-8295000000</v>
      </c>
      <c r="L179" s="3">
        <v>-675000000</v>
      </c>
      <c r="M179" s="3">
        <v>-3751000000</v>
      </c>
      <c r="N179" s="3">
        <v>-2523000000</v>
      </c>
      <c r="O179" s="3">
        <v>-863000000</v>
      </c>
      <c r="P179" s="3">
        <v>-1006000000</v>
      </c>
      <c r="Q179" s="4">
        <v>-1049000000</v>
      </c>
      <c r="R179" s="3">
        <v>-317000000</v>
      </c>
      <c r="S179" s="3">
        <v>-258000000</v>
      </c>
      <c r="T179" s="3">
        <v>-167000000</v>
      </c>
      <c r="U179" s="3">
        <v>-307000000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-7463000000</v>
      </c>
      <c r="C181" s="3">
        <v>-13291000000</v>
      </c>
      <c r="D181" s="3">
        <v>-8376000000</v>
      </c>
      <c r="E181" s="3">
        <v>-9408000000</v>
      </c>
      <c r="F181" s="3">
        <v>-8148000000</v>
      </c>
      <c r="G181" s="3">
        <v>-8394000000</v>
      </c>
      <c r="H181" s="3">
        <v>-9080000000</v>
      </c>
      <c r="I181" s="3">
        <v>-8393000000</v>
      </c>
      <c r="J181" s="3">
        <v>8408000000</v>
      </c>
      <c r="K181" s="3">
        <v>-33590000000</v>
      </c>
      <c r="L181" s="3">
        <v>-36887000000</v>
      </c>
      <c r="M181" s="3">
        <v>-46031000000</v>
      </c>
      <c r="N181" s="3">
        <v>-48486000000</v>
      </c>
      <c r="O181" s="3">
        <v>-58876000000</v>
      </c>
      <c r="P181" s="3">
        <v>-43935000000</v>
      </c>
      <c r="Q181" s="4">
        <v>-18291000000</v>
      </c>
      <c r="R181" s="3">
        <v>-11349000000</v>
      </c>
      <c r="S181" s="3">
        <v>-10290000000</v>
      </c>
      <c r="T181" s="3">
        <v>-11413000000</v>
      </c>
      <c r="U181" s="3">
        <v>14761000000</v>
      </c>
    </row>
    <row r="182" spans="1:21" ht="16" x14ac:dyDescent="0.2">
      <c r="A182" s="2" t="s">
        <v>184</v>
      </c>
      <c r="B182" s="3">
        <v>-67000000</v>
      </c>
      <c r="C182" s="3">
        <v>-39000000</v>
      </c>
      <c r="D182" s="3">
        <v>103000000</v>
      </c>
      <c r="E182" s="3">
        <v>-104000000</v>
      </c>
      <c r="F182" s="3">
        <v>-8000000</v>
      </c>
      <c r="G182" s="3">
        <v>-139000000</v>
      </c>
      <c r="H182" s="3">
        <v>-73000000</v>
      </c>
      <c r="I182" s="3">
        <v>-67000000</v>
      </c>
      <c r="J182" s="3">
        <v>19000000</v>
      </c>
      <c r="K182" s="3">
        <v>50000000</v>
      </c>
      <c r="L182" s="3">
        <v>-115000000</v>
      </c>
      <c r="M182" s="3">
        <v>-201000000</v>
      </c>
      <c r="N182" s="3">
        <v>-29000000</v>
      </c>
      <c r="O182" s="3">
        <v>-141000000</v>
      </c>
      <c r="P182" s="3">
        <v>-194000000</v>
      </c>
      <c r="Q182" s="4">
        <v>-63000000</v>
      </c>
      <c r="R182" s="3">
        <v>88000000</v>
      </c>
      <c r="S182" s="3">
        <v>29000000</v>
      </c>
      <c r="T182" s="3">
        <v>-81000000</v>
      </c>
      <c r="U182" s="3">
        <v>-99000000</v>
      </c>
    </row>
    <row r="183" spans="1:21" ht="16" x14ac:dyDescent="0.2">
      <c r="A183" s="2" t="s">
        <v>185</v>
      </c>
      <c r="B183" s="3">
        <v>-4196000000</v>
      </c>
      <c r="C183" s="3">
        <v>-532000000</v>
      </c>
      <c r="D183" s="3">
        <v>4002000000</v>
      </c>
      <c r="E183" s="3">
        <v>-2568000000</v>
      </c>
      <c r="F183" s="3">
        <v>-3126000000</v>
      </c>
      <c r="G183" s="3">
        <v>5004000000</v>
      </c>
      <c r="H183" s="3">
        <v>-3001000000</v>
      </c>
      <c r="I183" s="3">
        <v>982000000</v>
      </c>
      <c r="J183" s="3">
        <v>1134000000</v>
      </c>
      <c r="K183" s="3">
        <v>4233000000</v>
      </c>
      <c r="L183" s="3">
        <v>-475000000</v>
      </c>
      <c r="M183" s="3">
        <v>2421000000</v>
      </c>
      <c r="N183" s="3">
        <v>677000000</v>
      </c>
      <c r="O183" s="3">
        <v>-152000000</v>
      </c>
      <c r="P183" s="3">
        <v>20967000000</v>
      </c>
      <c r="Q183" s="4">
        <v>57631000000</v>
      </c>
      <c r="R183" s="3">
        <v>-7326000000</v>
      </c>
      <c r="S183" s="3">
        <v>10887000000</v>
      </c>
      <c r="T183" s="3">
        <v>8223000000</v>
      </c>
      <c r="U183" s="3">
        <v>45847000000</v>
      </c>
    </row>
    <row r="184" spans="1:21" ht="16" x14ac:dyDescent="0.2">
      <c r="A184" s="2" t="s">
        <v>56</v>
      </c>
      <c r="B184" s="3">
        <v>22925000000</v>
      </c>
      <c r="C184" s="3">
        <v>26771000000</v>
      </c>
      <c r="D184" s="3">
        <v>29927000000</v>
      </c>
      <c r="E184" s="3">
        <v>30923000000</v>
      </c>
      <c r="F184" s="3">
        <v>30519000000</v>
      </c>
      <c r="G184" s="3">
        <v>33098000000</v>
      </c>
      <c r="H184" s="3">
        <v>34129000000</v>
      </c>
      <c r="I184" s="3">
        <v>27914000000</v>
      </c>
      <c r="J184" s="3">
        <v>31410000000</v>
      </c>
      <c r="K184" s="3">
        <v>45319000000</v>
      </c>
      <c r="L184" s="3">
        <v>54641000000</v>
      </c>
      <c r="M184" s="3">
        <v>65755000000</v>
      </c>
      <c r="N184" s="3">
        <v>81602000000</v>
      </c>
      <c r="O184" s="3">
        <v>97843000000</v>
      </c>
      <c r="P184" s="3">
        <v>102384000000</v>
      </c>
      <c r="Q184" s="4">
        <v>108892000000</v>
      </c>
      <c r="R184" s="3">
        <v>24047000000</v>
      </c>
      <c r="S184" s="3">
        <v>25901000000</v>
      </c>
      <c r="T184" s="3">
        <v>28128000000</v>
      </c>
      <c r="U184" s="3">
        <v>30816000000</v>
      </c>
    </row>
    <row r="185" spans="1:21" ht="16" x14ac:dyDescent="0.2">
      <c r="A185" s="2" t="s">
        <v>57</v>
      </c>
      <c r="B185" s="5">
        <v>39.229999999999997</v>
      </c>
      <c r="C185" s="5">
        <v>42.84</v>
      </c>
      <c r="D185" s="5">
        <v>42.79</v>
      </c>
      <c r="E185" s="5">
        <v>41.94</v>
      </c>
      <c r="F185" s="5">
        <v>39.200000000000003</v>
      </c>
      <c r="G185" s="5">
        <v>38.119999999999997</v>
      </c>
      <c r="H185" s="5">
        <v>36.47</v>
      </c>
      <c r="I185" s="5">
        <v>32.72</v>
      </c>
      <c r="J185" s="5">
        <v>34.92</v>
      </c>
      <c r="K185" s="5">
        <v>41.06</v>
      </c>
      <c r="L185" s="5">
        <v>43.42</v>
      </c>
      <c r="M185" s="5">
        <v>45.98</v>
      </c>
      <c r="N185" s="5">
        <v>48.55</v>
      </c>
      <c r="O185" s="5">
        <v>49.35</v>
      </c>
      <c r="P185" s="5">
        <v>48.31</v>
      </c>
      <c r="Q185" s="6">
        <v>49.88</v>
      </c>
      <c r="R185" s="5">
        <v>47.53</v>
      </c>
      <c r="S185" s="5">
        <v>47.58</v>
      </c>
      <c r="T185" s="5">
        <v>48.31</v>
      </c>
      <c r="U185" s="5">
        <v>49.88</v>
      </c>
    </row>
    <row r="186" spans="1:21" ht="16" x14ac:dyDescent="0.2">
      <c r="A186" s="2" t="s">
        <v>186</v>
      </c>
      <c r="B186" s="3">
        <v>868000000</v>
      </c>
      <c r="C186" s="3">
        <v>245000000</v>
      </c>
      <c r="D186" s="3">
        <v>71000000</v>
      </c>
      <c r="E186" s="3">
        <v>10112000000</v>
      </c>
      <c r="F186" s="3">
        <v>1584000000</v>
      </c>
      <c r="G186" s="3">
        <v>5937000000</v>
      </c>
      <c r="H186" s="3">
        <v>3723000000</v>
      </c>
      <c r="I186" s="3">
        <v>1393000000</v>
      </c>
      <c r="J186" s="3">
        <v>25944000000</v>
      </c>
      <c r="K186" s="3">
        <v>888000000</v>
      </c>
      <c r="L186" s="3">
        <v>2388000000</v>
      </c>
      <c r="M186" s="3">
        <v>2521000000</v>
      </c>
      <c r="N186" s="3">
        <v>8909000000</v>
      </c>
      <c r="O186" s="3">
        <v>22038000000</v>
      </c>
      <c r="P186" s="3">
        <v>1670000000</v>
      </c>
      <c r="Q186" s="4">
        <v>2507000000</v>
      </c>
      <c r="R186" s="3">
        <v>679000000</v>
      </c>
      <c r="S186" s="3">
        <v>301000000</v>
      </c>
      <c r="T186" s="3">
        <v>341000000</v>
      </c>
      <c r="U186" s="3">
        <v>1186000000</v>
      </c>
    </row>
    <row r="187" spans="1:21" ht="16" x14ac:dyDescent="0.2">
      <c r="A187" s="2" t="s">
        <v>187</v>
      </c>
      <c r="B187" s="3">
        <v>15918000000</v>
      </c>
      <c r="C187" s="3">
        <v>22096000000</v>
      </c>
      <c r="D187" s="3">
        <v>24639000000</v>
      </c>
      <c r="E187" s="3">
        <v>29321000000</v>
      </c>
      <c r="F187" s="3">
        <v>24576000000</v>
      </c>
      <c r="G187" s="3">
        <v>26746000000</v>
      </c>
      <c r="H187" s="3">
        <v>23136000000</v>
      </c>
      <c r="I187" s="3">
        <v>24982000000</v>
      </c>
      <c r="J187" s="3">
        <v>31378000000</v>
      </c>
      <c r="K187" s="3">
        <v>32252000000</v>
      </c>
      <c r="L187" s="3">
        <v>38260000000</v>
      </c>
      <c r="M187" s="3">
        <v>45234000000</v>
      </c>
      <c r="N187" s="3">
        <v>56118000000</v>
      </c>
      <c r="O187" s="3">
        <v>65149000000</v>
      </c>
      <c r="P187" s="3">
        <v>59475000000</v>
      </c>
      <c r="Q187" s="4">
        <v>63226000000</v>
      </c>
      <c r="R187" s="3">
        <v>4899000000</v>
      </c>
      <c r="S187" s="3">
        <v>17834000000</v>
      </c>
      <c r="T187" s="3">
        <v>19827000000</v>
      </c>
      <c r="U187" s="3">
        <v>20666000000</v>
      </c>
    </row>
    <row r="188" spans="1:21" ht="16" x14ac:dyDescent="0.2">
      <c r="A188" s="31" t="s">
        <v>188</v>
      </c>
      <c r="B188" s="27">
        <v>15890068917</v>
      </c>
      <c r="C188" s="27">
        <v>22209251509</v>
      </c>
      <c r="D188" s="27">
        <v>24882284885</v>
      </c>
      <c r="E188" s="27">
        <v>29610739974</v>
      </c>
      <c r="F188" s="27">
        <v>24922711038</v>
      </c>
      <c r="G188" s="27">
        <v>27219694393</v>
      </c>
      <c r="H188" s="27">
        <v>23650547631</v>
      </c>
      <c r="I188" s="27">
        <v>26039157308</v>
      </c>
      <c r="J188" s="27">
        <v>33413305542</v>
      </c>
      <c r="K188" s="27">
        <v>33493666475</v>
      </c>
      <c r="L188" s="27">
        <v>40672530672</v>
      </c>
      <c r="M188" s="27">
        <v>47397286654</v>
      </c>
      <c r="N188" s="27">
        <v>58139627605</v>
      </c>
      <c r="O188" s="27">
        <v>66941470902</v>
      </c>
      <c r="P188" s="27">
        <v>61069500655</v>
      </c>
      <c r="Q188" s="28">
        <v>64843001442</v>
      </c>
      <c r="R188" s="27">
        <v>5294705295</v>
      </c>
      <c r="S188" s="27">
        <v>18234313324</v>
      </c>
      <c r="T188" s="27">
        <v>20218436163</v>
      </c>
      <c r="U188" s="27">
        <v>21094924461</v>
      </c>
    </row>
    <row r="189" spans="1:21" ht="16" x14ac:dyDescent="0.2">
      <c r="A189" s="21" t="s">
        <v>201</v>
      </c>
      <c r="B189" s="22"/>
      <c r="C189" s="23">
        <f>(C188/B188)-1</f>
        <v>0.39768125770929919</v>
      </c>
      <c r="D189" s="23">
        <f>(D188/C188)-1</f>
        <v>0.12035675200115548</v>
      </c>
      <c r="E189" s="23">
        <f>(E188/D188)-1</f>
        <v>0.19003299378870531</v>
      </c>
      <c r="F189" s="23">
        <f t="shared" ref="F189:Q189" si="11">(F188/E188)-1</f>
        <v>-0.15832191090517733</v>
      </c>
      <c r="G189" s="23">
        <f t="shared" si="11"/>
        <v>9.2164265416300628E-2</v>
      </c>
      <c r="H189" s="23">
        <f t="shared" si="11"/>
        <v>-0.13112368972510824</v>
      </c>
      <c r="I189" s="23">
        <f t="shared" si="11"/>
        <v>0.10099595638407655</v>
      </c>
      <c r="J189" s="23">
        <f t="shared" si="11"/>
        <v>0.2831945806377707</v>
      </c>
      <c r="K189" s="23">
        <f t="shared" si="11"/>
        <v>2.4050578563377112E-3</v>
      </c>
      <c r="L189" s="23">
        <f t="shared" si="11"/>
        <v>0.21433497590830708</v>
      </c>
      <c r="M189" s="23">
        <f t="shared" si="11"/>
        <v>0.16533901065146872</v>
      </c>
      <c r="N189" s="23">
        <f t="shared" si="11"/>
        <v>0.22664463958494174</v>
      </c>
      <c r="O189" s="23">
        <f t="shared" si="11"/>
        <v>0.15139146326838593</v>
      </c>
      <c r="P189" s="23">
        <f t="shared" si="11"/>
        <v>-8.7717974640807661E-2</v>
      </c>
      <c r="Q189" s="23">
        <f t="shared" si="11"/>
        <v>6.1790267589015402E-2</v>
      </c>
      <c r="R189" s="23"/>
      <c r="S189" s="23">
        <f t="shared" ref="S189:U189" si="12">(S188/R188)-1</f>
        <v>2.4438769125109538</v>
      </c>
      <c r="T189" s="23">
        <f t="shared" si="12"/>
        <v>0.10881258886719358</v>
      </c>
      <c r="U189" s="23">
        <f t="shared" si="12"/>
        <v>4.3350944204279429E-2</v>
      </c>
    </row>
    <row r="190" spans="1:21" ht="16" x14ac:dyDescent="0.2">
      <c r="A190" s="24" t="s">
        <v>202</v>
      </c>
      <c r="B190" s="25">
        <f t="shared" ref="B190:U190" si="13">B188/B2</f>
        <v>0.27191794440166334</v>
      </c>
      <c r="C190" s="25">
        <f t="shared" si="13"/>
        <v>0.35543901653223225</v>
      </c>
      <c r="D190" s="25">
        <f t="shared" si="13"/>
        <v>0.35575089551491929</v>
      </c>
      <c r="E190" s="25">
        <f t="shared" si="13"/>
        <v>0.40164860320388479</v>
      </c>
      <c r="F190" s="25">
        <f t="shared" si="13"/>
        <v>0.32014169787665864</v>
      </c>
      <c r="G190" s="25">
        <f t="shared" si="13"/>
        <v>0.31347177217187017</v>
      </c>
      <c r="H190" s="25">
        <f t="shared" si="13"/>
        <v>0.25273079323573411</v>
      </c>
      <c r="I190" s="25">
        <f t="shared" si="13"/>
        <v>0.30519406127519927</v>
      </c>
      <c r="J190" s="25">
        <f t="shared" si="13"/>
        <v>0.37146532008893829</v>
      </c>
      <c r="K190" s="25">
        <f t="shared" si="13"/>
        <v>0.30349462191917359</v>
      </c>
      <c r="L190" s="25">
        <f t="shared" si="13"/>
        <v>0.32320058066002877</v>
      </c>
      <c r="M190" s="25">
        <f t="shared" si="13"/>
        <v>0.33141479323147921</v>
      </c>
      <c r="N190" s="25">
        <f t="shared" si="13"/>
        <v>0.34588803248893435</v>
      </c>
      <c r="O190" s="25">
        <f t="shared" si="13"/>
        <v>0.33762783528521711</v>
      </c>
      <c r="P190" s="25">
        <f t="shared" si="13"/>
        <v>0.28817922589245687</v>
      </c>
      <c r="Q190" s="25">
        <f t="shared" si="13"/>
        <v>0.29702258917136182</v>
      </c>
      <c r="R190" s="25">
        <f t="shared" si="13"/>
        <v>0.10037926886837166</v>
      </c>
      <c r="S190" s="25">
        <f t="shared" si="13"/>
        <v>0.34497442768223696</v>
      </c>
      <c r="T190" s="25">
        <f t="shared" si="13"/>
        <v>0.35982907976650236</v>
      </c>
      <c r="U190" s="25">
        <f t="shared" si="13"/>
        <v>0.37324918981899252</v>
      </c>
    </row>
    <row r="191" spans="1:21" ht="16" x14ac:dyDescent="0.2">
      <c r="A191" s="2" t="s">
        <v>189</v>
      </c>
      <c r="B191" s="3">
        <v>21664000000</v>
      </c>
      <c r="C191" s="3">
        <v>23467000000</v>
      </c>
      <c r="D191" s="3">
        <v>30599000000</v>
      </c>
      <c r="E191" s="3">
        <v>29321000000</v>
      </c>
      <c r="F191" s="3">
        <v>28113000000</v>
      </c>
      <c r="G191" s="3">
        <v>33208000000</v>
      </c>
      <c r="H191" s="3">
        <v>32316000000</v>
      </c>
      <c r="I191" s="3">
        <v>36070000000</v>
      </c>
      <c r="J191" s="3">
        <v>67800000000</v>
      </c>
      <c r="K191" s="3">
        <v>29375000000</v>
      </c>
      <c r="L191" s="3">
        <v>34260000000</v>
      </c>
      <c r="M191" s="3">
        <v>39716000000</v>
      </c>
      <c r="N191" s="3">
        <v>52368000000</v>
      </c>
      <c r="O191" s="3">
        <v>56126000000</v>
      </c>
      <c r="P191" s="3">
        <v>56725000000</v>
      </c>
      <c r="Q191" s="4">
        <v>85741000000</v>
      </c>
      <c r="R191" s="3">
        <v>4149000000</v>
      </c>
      <c r="S191" s="3">
        <v>17834000000</v>
      </c>
      <c r="T191" s="3">
        <v>18827000000</v>
      </c>
      <c r="U191" s="3">
        <v>44931000000</v>
      </c>
    </row>
    <row r="192" spans="1:21" ht="16" x14ac:dyDescent="0.2">
      <c r="A192" s="2" t="s">
        <v>190</v>
      </c>
      <c r="B192" s="5">
        <v>1.78</v>
      </c>
      <c r="C192" s="5">
        <v>2.5099999999999998</v>
      </c>
      <c r="D192" s="5">
        <v>2.9</v>
      </c>
      <c r="E192" s="5">
        <v>3.49</v>
      </c>
      <c r="F192" s="5">
        <v>2.93</v>
      </c>
      <c r="G192" s="5">
        <v>3.22</v>
      </c>
      <c r="H192" s="5">
        <v>2.83</v>
      </c>
      <c r="I192" s="5">
        <v>3.15</v>
      </c>
      <c r="J192" s="5">
        <v>4.05</v>
      </c>
      <c r="K192" s="5">
        <v>4.1900000000000004</v>
      </c>
      <c r="L192" s="5">
        <v>4.99</v>
      </c>
      <c r="M192" s="5">
        <v>5.94</v>
      </c>
      <c r="N192" s="5">
        <v>7.44</v>
      </c>
      <c r="O192" s="5">
        <v>8.69</v>
      </c>
      <c r="P192" s="5">
        <v>7.99</v>
      </c>
      <c r="Q192" s="6">
        <v>8.5</v>
      </c>
      <c r="R192" s="5">
        <v>0.66</v>
      </c>
      <c r="S192" s="5">
        <v>2.4</v>
      </c>
      <c r="T192" s="5">
        <v>2.67</v>
      </c>
      <c r="U192" s="5">
        <v>2.78</v>
      </c>
    </row>
    <row r="193" spans="1:21" ht="16" x14ac:dyDescent="0.2">
      <c r="A193" s="2" t="s">
        <v>191</v>
      </c>
      <c r="B193" s="5">
        <v>9.65</v>
      </c>
      <c r="C193" s="5">
        <v>7.89</v>
      </c>
      <c r="D193" s="5">
        <v>7.61</v>
      </c>
      <c r="E193" s="5">
        <v>7.67</v>
      </c>
      <c r="F193" s="5">
        <v>8.84</v>
      </c>
      <c r="G193" s="5">
        <v>9.2899999999999991</v>
      </c>
      <c r="H193" s="5">
        <v>10.4</v>
      </c>
      <c r="I193" s="5">
        <v>9.84</v>
      </c>
      <c r="J193" s="5">
        <v>11.33</v>
      </c>
      <c r="K193" s="5">
        <v>13.84</v>
      </c>
      <c r="L193" s="5">
        <v>15.71</v>
      </c>
      <c r="M193" s="5">
        <v>20.54</v>
      </c>
      <c r="N193" s="5">
        <v>21.17</v>
      </c>
      <c r="O193" s="5">
        <v>17.149999999999999</v>
      </c>
      <c r="P193" s="5">
        <v>21.99</v>
      </c>
      <c r="Q193" s="6">
        <v>18.61</v>
      </c>
      <c r="R193" s="5">
        <v>17.32</v>
      </c>
      <c r="S193" s="5">
        <v>21.02</v>
      </c>
      <c r="T193" s="5">
        <v>23.26</v>
      </c>
      <c r="U193" s="5">
        <v>19.57</v>
      </c>
    </row>
    <row r="194" spans="1:21" ht="16" x14ac:dyDescent="0.2">
      <c r="A194" s="2" t="s">
        <v>192</v>
      </c>
      <c r="B194" s="5">
        <v>1.31</v>
      </c>
      <c r="C194" s="5">
        <v>1.28</v>
      </c>
      <c r="D194" s="5">
        <v>1.17</v>
      </c>
      <c r="E194" s="5">
        <v>1.86</v>
      </c>
      <c r="F194" s="5">
        <v>1.32</v>
      </c>
      <c r="G194" s="5">
        <v>1.46</v>
      </c>
      <c r="H194" s="5">
        <v>2.38</v>
      </c>
      <c r="I194" s="5">
        <v>1.98</v>
      </c>
      <c r="J194" s="5">
        <v>1.86</v>
      </c>
      <c r="K194" s="5">
        <v>2.65</v>
      </c>
      <c r="L194" s="5">
        <v>1.33</v>
      </c>
      <c r="M194" s="5">
        <v>1.37</v>
      </c>
      <c r="N194" s="5">
        <v>1.25</v>
      </c>
      <c r="O194" s="5">
        <v>1.22</v>
      </c>
      <c r="P194" s="5">
        <v>1.21</v>
      </c>
      <c r="Q194" s="6">
        <v>1.23</v>
      </c>
      <c r="R194" s="5">
        <v>0.68</v>
      </c>
      <c r="S194" s="5">
        <v>1.34</v>
      </c>
      <c r="T194" s="5">
        <v>1.43</v>
      </c>
      <c r="U194" s="5">
        <v>1.37</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7607C-0D8D-9143-8AF8-C1C961D0BA76}">
  <dimension ref="A1:R110"/>
  <sheetViews>
    <sheetView tabSelected="1" workbookViewId="0">
      <selection activeCell="G22" sqref="G22"/>
    </sheetView>
  </sheetViews>
  <sheetFormatPr baseColWidth="10" defaultRowHeight="15" x14ac:dyDescent="0.2"/>
  <cols>
    <col min="1" max="18" width="18.83203125" customWidth="1"/>
  </cols>
  <sheetData>
    <row r="1" spans="1:18" s="112" customFormat="1" ht="22" customHeight="1" x14ac:dyDescent="0.2">
      <c r="A1" s="111" t="e" vm="1">
        <v>#VALUE!</v>
      </c>
      <c r="B1" s="111"/>
      <c r="C1" s="111"/>
      <c r="D1" s="111"/>
      <c r="E1" s="111"/>
      <c r="F1" s="111"/>
      <c r="G1" s="111"/>
      <c r="H1" s="111"/>
      <c r="I1" s="111"/>
      <c r="J1" s="111"/>
      <c r="K1" s="111"/>
      <c r="L1" s="111"/>
      <c r="M1" s="111"/>
      <c r="N1" s="111"/>
      <c r="O1" s="111"/>
      <c r="P1" s="111"/>
      <c r="Q1" s="111"/>
      <c r="R1" s="111"/>
    </row>
    <row r="2" spans="1:18" s="112" customFormat="1" ht="22" customHeight="1" thickBot="1" x14ac:dyDescent="0.25">
      <c r="A2" s="111"/>
      <c r="B2" s="111"/>
      <c r="C2" s="111"/>
      <c r="D2" s="111"/>
      <c r="E2" s="111"/>
      <c r="F2" s="111"/>
      <c r="G2" s="111"/>
      <c r="H2" s="111"/>
      <c r="I2" s="111"/>
      <c r="J2" s="111"/>
      <c r="K2" s="111"/>
      <c r="L2" s="111"/>
      <c r="M2" s="111"/>
      <c r="N2" s="111"/>
      <c r="O2" s="111"/>
      <c r="P2" s="111"/>
      <c r="Q2" s="111"/>
      <c r="R2" s="111"/>
    </row>
    <row r="3" spans="1:18" ht="22" customHeight="1" x14ac:dyDescent="0.2">
      <c r="A3" s="32" cm="1">
        <f t="array" ref="A3">_FV(A1,"Market cap",TRUE)</f>
        <v>2783457000000</v>
      </c>
      <c r="B3" s="33" t="s">
        <v>203</v>
      </c>
      <c r="C3" s="34">
        <f>Financials!Q8*0.01</f>
        <v>0.69440000000000002</v>
      </c>
      <c r="D3" s="33" t="s">
        <v>204</v>
      </c>
      <c r="E3" s="34">
        <f>SUM(C11:E11)/3</f>
        <v>0.14123275875501365</v>
      </c>
      <c r="F3" s="35" t="s">
        <v>205</v>
      </c>
      <c r="G3" s="36">
        <f>AVERAGE(Financials!P129:U129)</f>
        <v>-7.3639108122086627E-4</v>
      </c>
      <c r="H3" s="35" t="s">
        <v>206</v>
      </c>
      <c r="I3" s="37">
        <f>J15*(1+I7)/(I6-I7)</f>
        <v>2205254497587.229</v>
      </c>
      <c r="J3" s="38" t="s">
        <v>207</v>
      </c>
      <c r="K3" s="39">
        <f>Financials!Q172*-1/Model!A3</f>
        <v>7.2679405501863328E-3</v>
      </c>
      <c r="L3" s="40" t="s">
        <v>208</v>
      </c>
      <c r="M3" s="41"/>
      <c r="N3" s="113" t="s">
        <v>209</v>
      </c>
      <c r="O3" s="114"/>
      <c r="P3" s="41"/>
      <c r="Q3" s="41"/>
      <c r="R3" s="41"/>
    </row>
    <row r="4" spans="1:18" ht="22" customHeight="1" x14ac:dyDescent="0.2">
      <c r="A4" s="42">
        <f>Financials!Q56-Financials!Q96-Financials!Q105</f>
        <v>58956000000</v>
      </c>
      <c r="B4" s="43" t="s">
        <v>210</v>
      </c>
      <c r="C4" s="44">
        <f>Financials!Q17*0.01</f>
        <v>0.43009999999999998</v>
      </c>
      <c r="D4" s="43" t="s">
        <v>211</v>
      </c>
      <c r="E4" s="44">
        <f>SUM(C13:E13)/3</f>
        <v>0.18855172661684175</v>
      </c>
      <c r="F4" s="45" t="s">
        <v>212</v>
      </c>
      <c r="G4" s="46">
        <f>A5*(1+(5*G3))</f>
        <v>7404896742.7495165</v>
      </c>
      <c r="H4" s="45" t="s">
        <v>213</v>
      </c>
      <c r="I4" s="47">
        <f>NPV(I6,F15,G15,H15,I15,(J15+I3))</f>
        <v>1787033304322.2771</v>
      </c>
      <c r="J4" s="45" t="s">
        <v>214</v>
      </c>
      <c r="K4" s="48" cm="1">
        <f t="array" ref="K4">_FV(A1,"Change (%)",TRUE)</f>
        <v>-1.1612000000000001E-2</v>
      </c>
      <c r="L4" s="49" t="s">
        <v>215</v>
      </c>
      <c r="M4" s="41"/>
      <c r="N4" s="115" t="s">
        <v>216</v>
      </c>
      <c r="O4" s="116"/>
      <c r="P4" s="41"/>
      <c r="Q4" s="41"/>
      <c r="R4" s="41"/>
    </row>
    <row r="5" spans="1:18" ht="22" customHeight="1" x14ac:dyDescent="0.2">
      <c r="A5" s="42" cm="1">
        <f t="array" ref="A5">_FV(A1,"Shares outstanding",TRUE)</f>
        <v>7432262000</v>
      </c>
      <c r="B5" s="43" t="s">
        <v>217</v>
      </c>
      <c r="C5" s="44">
        <f>F14</f>
        <v>0.34122734761120266</v>
      </c>
      <c r="D5" s="50" t="s">
        <v>218</v>
      </c>
      <c r="E5" s="44">
        <f>SUM(C16:E16)/3</f>
        <v>9.6772709404173332E-2</v>
      </c>
      <c r="F5" s="45" t="s">
        <v>219</v>
      </c>
      <c r="G5" s="46">
        <f>Financials!Q56</f>
        <v>143945000000</v>
      </c>
      <c r="H5" s="45" t="s">
        <v>220</v>
      </c>
      <c r="I5" s="47">
        <f>I4+G5-G6</f>
        <v>1845989304322.2771</v>
      </c>
      <c r="J5" s="45" t="s">
        <v>221</v>
      </c>
      <c r="K5" s="51" cm="1">
        <f t="array" ref="K5">_FV(A1,"Price")</f>
        <v>374.51</v>
      </c>
      <c r="L5" s="52" t="s">
        <v>222</v>
      </c>
      <c r="M5" s="41"/>
      <c r="N5" s="53" t="s">
        <v>223</v>
      </c>
      <c r="O5" s="54">
        <f>Financials!Q20</f>
        <v>-1526000000</v>
      </c>
      <c r="P5" s="41"/>
      <c r="Q5" s="41"/>
      <c r="R5" s="41"/>
    </row>
    <row r="6" spans="1:18" ht="22" customHeight="1" x14ac:dyDescent="0.2">
      <c r="A6" s="55">
        <f>O20/F10</f>
        <v>11.46399093904448</v>
      </c>
      <c r="B6" s="43" t="s">
        <v>224</v>
      </c>
      <c r="C6" s="44">
        <f>F17</f>
        <v>0.27718286655683688</v>
      </c>
      <c r="D6" s="50" t="s">
        <v>202</v>
      </c>
      <c r="E6" s="44">
        <f>Financials!Q33/Financials!Q126</f>
        <v>0.34930271754397091</v>
      </c>
      <c r="F6" s="43" t="s">
        <v>225</v>
      </c>
      <c r="G6" s="46">
        <f>Financials!Q96+Financials!Q105</f>
        <v>84989000000</v>
      </c>
      <c r="H6" s="45" t="s">
        <v>226</v>
      </c>
      <c r="I6" s="48">
        <f>N25</f>
        <v>9.4301525137896205E-2</v>
      </c>
      <c r="J6" s="45" t="s">
        <v>227</v>
      </c>
      <c r="K6" s="56">
        <f>I5/G4</f>
        <v>249.29305140274539</v>
      </c>
      <c r="L6" s="57" t="s">
        <v>228</v>
      </c>
      <c r="M6" s="41"/>
      <c r="N6" s="53" t="s">
        <v>229</v>
      </c>
      <c r="O6" s="54">
        <f>Financials!Q96</f>
        <v>29556000000</v>
      </c>
      <c r="P6" s="41"/>
      <c r="Q6" s="41"/>
      <c r="R6" s="41"/>
    </row>
    <row r="7" spans="1:18" ht="22" customHeight="1" thickBot="1" x14ac:dyDescent="0.25">
      <c r="A7" s="58">
        <f>O20/F12</f>
        <v>33.596342788171391</v>
      </c>
      <c r="B7" s="59" t="s">
        <v>230</v>
      </c>
      <c r="C7" s="60">
        <f>F15/A3</f>
        <v>2.4178566437347514E-2</v>
      </c>
      <c r="D7" s="59" t="s">
        <v>231</v>
      </c>
      <c r="E7" s="61">
        <f>(Financials!Q16*(1-0.25))/(Financials!Q126+Financials!Q105+Financials!Q96)</f>
        <v>0.23037065386993258</v>
      </c>
      <c r="F7" s="59" t="s">
        <v>198</v>
      </c>
      <c r="G7" s="62">
        <f>(Financials!Q96+Financials!Q105)/Financials!Q126</f>
        <v>0.38506392888534485</v>
      </c>
      <c r="H7" s="63" t="s">
        <v>232</v>
      </c>
      <c r="I7" s="64">
        <v>2.5000000000000001E-2</v>
      </c>
      <c r="J7" s="65" t="s">
        <v>233</v>
      </c>
      <c r="K7" s="66">
        <f>K6/K5-1</f>
        <v>-0.33434874528652003</v>
      </c>
      <c r="L7" s="67" t="s">
        <v>234</v>
      </c>
      <c r="M7" s="41"/>
      <c r="N7" s="53" t="s">
        <v>235</v>
      </c>
      <c r="O7" s="54">
        <f>Financials!Q105</f>
        <v>55433000000</v>
      </c>
      <c r="P7" s="41"/>
      <c r="Q7" s="41"/>
      <c r="R7" s="41"/>
    </row>
    <row r="8" spans="1:18" ht="22" customHeight="1" x14ac:dyDescent="0.2">
      <c r="A8" s="68"/>
      <c r="B8" s="41"/>
      <c r="C8" s="41"/>
      <c r="D8" s="41"/>
      <c r="E8" s="41"/>
      <c r="F8" s="41"/>
      <c r="G8" s="41"/>
      <c r="H8" s="41"/>
      <c r="I8" s="41"/>
      <c r="J8" s="69"/>
      <c r="K8" s="69"/>
      <c r="L8" s="69"/>
      <c r="M8" s="41"/>
      <c r="N8" s="70" t="s">
        <v>216</v>
      </c>
      <c r="O8" s="71">
        <f>O5/(O6+O7)</f>
        <v>-1.7955264798973986E-2</v>
      </c>
      <c r="P8" s="41"/>
      <c r="Q8" s="41"/>
      <c r="R8" s="41"/>
    </row>
    <row r="9" spans="1:18" ht="22" customHeight="1" x14ac:dyDescent="0.2">
      <c r="A9" s="72"/>
      <c r="B9" s="73">
        <v>2020</v>
      </c>
      <c r="C9" s="73">
        <v>2021</v>
      </c>
      <c r="D9" s="73">
        <v>2022</v>
      </c>
      <c r="E9" s="74">
        <v>2023</v>
      </c>
      <c r="F9" s="75">
        <v>2024</v>
      </c>
      <c r="G9" s="76">
        <v>2025</v>
      </c>
      <c r="H9" s="76">
        <v>2026</v>
      </c>
      <c r="I9" s="76">
        <v>2027</v>
      </c>
      <c r="J9" s="77">
        <v>2028</v>
      </c>
      <c r="K9" s="69"/>
      <c r="L9" s="69"/>
      <c r="M9" s="69"/>
      <c r="N9" s="53" t="s">
        <v>236</v>
      </c>
      <c r="O9" s="54">
        <f>Financials!Q25</f>
        <v>17927000000</v>
      </c>
      <c r="P9" s="41"/>
      <c r="Q9" s="41"/>
      <c r="R9" s="41"/>
    </row>
    <row r="10" spans="1:18" ht="22" customHeight="1" x14ac:dyDescent="0.2">
      <c r="A10" s="78" t="s">
        <v>237</v>
      </c>
      <c r="B10" s="79">
        <v>143015000000</v>
      </c>
      <c r="C10" s="79">
        <v>168088000000</v>
      </c>
      <c r="D10" s="79">
        <v>198270000000</v>
      </c>
      <c r="E10" s="80">
        <v>211915000000</v>
      </c>
      <c r="F10" s="79">
        <v>242800000000</v>
      </c>
      <c r="G10" s="79">
        <v>274600000000</v>
      </c>
      <c r="H10" s="79">
        <v>312700000000</v>
      </c>
      <c r="I10" s="79">
        <v>354100000000</v>
      </c>
      <c r="J10" s="80">
        <v>403600000000</v>
      </c>
      <c r="K10" s="81" t="s">
        <v>238</v>
      </c>
      <c r="L10" s="69"/>
      <c r="N10" s="53" t="s">
        <v>239</v>
      </c>
      <c r="O10" s="54">
        <f>Financials!Q24</f>
        <v>95023000000</v>
      </c>
      <c r="P10" s="41"/>
      <c r="Q10" s="41"/>
      <c r="R10" s="41"/>
    </row>
    <row r="11" spans="1:18" ht="22" customHeight="1" x14ac:dyDescent="0.2">
      <c r="A11" s="82"/>
      <c r="B11" s="83"/>
      <c r="C11" s="83">
        <f t="shared" ref="C11:J11" si="0">(C10/B10)-1</f>
        <v>0.17531727441177503</v>
      </c>
      <c r="D11" s="83">
        <f t="shared" si="0"/>
        <v>0.17956070629670173</v>
      </c>
      <c r="E11" s="83">
        <f t="shared" si="0"/>
        <v>6.8820295556564215E-2</v>
      </c>
      <c r="F11" s="84">
        <f t="shared" si="0"/>
        <v>0.14574239671566436</v>
      </c>
      <c r="G11" s="83">
        <f t="shared" si="0"/>
        <v>0.13097199341021426</v>
      </c>
      <c r="H11" s="83">
        <f t="shared" si="0"/>
        <v>0.13874726875455212</v>
      </c>
      <c r="I11" s="83">
        <f t="shared" si="0"/>
        <v>0.13239526702910132</v>
      </c>
      <c r="J11" s="85">
        <f t="shared" si="0"/>
        <v>0.1397910194860208</v>
      </c>
      <c r="K11" s="85">
        <f>AVERAGE(F11:J11)</f>
        <v>0.13752958907911056</v>
      </c>
      <c r="L11" s="69"/>
      <c r="M11" s="69"/>
      <c r="N11" s="53" t="s">
        <v>240</v>
      </c>
      <c r="O11" s="86">
        <f>O9/O10</f>
        <v>0.1886595876787725</v>
      </c>
      <c r="P11" s="41"/>
      <c r="Q11" s="41"/>
      <c r="R11" s="41"/>
    </row>
    <row r="12" spans="1:18" ht="22" customHeight="1" x14ac:dyDescent="0.2">
      <c r="A12" s="78" t="s">
        <v>144</v>
      </c>
      <c r="B12" s="79">
        <v>44281000000</v>
      </c>
      <c r="C12" s="79">
        <v>61271000000</v>
      </c>
      <c r="D12" s="79">
        <v>72738000000</v>
      </c>
      <c r="E12" s="79">
        <v>72361000000</v>
      </c>
      <c r="F12" s="87">
        <v>82850000000</v>
      </c>
      <c r="G12" s="79">
        <v>95250000000</v>
      </c>
      <c r="H12" s="79">
        <v>112200000000</v>
      </c>
      <c r="I12" s="79">
        <v>124400000000</v>
      </c>
      <c r="J12" s="80">
        <v>142000000000</v>
      </c>
      <c r="K12" s="88" t="s">
        <v>241</v>
      </c>
      <c r="L12" s="69"/>
      <c r="M12" s="69"/>
      <c r="N12" s="53" t="s">
        <v>242</v>
      </c>
      <c r="O12" s="86">
        <f>O8*(1-O11)</f>
        <v>-1.4567831945336377E-2</v>
      </c>
      <c r="P12" s="41"/>
      <c r="Q12" s="41"/>
      <c r="R12" s="41"/>
    </row>
    <row r="13" spans="1:18" ht="22" customHeight="1" x14ac:dyDescent="0.2">
      <c r="A13" s="82"/>
      <c r="B13" s="83"/>
      <c r="C13" s="83">
        <f t="shared" ref="C13:J13" si="1">(C12/B12)-1</f>
        <v>0.38368600528443353</v>
      </c>
      <c r="D13" s="83">
        <f t="shared" si="1"/>
        <v>0.1871521600757291</v>
      </c>
      <c r="E13" s="83">
        <f t="shared" si="1"/>
        <v>-5.1829855096373612E-3</v>
      </c>
      <c r="F13" s="84">
        <f t="shared" si="1"/>
        <v>0.14495377344149474</v>
      </c>
      <c r="G13" s="83">
        <f t="shared" si="1"/>
        <v>0.14966807483403732</v>
      </c>
      <c r="H13" s="83">
        <f t="shared" si="1"/>
        <v>0.17795275590551185</v>
      </c>
      <c r="I13" s="83">
        <f t="shared" si="1"/>
        <v>0.10873440285204983</v>
      </c>
      <c r="J13" s="85">
        <f t="shared" si="1"/>
        <v>0.14147909967845651</v>
      </c>
      <c r="K13" s="85">
        <f>AVERAGE(F13:J13)</f>
        <v>0.14455762134231004</v>
      </c>
      <c r="L13" s="69"/>
      <c r="M13" s="69"/>
      <c r="N13" s="115" t="s">
        <v>243</v>
      </c>
      <c r="O13" s="116"/>
      <c r="P13" s="41"/>
      <c r="Q13" s="41"/>
      <c r="R13" s="41"/>
    </row>
    <row r="14" spans="1:18" ht="22" customHeight="1" x14ac:dyDescent="0.2">
      <c r="A14" s="89" t="s">
        <v>244</v>
      </c>
      <c r="B14" s="90">
        <f>B12/B10</f>
        <v>0.30962486452470023</v>
      </c>
      <c r="C14" s="90">
        <f t="shared" ref="C14:J14" si="2">C12/C10</f>
        <v>0.36451739564989766</v>
      </c>
      <c r="D14" s="90">
        <f t="shared" si="2"/>
        <v>0.36686336813436221</v>
      </c>
      <c r="E14" s="90">
        <f t="shared" si="2"/>
        <v>0.34146237878394642</v>
      </c>
      <c r="F14" s="91">
        <f t="shared" si="2"/>
        <v>0.34122734761120266</v>
      </c>
      <c r="G14" s="90">
        <f t="shared" si="2"/>
        <v>0.34686817188638019</v>
      </c>
      <c r="H14" s="90">
        <f t="shared" si="2"/>
        <v>0.35881036136872402</v>
      </c>
      <c r="I14" s="90">
        <f t="shared" si="2"/>
        <v>0.35131318836486869</v>
      </c>
      <c r="J14" s="92">
        <f t="shared" si="2"/>
        <v>0.35183349851337958</v>
      </c>
      <c r="K14" s="92"/>
      <c r="L14" s="69"/>
      <c r="M14" s="69"/>
      <c r="N14" s="53" t="s">
        <v>245</v>
      </c>
      <c r="O14" s="86">
        <f>'[1]US Treasury Bonds'!$C$8</f>
        <v>4.2709999999999998E-2</v>
      </c>
      <c r="P14" s="41"/>
      <c r="Q14" s="41"/>
      <c r="R14" s="41"/>
    </row>
    <row r="15" spans="1:18" ht="22" customHeight="1" x14ac:dyDescent="0.2">
      <c r="A15" s="78" t="s">
        <v>187</v>
      </c>
      <c r="B15" s="79">
        <v>47397286654</v>
      </c>
      <c r="C15" s="79">
        <v>58139627605</v>
      </c>
      <c r="D15" s="79">
        <v>66941470902</v>
      </c>
      <c r="E15" s="79">
        <v>61069500655</v>
      </c>
      <c r="F15" s="87">
        <v>67300000000</v>
      </c>
      <c r="G15" s="79">
        <v>79200000000</v>
      </c>
      <c r="H15" s="79">
        <v>95950000000</v>
      </c>
      <c r="I15" s="79">
        <v>123100000000</v>
      </c>
      <c r="J15" s="80">
        <v>149100000000</v>
      </c>
      <c r="K15" s="88" t="s">
        <v>246</v>
      </c>
      <c r="L15" s="69"/>
      <c r="M15" s="69"/>
      <c r="N15" s="53" t="s">
        <v>247</v>
      </c>
      <c r="O15" s="93">
        <f>1.33</f>
        <v>1.33</v>
      </c>
      <c r="P15" s="41"/>
      <c r="Q15" s="41"/>
      <c r="R15" s="41"/>
    </row>
    <row r="16" spans="1:18" ht="22" customHeight="1" x14ac:dyDescent="0.2">
      <c r="A16" s="94"/>
      <c r="B16" s="83"/>
      <c r="C16" s="83">
        <f t="shared" ref="C16:J16" si="3">(C15/B15)-1</f>
        <v>0.22664463958494174</v>
      </c>
      <c r="D16" s="83">
        <f t="shared" si="3"/>
        <v>0.15139146326838593</v>
      </c>
      <c r="E16" s="83">
        <f t="shared" si="3"/>
        <v>-8.7717974640807661E-2</v>
      </c>
      <c r="F16" s="84">
        <f t="shared" si="3"/>
        <v>0.10202309300346113</v>
      </c>
      <c r="G16" s="83">
        <f t="shared" si="3"/>
        <v>0.17682020802377418</v>
      </c>
      <c r="H16" s="83">
        <f t="shared" si="3"/>
        <v>0.21148989898989901</v>
      </c>
      <c r="I16" s="83">
        <f t="shared" si="3"/>
        <v>0.28295987493486185</v>
      </c>
      <c r="J16" s="85">
        <f t="shared" si="3"/>
        <v>0.21121039805036546</v>
      </c>
      <c r="K16" s="85">
        <f>AVERAGE(F16:J16)</f>
        <v>0.19690069460047233</v>
      </c>
      <c r="L16" s="69"/>
      <c r="M16" s="69"/>
      <c r="N16" s="53" t="s">
        <v>248</v>
      </c>
      <c r="O16" s="86">
        <v>8.4000000000000005E-2</v>
      </c>
      <c r="P16" s="41"/>
      <c r="Q16" s="41"/>
      <c r="R16" s="41"/>
    </row>
    <row r="17" spans="1:18" ht="22" customHeight="1" x14ac:dyDescent="0.2">
      <c r="A17" s="89" t="s">
        <v>202</v>
      </c>
      <c r="B17" s="90">
        <f>B15/B10</f>
        <v>0.33141479323147921</v>
      </c>
      <c r="C17" s="90">
        <f t="shared" ref="C17:J17" si="4">C15/C10</f>
        <v>0.34588803248893435</v>
      </c>
      <c r="D17" s="90">
        <f t="shared" si="4"/>
        <v>0.33762783528521711</v>
      </c>
      <c r="E17" s="92">
        <f t="shared" si="4"/>
        <v>0.28817922589245687</v>
      </c>
      <c r="F17" s="90">
        <f t="shared" si="4"/>
        <v>0.27718286655683688</v>
      </c>
      <c r="G17" s="90">
        <f t="shared" si="4"/>
        <v>0.28841951930080117</v>
      </c>
      <c r="H17" s="90">
        <f t="shared" si="4"/>
        <v>0.30684362008314681</v>
      </c>
      <c r="I17" s="90">
        <f t="shared" si="4"/>
        <v>0.34764190906523579</v>
      </c>
      <c r="J17" s="92">
        <f t="shared" si="4"/>
        <v>0.36942517343904857</v>
      </c>
      <c r="K17" s="92"/>
      <c r="L17" s="69"/>
      <c r="M17" s="69"/>
      <c r="N17" s="95" t="s">
        <v>243</v>
      </c>
      <c r="O17" s="96">
        <f>(O14)+((O15)*(O16-O14))</f>
        <v>9.762570000000001E-2</v>
      </c>
      <c r="P17" s="41"/>
      <c r="Q17" s="41"/>
      <c r="R17" s="41"/>
    </row>
    <row r="18" spans="1:18" ht="22" customHeight="1" x14ac:dyDescent="0.2">
      <c r="A18" s="97" t="s">
        <v>198</v>
      </c>
      <c r="B18" s="98">
        <v>0.20981949477554385</v>
      </c>
      <c r="C18" s="98">
        <v>0.24998212268131176</v>
      </c>
      <c r="D18" s="98">
        <v>0.27451253665302972</v>
      </c>
      <c r="E18" s="98">
        <v>0.24941864396591881</v>
      </c>
      <c r="F18" s="99"/>
      <c r="G18" s="98"/>
      <c r="H18" s="98"/>
      <c r="I18" s="98"/>
      <c r="J18" s="100"/>
      <c r="K18" s="101"/>
      <c r="L18" s="69"/>
      <c r="M18" s="69"/>
      <c r="N18" s="115" t="s">
        <v>249</v>
      </c>
      <c r="O18" s="116"/>
      <c r="P18" s="41"/>
      <c r="Q18" s="41"/>
      <c r="R18" s="41"/>
    </row>
    <row r="19" spans="1:18" ht="22" customHeight="1" x14ac:dyDescent="0.2">
      <c r="A19" s="69"/>
      <c r="B19" s="69"/>
      <c r="C19" s="69"/>
      <c r="D19" s="69"/>
      <c r="E19" s="69"/>
      <c r="F19" s="69" t="s">
        <v>250</v>
      </c>
      <c r="G19" s="69"/>
      <c r="H19" s="69"/>
      <c r="I19" s="69"/>
      <c r="J19" s="69"/>
      <c r="K19" s="69"/>
      <c r="L19" s="69"/>
      <c r="M19" s="69"/>
      <c r="N19" s="53" t="s">
        <v>226</v>
      </c>
      <c r="O19" s="102">
        <f>O6+O7</f>
        <v>84989000000</v>
      </c>
      <c r="P19" s="41"/>
      <c r="Q19" s="41"/>
      <c r="R19" s="41"/>
    </row>
    <row r="20" spans="1:18" ht="22" customHeight="1" x14ac:dyDescent="0.2">
      <c r="B20" s="103"/>
      <c r="C20" s="103"/>
      <c r="D20" s="103"/>
      <c r="E20" s="103"/>
      <c r="F20" s="69"/>
      <c r="G20" s="69"/>
      <c r="H20" s="69"/>
      <c r="I20" s="69"/>
      <c r="J20" s="69"/>
      <c r="K20" s="69"/>
      <c r="L20" s="69"/>
      <c r="M20" s="69"/>
      <c r="N20" s="53" t="s">
        <v>203</v>
      </c>
      <c r="O20" s="102">
        <f>A3</f>
        <v>2783457000000</v>
      </c>
      <c r="P20" s="41"/>
      <c r="Q20" s="41"/>
      <c r="R20" s="41"/>
    </row>
    <row r="21" spans="1:18" ht="22" customHeight="1" x14ac:dyDescent="0.2">
      <c r="A21" s="117" t="str" cm="1">
        <f t="array" ref="A21">_FV(A1,"Industry")</f>
        <v>Software &amp; IT Services</v>
      </c>
      <c r="B21" s="117"/>
      <c r="C21" s="117"/>
      <c r="D21" s="118" cm="1">
        <f t="array" ref="D21">_FV(A1,"Year incorporated",TRUE)</f>
        <v>1993</v>
      </c>
      <c r="E21" s="118"/>
      <c r="F21" s="69"/>
      <c r="G21" s="69"/>
      <c r="H21" s="69"/>
      <c r="I21" s="69"/>
      <c r="J21" s="69"/>
      <c r="K21" s="69"/>
      <c r="M21" s="69"/>
      <c r="N21" s="53" t="s">
        <v>251</v>
      </c>
      <c r="O21" s="102">
        <f>O19+O20</f>
        <v>2868446000000</v>
      </c>
      <c r="P21" s="41"/>
      <c r="Q21" s="41"/>
      <c r="R21" s="41"/>
    </row>
    <row r="22" spans="1:18" ht="22" customHeight="1" x14ac:dyDescent="0.2">
      <c r="A22" s="106" t="str" cm="1">
        <f t="array" ref="A22">_FV(A1,"Description")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B22" s="106"/>
      <c r="C22" s="106"/>
      <c r="D22" s="106"/>
      <c r="E22" s="106"/>
      <c r="F22" s="69"/>
      <c r="G22" s="69"/>
      <c r="H22" s="69"/>
      <c r="I22" s="69"/>
      <c r="J22" s="69"/>
      <c r="K22" s="69"/>
      <c r="L22" s="69"/>
      <c r="M22" s="69"/>
      <c r="N22" s="70" t="s">
        <v>252</v>
      </c>
      <c r="O22" s="104">
        <f>(O19/O21)</f>
        <v>2.9628934970363743E-2</v>
      </c>
      <c r="P22" s="41"/>
      <c r="Q22" s="41"/>
      <c r="R22" s="41"/>
    </row>
    <row r="23" spans="1:18" ht="22" customHeight="1" x14ac:dyDescent="0.2">
      <c r="A23" s="106"/>
      <c r="B23" s="106"/>
      <c r="C23" s="106"/>
      <c r="D23" s="106"/>
      <c r="E23" s="106"/>
      <c r="F23" s="69"/>
      <c r="G23" s="69"/>
      <c r="H23" s="69"/>
      <c r="I23" s="69"/>
      <c r="J23" s="69"/>
      <c r="K23" s="69"/>
      <c r="L23" s="69"/>
      <c r="M23" s="69"/>
      <c r="N23" s="95" t="s">
        <v>253</v>
      </c>
      <c r="O23" s="105">
        <f>O20/O21</f>
        <v>0.97037106502963622</v>
      </c>
      <c r="P23" s="41"/>
      <c r="Q23" s="41"/>
      <c r="R23" s="41"/>
    </row>
    <row r="24" spans="1:18" ht="22" customHeight="1" x14ac:dyDescent="0.2">
      <c r="A24" s="106"/>
      <c r="B24" s="106"/>
      <c r="C24" s="106"/>
      <c r="D24" s="106"/>
      <c r="E24" s="106"/>
      <c r="F24" s="69"/>
      <c r="G24" s="69"/>
      <c r="H24" s="69"/>
      <c r="I24" s="69"/>
      <c r="J24" s="69"/>
      <c r="K24" s="69"/>
      <c r="L24" s="69"/>
      <c r="M24" s="69"/>
      <c r="N24" s="107" t="s">
        <v>254</v>
      </c>
      <c r="O24" s="108"/>
      <c r="P24" s="41"/>
      <c r="Q24" s="41"/>
      <c r="R24" s="41"/>
    </row>
    <row r="25" spans="1:18" ht="22" customHeight="1" x14ac:dyDescent="0.2">
      <c r="A25" s="106"/>
      <c r="B25" s="106"/>
      <c r="C25" s="106"/>
      <c r="D25" s="106"/>
      <c r="E25" s="106"/>
      <c r="F25" s="69"/>
      <c r="G25" s="69"/>
      <c r="H25" s="69"/>
      <c r="I25" s="69"/>
      <c r="J25" s="69"/>
      <c r="K25" s="69"/>
      <c r="L25" s="69"/>
      <c r="M25" s="69"/>
      <c r="N25" s="109">
        <f>(O22*O12)+(O23*O17)</f>
        <v>9.4301525137896205E-2</v>
      </c>
      <c r="O25" s="110"/>
      <c r="P25" s="41"/>
      <c r="Q25" s="41"/>
      <c r="R25" s="41"/>
    </row>
    <row r="26" spans="1:18" ht="22" customHeight="1" x14ac:dyDescent="0.2">
      <c r="A26" s="106"/>
      <c r="B26" s="106"/>
      <c r="C26" s="106"/>
      <c r="D26" s="106"/>
      <c r="E26" s="106"/>
      <c r="F26" s="69"/>
      <c r="G26" s="69"/>
      <c r="H26" s="69"/>
      <c r="I26" s="69"/>
      <c r="J26" s="69"/>
      <c r="K26" s="69"/>
      <c r="L26" s="69"/>
      <c r="M26" s="69"/>
      <c r="N26" s="69"/>
      <c r="O26" s="41"/>
      <c r="P26" s="41"/>
      <c r="Q26" s="41"/>
      <c r="R26" s="41"/>
    </row>
    <row r="27" spans="1:18" ht="22" customHeight="1" x14ac:dyDescent="0.2">
      <c r="A27" s="106"/>
      <c r="B27" s="106"/>
      <c r="C27" s="106"/>
      <c r="D27" s="106"/>
      <c r="E27" s="106"/>
      <c r="F27" s="69"/>
      <c r="G27" s="69"/>
      <c r="H27" s="69"/>
      <c r="I27" s="69"/>
      <c r="J27" s="69"/>
      <c r="K27" s="69"/>
      <c r="L27" s="69"/>
      <c r="M27" s="69"/>
      <c r="N27" s="69"/>
      <c r="O27" s="41"/>
      <c r="P27" s="41"/>
      <c r="Q27" s="41"/>
      <c r="R27" s="41"/>
    </row>
    <row r="28" spans="1:18" ht="22" customHeight="1" x14ac:dyDescent="0.2">
      <c r="A28" s="106"/>
      <c r="B28" s="106"/>
      <c r="C28" s="106"/>
      <c r="D28" s="106"/>
      <c r="E28" s="106"/>
      <c r="F28" s="69"/>
      <c r="G28" s="69"/>
      <c r="H28" s="69"/>
      <c r="I28" s="69"/>
      <c r="J28" s="69"/>
      <c r="K28" s="69"/>
      <c r="L28" s="69"/>
      <c r="M28" s="69"/>
      <c r="N28" s="69"/>
      <c r="O28" s="41"/>
      <c r="P28" s="41"/>
      <c r="Q28" s="41"/>
      <c r="R28" s="41"/>
    </row>
    <row r="29" spans="1:18" ht="22" customHeight="1" x14ac:dyDescent="0.2">
      <c r="A29" s="106"/>
      <c r="B29" s="106"/>
      <c r="C29" s="106"/>
      <c r="D29" s="106"/>
      <c r="E29" s="106"/>
      <c r="F29" s="69"/>
      <c r="G29" s="69"/>
      <c r="H29" s="69"/>
      <c r="I29" s="69"/>
      <c r="J29" s="69"/>
      <c r="K29" s="69"/>
      <c r="L29" s="69"/>
      <c r="M29" s="69"/>
      <c r="N29" s="69"/>
      <c r="O29" s="41"/>
      <c r="P29" s="41"/>
      <c r="Q29" s="41"/>
      <c r="R29" s="41"/>
    </row>
    <row r="30" spans="1:18" ht="22" customHeight="1" x14ac:dyDescent="0.2">
      <c r="A30" s="106"/>
      <c r="B30" s="106"/>
      <c r="C30" s="106"/>
      <c r="D30" s="106"/>
      <c r="E30" s="106"/>
      <c r="F30" s="69"/>
      <c r="G30" s="69"/>
      <c r="H30" s="69"/>
      <c r="I30" s="69"/>
      <c r="J30" s="69"/>
      <c r="K30" s="69"/>
      <c r="L30" s="69"/>
      <c r="M30" s="69"/>
      <c r="N30" s="69"/>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9"/>
      <c r="B33" s="69"/>
      <c r="C33" s="69"/>
      <c r="D33" s="69"/>
      <c r="E33" s="69"/>
      <c r="F33" s="69"/>
      <c r="G33" s="69"/>
      <c r="H33" s="69"/>
      <c r="I33" s="69"/>
      <c r="J33" s="69"/>
      <c r="K33" s="69"/>
      <c r="L33" s="69"/>
      <c r="M33" s="69"/>
      <c r="N33" s="69"/>
      <c r="O33" s="69"/>
      <c r="P33" s="69"/>
      <c r="Q33" s="41"/>
      <c r="R33" s="41"/>
    </row>
    <row r="34" spans="1:18" x14ac:dyDescent="0.2">
      <c r="A34" s="69"/>
      <c r="B34" s="69"/>
      <c r="C34" s="69"/>
      <c r="D34" s="69"/>
      <c r="E34" s="69"/>
      <c r="F34" s="69"/>
      <c r="G34" s="69"/>
      <c r="H34" s="69"/>
      <c r="I34" s="69"/>
      <c r="J34" s="69"/>
      <c r="K34" s="69"/>
      <c r="L34" s="69"/>
      <c r="M34" s="69"/>
      <c r="N34" s="69"/>
      <c r="O34" s="69"/>
      <c r="P34" s="69"/>
      <c r="Q34" s="41"/>
      <c r="R34" s="41"/>
    </row>
    <row r="35" spans="1:18" x14ac:dyDescent="0.2">
      <c r="A35" s="69"/>
      <c r="B35" s="69"/>
      <c r="C35" s="69"/>
      <c r="D35" s="69"/>
      <c r="E35" s="69"/>
      <c r="F35" s="69"/>
      <c r="G35" s="69"/>
      <c r="H35" s="69"/>
      <c r="I35" s="69"/>
      <c r="J35" s="69"/>
      <c r="K35" s="69"/>
      <c r="L35" s="69"/>
      <c r="M35" s="69"/>
      <c r="N35" s="69"/>
      <c r="O35" s="69"/>
      <c r="P35" s="69"/>
      <c r="Q35" s="41"/>
      <c r="R35" s="41"/>
    </row>
    <row r="36" spans="1:18" x14ac:dyDescent="0.2">
      <c r="A36" s="69"/>
      <c r="B36" s="69"/>
      <c r="C36" s="69"/>
      <c r="D36" s="69"/>
      <c r="E36" s="69"/>
      <c r="F36" s="69"/>
      <c r="G36" s="69"/>
      <c r="H36" s="69"/>
      <c r="I36" s="69"/>
      <c r="J36" s="69"/>
      <c r="K36" s="69"/>
      <c r="L36" s="69"/>
      <c r="M36" s="69"/>
      <c r="N36" s="69"/>
      <c r="O36" s="69"/>
      <c r="P36" s="69"/>
      <c r="Q36" s="41"/>
      <c r="R36" s="41"/>
    </row>
    <row r="37" spans="1:18" x14ac:dyDescent="0.2">
      <c r="A37" s="69"/>
      <c r="B37" s="69"/>
      <c r="C37" s="69"/>
      <c r="D37" s="69"/>
      <c r="E37" s="69"/>
      <c r="F37" s="69"/>
      <c r="G37" s="69"/>
      <c r="H37" s="69"/>
      <c r="I37" s="69"/>
      <c r="J37" s="69"/>
      <c r="K37" s="69"/>
      <c r="L37" s="69"/>
      <c r="M37" s="69"/>
      <c r="N37" s="69"/>
      <c r="O37" s="69"/>
      <c r="P37" s="69"/>
      <c r="Q37" s="41"/>
      <c r="R37" s="41"/>
    </row>
    <row r="38" spans="1:18" x14ac:dyDescent="0.2">
      <c r="A38" s="69"/>
      <c r="B38" s="69"/>
      <c r="C38" s="69"/>
      <c r="D38" s="69"/>
      <c r="E38" s="69"/>
      <c r="F38" s="69"/>
      <c r="G38" s="69"/>
      <c r="H38" s="69"/>
      <c r="I38" s="69"/>
      <c r="J38" s="69"/>
      <c r="K38" s="69"/>
      <c r="L38" s="69"/>
      <c r="M38" s="69"/>
      <c r="N38" s="69"/>
      <c r="O38" s="69"/>
      <c r="P38" s="69"/>
      <c r="Q38" s="41"/>
      <c r="R38" s="41"/>
    </row>
    <row r="39" spans="1:18" x14ac:dyDescent="0.2">
      <c r="A39" s="69"/>
      <c r="B39" s="69"/>
      <c r="C39" s="69"/>
      <c r="D39" s="69"/>
      <c r="E39" s="69"/>
      <c r="F39" s="69"/>
      <c r="G39" s="69"/>
      <c r="H39" s="69"/>
      <c r="I39" s="69"/>
      <c r="J39" s="69"/>
      <c r="K39" s="69"/>
      <c r="L39" s="69"/>
      <c r="M39" s="69"/>
      <c r="N39" s="69"/>
      <c r="O39" s="69"/>
      <c r="P39" s="69"/>
      <c r="Q39" s="41"/>
      <c r="R39" s="41"/>
    </row>
    <row r="40" spans="1:18" x14ac:dyDescent="0.2">
      <c r="A40" s="69"/>
      <c r="B40" s="69"/>
      <c r="C40" s="69"/>
      <c r="D40" s="69"/>
      <c r="E40" s="69"/>
      <c r="F40" s="69"/>
      <c r="G40" s="69"/>
      <c r="H40" s="69"/>
      <c r="I40" s="69"/>
      <c r="J40" s="69"/>
      <c r="K40" s="69"/>
      <c r="L40" s="69"/>
      <c r="M40" s="69"/>
      <c r="N40" s="69"/>
      <c r="O40" s="69"/>
      <c r="P40" s="69"/>
      <c r="Q40" s="41"/>
      <c r="R40" s="41"/>
    </row>
    <row r="41" spans="1:18" x14ac:dyDescent="0.2">
      <c r="A41" s="69"/>
      <c r="B41" s="69"/>
      <c r="C41" s="69"/>
      <c r="D41" s="69"/>
      <c r="E41" s="69"/>
      <c r="F41" s="69"/>
      <c r="G41" s="69"/>
      <c r="H41" s="69"/>
      <c r="I41" s="69"/>
      <c r="J41" s="69"/>
      <c r="K41" s="69"/>
      <c r="L41" s="69"/>
      <c r="M41" s="69"/>
      <c r="N41" s="69"/>
      <c r="O41" s="69"/>
      <c r="P41" s="69"/>
      <c r="Q41" s="41"/>
      <c r="R41" s="41"/>
    </row>
    <row r="42" spans="1:18" x14ac:dyDescent="0.2">
      <c r="A42" s="69"/>
      <c r="B42" s="69"/>
      <c r="C42" s="69"/>
      <c r="D42" s="69"/>
      <c r="E42" s="69"/>
      <c r="F42" s="69"/>
      <c r="G42" s="69"/>
      <c r="H42" s="69"/>
      <c r="I42" s="69"/>
      <c r="J42" s="69"/>
      <c r="K42" s="69"/>
      <c r="L42" s="69"/>
      <c r="M42" s="69"/>
      <c r="N42" s="69"/>
      <c r="O42" s="69"/>
      <c r="P42" s="69"/>
      <c r="Q42" s="41"/>
      <c r="R42" s="41"/>
    </row>
    <row r="43" spans="1:18" x14ac:dyDescent="0.2">
      <c r="A43" s="69"/>
      <c r="B43" s="69"/>
      <c r="C43" s="69"/>
      <c r="D43" s="69"/>
      <c r="E43" s="69"/>
      <c r="F43" s="69"/>
      <c r="G43" s="69"/>
      <c r="H43" s="69"/>
      <c r="I43" s="69"/>
      <c r="J43" s="69"/>
      <c r="K43" s="69"/>
      <c r="L43" s="69"/>
      <c r="M43" s="69"/>
      <c r="N43" s="69"/>
      <c r="O43" s="69"/>
      <c r="P43" s="69"/>
      <c r="Q43" s="41"/>
      <c r="R43" s="41"/>
    </row>
    <row r="44" spans="1:18" x14ac:dyDescent="0.2">
      <c r="A44" s="69"/>
      <c r="B44" s="69"/>
      <c r="C44" s="69"/>
      <c r="D44" s="69"/>
      <c r="E44" s="69"/>
      <c r="F44" s="69"/>
      <c r="G44" s="69"/>
      <c r="H44" s="69"/>
      <c r="I44" s="69"/>
      <c r="J44" s="69"/>
      <c r="K44" s="69"/>
      <c r="L44" s="69"/>
      <c r="M44" s="69"/>
      <c r="N44" s="69"/>
      <c r="O44" s="69"/>
      <c r="P44" s="69"/>
      <c r="Q44" s="41"/>
      <c r="R44" s="41"/>
    </row>
    <row r="45" spans="1:18" x14ac:dyDescent="0.2">
      <c r="A45" s="69"/>
      <c r="B45" s="69"/>
      <c r="C45" s="69"/>
      <c r="D45" s="69"/>
      <c r="E45" s="69"/>
      <c r="F45" s="69"/>
      <c r="G45" s="69"/>
      <c r="H45" s="69"/>
      <c r="I45" s="69"/>
      <c r="J45" s="69"/>
      <c r="K45" s="69"/>
      <c r="L45" s="69"/>
      <c r="M45" s="69"/>
      <c r="N45" s="69"/>
      <c r="O45" s="69"/>
      <c r="P45" s="69"/>
      <c r="Q45" s="41"/>
      <c r="R45" s="41"/>
    </row>
    <row r="46" spans="1:18" x14ac:dyDescent="0.2">
      <c r="A46" s="69"/>
      <c r="B46" s="69"/>
      <c r="C46" s="69"/>
      <c r="D46" s="69"/>
      <c r="E46" s="69"/>
      <c r="F46" s="69"/>
      <c r="G46" s="69"/>
      <c r="H46" s="69"/>
      <c r="I46" s="69"/>
      <c r="J46" s="69"/>
      <c r="K46" s="69"/>
      <c r="L46" s="69"/>
      <c r="M46" s="69"/>
      <c r="N46" s="69"/>
      <c r="O46" s="69"/>
      <c r="P46" s="69"/>
      <c r="Q46" s="41"/>
      <c r="R46" s="41"/>
    </row>
    <row r="47" spans="1:18" x14ac:dyDescent="0.2">
      <c r="A47" s="69"/>
      <c r="B47" s="69"/>
      <c r="C47" s="69"/>
      <c r="D47" s="69"/>
      <c r="E47" s="69"/>
      <c r="F47" s="69"/>
      <c r="G47" s="69"/>
      <c r="H47" s="69"/>
      <c r="I47" s="69"/>
      <c r="J47" s="69"/>
      <c r="K47" s="69"/>
      <c r="L47" s="69"/>
      <c r="M47" s="69"/>
      <c r="N47" s="69"/>
      <c r="O47" s="69"/>
      <c r="P47" s="69"/>
      <c r="Q47" s="41"/>
      <c r="R47" s="41"/>
    </row>
    <row r="48" spans="1:18" x14ac:dyDescent="0.2">
      <c r="A48" s="69"/>
      <c r="B48" s="69"/>
      <c r="C48" s="69"/>
      <c r="D48" s="69"/>
      <c r="E48" s="69"/>
      <c r="F48" s="69"/>
      <c r="G48" s="69"/>
      <c r="H48" s="69"/>
      <c r="I48" s="69"/>
      <c r="J48" s="69"/>
      <c r="K48" s="69"/>
      <c r="L48" s="69"/>
      <c r="M48" s="69"/>
      <c r="N48" s="69"/>
      <c r="O48" s="69"/>
      <c r="P48" s="69"/>
      <c r="Q48" s="41"/>
      <c r="R48" s="41"/>
    </row>
    <row r="49" spans="1:18" x14ac:dyDescent="0.2">
      <c r="A49" s="69"/>
      <c r="B49" s="69"/>
      <c r="C49" s="69"/>
      <c r="D49" s="69"/>
      <c r="E49" s="69"/>
      <c r="F49" s="69"/>
      <c r="G49" s="69"/>
      <c r="H49" s="69"/>
      <c r="I49" s="69"/>
      <c r="J49" s="69"/>
      <c r="K49" s="69"/>
      <c r="L49" s="69"/>
      <c r="M49" s="69"/>
      <c r="N49" s="69"/>
      <c r="O49" s="69"/>
      <c r="P49" s="69"/>
      <c r="Q49" s="41"/>
      <c r="R49" s="41"/>
    </row>
    <row r="50" spans="1:18" x14ac:dyDescent="0.2">
      <c r="A50" s="69"/>
      <c r="B50" s="69"/>
      <c r="C50" s="69"/>
      <c r="D50" s="69"/>
      <c r="E50" s="69"/>
      <c r="F50" s="69"/>
      <c r="G50" s="69"/>
      <c r="H50" s="69"/>
      <c r="I50" s="69"/>
      <c r="J50" s="69"/>
      <c r="K50" s="69"/>
      <c r="L50" s="69"/>
      <c r="M50" s="69"/>
      <c r="N50" s="69"/>
      <c r="O50" s="69"/>
      <c r="P50" s="69"/>
      <c r="Q50" s="41"/>
      <c r="R50" s="41"/>
    </row>
    <row r="51" spans="1:18" x14ac:dyDescent="0.2">
      <c r="A51" s="69"/>
      <c r="B51" s="69"/>
      <c r="C51" s="69"/>
      <c r="D51" s="69"/>
      <c r="E51" s="69"/>
      <c r="F51" s="69"/>
      <c r="G51" s="69"/>
      <c r="H51" s="69"/>
      <c r="I51" s="69"/>
      <c r="J51" s="69"/>
      <c r="K51" s="69"/>
      <c r="L51" s="69"/>
      <c r="M51" s="69"/>
      <c r="N51" s="69"/>
      <c r="O51" s="69"/>
      <c r="P51" s="69"/>
      <c r="Q51" s="41"/>
      <c r="R51" s="41"/>
    </row>
    <row r="52" spans="1:18" x14ac:dyDescent="0.2">
      <c r="A52" s="69"/>
      <c r="B52" s="69"/>
      <c r="C52" s="69"/>
      <c r="D52" s="69"/>
      <c r="E52" s="69"/>
      <c r="F52" s="69"/>
      <c r="G52" s="69"/>
      <c r="H52" s="69"/>
      <c r="I52" s="69"/>
      <c r="J52" s="69"/>
      <c r="K52" s="69"/>
      <c r="L52" s="69"/>
      <c r="M52" s="69"/>
      <c r="N52" s="69"/>
      <c r="O52" s="69"/>
      <c r="P52" s="69"/>
      <c r="Q52" s="41"/>
      <c r="R52" s="41"/>
    </row>
    <row r="53" spans="1:18" x14ac:dyDescent="0.2">
      <c r="A53" s="69"/>
      <c r="B53" s="69"/>
      <c r="C53" s="69"/>
      <c r="D53" s="69"/>
      <c r="E53" s="69"/>
      <c r="F53" s="69"/>
      <c r="G53" s="69"/>
      <c r="H53" s="69"/>
      <c r="I53" s="69"/>
      <c r="J53" s="69"/>
      <c r="K53" s="69"/>
      <c r="L53" s="69"/>
      <c r="M53" s="69"/>
      <c r="N53" s="69"/>
      <c r="O53" s="69"/>
      <c r="P53" s="69"/>
      <c r="Q53" s="41"/>
      <c r="R53" s="41"/>
    </row>
    <row r="54" spans="1:18" x14ac:dyDescent="0.2">
      <c r="A54" s="69"/>
      <c r="B54" s="69"/>
      <c r="C54" s="69"/>
      <c r="D54" s="69"/>
      <c r="E54" s="69"/>
      <c r="F54" s="69"/>
      <c r="G54" s="69"/>
      <c r="H54" s="69"/>
      <c r="I54" s="69"/>
      <c r="J54" s="69"/>
      <c r="K54" s="69"/>
      <c r="L54" s="69"/>
      <c r="M54" s="69"/>
      <c r="N54" s="69"/>
      <c r="O54" s="69"/>
      <c r="P54" s="69"/>
      <c r="Q54" s="41"/>
      <c r="R54" s="41"/>
    </row>
    <row r="55" spans="1:18" x14ac:dyDescent="0.2">
      <c r="A55" s="69"/>
      <c r="B55" s="69"/>
      <c r="C55" s="69"/>
      <c r="D55" s="69"/>
      <c r="E55" s="69"/>
      <c r="F55" s="69"/>
      <c r="G55" s="69"/>
      <c r="H55" s="69"/>
      <c r="I55" s="69"/>
      <c r="J55" s="69"/>
      <c r="K55" s="69"/>
      <c r="L55" s="69"/>
      <c r="M55" s="69"/>
      <c r="N55" s="69"/>
      <c r="O55" s="69"/>
      <c r="P55" s="69"/>
      <c r="Q55" s="41"/>
      <c r="R55" s="41"/>
    </row>
    <row r="56" spans="1:18" x14ac:dyDescent="0.2">
      <c r="A56" s="69"/>
      <c r="B56" s="69"/>
      <c r="C56" s="69"/>
      <c r="D56" s="69"/>
      <c r="E56" s="69"/>
      <c r="F56" s="69"/>
      <c r="G56" s="69"/>
      <c r="H56" s="69"/>
      <c r="I56" s="69"/>
      <c r="J56" s="69"/>
      <c r="K56" s="69"/>
      <c r="L56" s="69"/>
      <c r="M56" s="69"/>
      <c r="N56" s="69"/>
      <c r="O56" s="69"/>
      <c r="P56" s="69"/>
      <c r="Q56" s="41"/>
      <c r="R56" s="41"/>
    </row>
    <row r="57" spans="1:18" x14ac:dyDescent="0.2">
      <c r="A57" s="69"/>
      <c r="B57" s="69"/>
      <c r="C57" s="69"/>
      <c r="D57" s="69"/>
      <c r="E57" s="69"/>
      <c r="F57" s="69"/>
      <c r="G57" s="69"/>
      <c r="H57" s="69"/>
      <c r="I57" s="69"/>
      <c r="J57" s="69"/>
      <c r="K57" s="69"/>
      <c r="L57" s="69"/>
      <c r="M57" s="69"/>
      <c r="N57" s="69"/>
      <c r="O57" s="69"/>
      <c r="P57" s="69"/>
      <c r="Q57" s="41"/>
      <c r="R57" s="41"/>
    </row>
    <row r="58" spans="1:18" x14ac:dyDescent="0.2">
      <c r="A58" s="69"/>
      <c r="B58" s="69"/>
      <c r="C58" s="69"/>
      <c r="D58" s="69"/>
      <c r="E58" s="69"/>
      <c r="F58" s="69"/>
      <c r="G58" s="69"/>
      <c r="H58" s="69"/>
      <c r="I58" s="69"/>
      <c r="J58" s="69"/>
      <c r="K58" s="69"/>
      <c r="L58" s="69"/>
      <c r="M58" s="69"/>
      <c r="N58" s="69"/>
      <c r="O58" s="69"/>
      <c r="P58" s="69"/>
      <c r="Q58" s="41"/>
      <c r="R58" s="41"/>
    </row>
    <row r="59" spans="1:18" x14ac:dyDescent="0.2">
      <c r="A59" s="69"/>
      <c r="B59" s="69"/>
      <c r="C59" s="69"/>
      <c r="D59" s="69"/>
      <c r="E59" s="69"/>
      <c r="F59" s="69"/>
      <c r="G59" s="69"/>
      <c r="H59" s="69"/>
      <c r="I59" s="69"/>
      <c r="J59" s="69"/>
      <c r="K59" s="69"/>
      <c r="L59" s="69"/>
      <c r="M59" s="69"/>
      <c r="N59" s="69"/>
      <c r="O59" s="69"/>
      <c r="P59" s="69"/>
      <c r="Q59" s="41"/>
      <c r="R59" s="41"/>
    </row>
    <row r="60" spans="1:18" x14ac:dyDescent="0.2">
      <c r="A60" s="69"/>
      <c r="B60" s="69"/>
      <c r="C60" s="69"/>
      <c r="D60" s="69"/>
      <c r="E60" s="69"/>
      <c r="F60" s="69"/>
      <c r="G60" s="69"/>
      <c r="H60" s="69"/>
      <c r="I60" s="69"/>
      <c r="J60" s="69"/>
      <c r="K60" s="69"/>
      <c r="L60" s="69"/>
      <c r="M60" s="69"/>
      <c r="N60" s="69"/>
      <c r="O60" s="69"/>
      <c r="P60" s="69"/>
      <c r="Q60" s="41"/>
      <c r="R60" s="41"/>
    </row>
    <row r="61" spans="1:18" x14ac:dyDescent="0.2">
      <c r="A61" s="69"/>
      <c r="B61" s="69"/>
      <c r="C61" s="69"/>
      <c r="D61" s="69"/>
      <c r="E61" s="69"/>
      <c r="F61" s="69"/>
      <c r="G61" s="69"/>
      <c r="H61" s="69"/>
      <c r="I61" s="69"/>
      <c r="J61" s="69"/>
      <c r="K61" s="69"/>
      <c r="L61" s="69"/>
      <c r="M61" s="69"/>
      <c r="N61" s="69"/>
      <c r="O61" s="69"/>
      <c r="P61" s="69"/>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AAPL/explorer/revenue_proj" xr:uid="{6DFC7980-3B81-844F-B288-9B0737FBB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2023-12-03T14:45:04Z</dcterms:modified>
</cp:coreProperties>
</file>