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AFF733F-D37D-6D41-9673-17AB780CDC2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O10" i="2"/>
  <c r="O9" i="2"/>
  <c r="O7" i="2"/>
  <c r="G7" i="2"/>
  <c r="E7" i="2"/>
  <c r="O6" i="2"/>
  <c r="O8" i="2" s="1"/>
  <c r="O12" i="2" s="1"/>
  <c r="G6" i="2"/>
  <c r="E6" i="2"/>
  <c r="O5" i="2"/>
  <c r="G5" i="2"/>
  <c r="C4" i="2"/>
  <c r="A4" i="2"/>
  <c r="C3" i="2"/>
  <c r="A22" i="2" a="1"/>
  <c r="A22" i="2" s="1"/>
  <c r="C21" i="2" a="1"/>
  <c r="C21" i="2" s="1"/>
  <c r="A21" i="2" a="1"/>
  <c r="A21" i="2" s="1"/>
  <c r="O20" i="2" a="1"/>
  <c r="O20" i="2" s="1"/>
  <c r="J17" i="2"/>
  <c r="I17" i="2"/>
  <c r="H17" i="2"/>
  <c r="G17" i="2"/>
  <c r="F17" i="2"/>
  <c r="C6" i="2" s="1"/>
  <c r="E17" i="2"/>
  <c r="D17" i="2"/>
  <c r="C17" i="2"/>
  <c r="B17" i="2"/>
  <c r="J16" i="2"/>
  <c r="I16" i="2"/>
  <c r="H16" i="2"/>
  <c r="G16" i="2"/>
  <c r="F16" i="2"/>
  <c r="K16" i="2" s="1"/>
  <c r="E16" i="2"/>
  <c r="D16" i="2"/>
  <c r="C16" i="2"/>
  <c r="O15" i="2" a="1"/>
  <c r="O15" i="2" s="1"/>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1" i="2"/>
  <c r="E5" i="2"/>
  <c r="G4" i="2"/>
  <c r="A7" i="2"/>
  <c r="A6" i="2"/>
  <c r="O19" i="2"/>
  <c r="O21" i="2" l="1"/>
  <c r="O23" i="2" s="1"/>
  <c r="O22"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<sst xmlns="http://schemas.openxmlformats.org/spreadsheetml/2006/main" count="1378" uniqueCount="252">
  <si>
    <t>2011 Y</t>
  </si>
  <si>
    <t>2012 Y</t>
  </si>
  <si>
    <t>2013 Y</t>
  </si>
  <si>
    <t>2014 Y</t>
  </si>
  <si>
    <t>2015 Y</t>
  </si>
  <si>
    <t>2016 Y</t>
  </si>
  <si>
    <t>2017 Y</t>
  </si>
  <si>
    <t>2018 Y</t>
  </si>
  <si>
    <t>2019 Y</t>
  </si>
  <si>
    <t>2020 Y</t>
  </si>
  <si>
    <t>2021 Y</t>
  </si>
  <si>
    <t>2022 Y</t>
  </si>
  <si>
    <t>2023 Y</t>
  </si>
  <si>
    <t>TTM</t>
  </si>
  <si>
    <t>2023 Q3</t>
  </si>
  <si>
    <t>2023 Q4</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</si>
  <si>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</si>
  <si>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</si>
  <si>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</si>
  <si>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</si>
  <si>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</si>
  <si>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</si>
  <si>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</si>
  <si>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</si>
  <si>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</si>
  <si>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</si>
  <si>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</si>
  <si>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</si>
  <si>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</si>
  <si>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</si>
  <si>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</si>
  <si>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</si>
  <si>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</si>
  <si>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</si>
  <si>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</si>
  <si>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</si>
  <si>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</si>
  <si>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</si>
  <si>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</si>
  <si>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</si>
  <si>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</si>
  <si>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</si>
  <si>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</si>
  <si>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</si>
  <si>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</si>
  <si>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</si>
  <si>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</si>
  <si>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</si>
  <si>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</si>
  <si>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</si>
  <si>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</si>
  <si>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</si>
  <si>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</si>
  <si>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</si>
  <si>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</si>
  <si>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</si>
  <si>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</si>
  <si>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</si>
  <si>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</si>
  <si>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</si>
  <si>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</si>
  <si>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</si>
  <si>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</si>
  <si>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</si>
  <si>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</si>
  <si>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</si>
  <si>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</si>
  <si>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</si>
  <si>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</si>
  <si>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</si>
  <si>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</si>
  <si>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</si>
  <si>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</si>
  <si>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</si>
  <si>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</si>
  <si>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</si>
  <si>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</si>
  <si>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</si>
  <si>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</si>
  <si>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</si>
  <si>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</si>
  <si>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</si>
  <si>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</si>
  <si>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</si>
  <si>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</si>
  <si>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</si>
  <si>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</si>
  <si>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</si>
  <si>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</si>
  <si>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</si>
  <si>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</si>
  <si>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</si>
  <si>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</si>
  <si>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</si>
  <si>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</si>
  <si>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</si>
  <si>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</si>
  <si>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</si>
  <si>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</si>
  <si>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</si>
  <si>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</si>
  <si>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</si>
  <si>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</si>
  <si>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</si>
  <si>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</si>
  <si>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</si>
  <si>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</si>
  <si>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</si>
  <si>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</si>
  <si>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</si>
  <si>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</si>
  <si>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</si>
  <si>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</si>
  <si>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</si>
  <si>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</si>
  <si>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</si>
  <si>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</si>
  <si>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</si>
  <si>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</si>
  <si>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</si>
  <si>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</si>
  <si>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</si>
  <si>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</si>
  <si>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</si>
  <si>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</si>
  <si>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</si>
  <si>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</si>
  <si>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</si>
  <si>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</si>
  <si>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</si>
  <si>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</si>
  <si>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</si>
  <si>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</si>
  <si>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</si>
  <si>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</si>
  <si>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</si>
  <si>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</si>
  <si>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</si>
  <si>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</si>
  <si>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</si>
  <si>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</si>
  <si>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</si>
  <si>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</si>
  <si>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</si>
  <si>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</si>
  <si>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</si>
  <si>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</si>
  <si>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</si>
  <si>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</si>
  <si>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</si>
  <si>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</si>
  <si>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</si>
  <si>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</si>
  <si>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</si>
  <si>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</si>
  <si>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</si>
  <si>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</si>
  <si>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</si>
  <si>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</si>
  <si>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</si>
  <si>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</si>
  <si>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</si>
  <si>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</si>
  <si>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</si>
  <si>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</si>
  <si>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</si>
  <si>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</si>
  <si>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</si>
  <si>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</si>
  <si>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</si>
  <si>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</si>
  <si>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</si>
  <si>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</si>
  <si>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</si>
  <si>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</si>
  <si>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</si>
  <si>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</si>
  <si>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</si>
  <si>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</si>
  <si>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</si>
  <si>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</si>
  <si>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</si>
  <si>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</si>
  <si>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</si>
  <si>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</si>
  <si>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</si>
  <si>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</si>
  <si>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</si>
  <si>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</si>
  <si>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</si>
  <si>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2024 Q1</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</si>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</sst>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0" fontId="1" fillId="11" borderId="1" xfId="0" applyFont="1" applyFill="1" applyBorder="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indent="1"/>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12"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263.43</v>
    <v>126.34</v>
    <v>1.2833000000000001</v>
    <v>8.09</v>
    <v>3.2115999999999999E-2</v>
    <v>0</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263.43</v>
    <v>Software &amp; IT Services</v>
    <v>Stock</v>
    <v>45262.041488923438</v>
    <v>0</v>
    <v>249.7</v>
    <v>252970270000</v>
    <v>SALESFORCE, INC.</v>
    <v>SALESFORCE, INC.</v>
    <v>250</v>
    <v>95.614800000000002</v>
    <v>251.9</v>
    <v>259.99</v>
    <v>260</v>
    <v>973000000</v>
    <v>CRM</v>
    <v>SALESFORCE, INC. (XNYS:CRM)</v>
    <v>14538232</v>
    <v>5226662</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R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E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190</v>
      </c>
      <c r="S1" s="2" t="s">
        <v>16</v>
      </c>
    </row>
    <row r="2" spans="1:19" ht="16" x14ac:dyDescent="0.2">
      <c r="A2" s="31" t="s">
        <v>17</v>
      </c>
      <c r="B2" s="27">
        <v>1657139000</v>
      </c>
      <c r="C2" s="27">
        <v>2266539000</v>
      </c>
      <c r="D2" s="27">
        <v>3050195000</v>
      </c>
      <c r="E2" s="27">
        <v>4071003000</v>
      </c>
      <c r="F2" s="27">
        <v>5373586000</v>
      </c>
      <c r="G2" s="27">
        <v>6667216000</v>
      </c>
      <c r="H2" s="27">
        <v>8391984000</v>
      </c>
      <c r="I2" s="27">
        <v>10480012000</v>
      </c>
      <c r="J2" s="27">
        <v>13282000000</v>
      </c>
      <c r="K2" s="27">
        <v>17098000000</v>
      </c>
      <c r="L2" s="27">
        <v>21252000000</v>
      </c>
      <c r="M2" s="27">
        <v>26492000000</v>
      </c>
      <c r="N2" s="27">
        <v>31352000000</v>
      </c>
      <c r="O2" s="28">
        <v>33071000000</v>
      </c>
      <c r="P2" s="27">
        <v>7837000000</v>
      </c>
      <c r="Q2" s="27">
        <v>8384000000</v>
      </c>
      <c r="R2" s="27">
        <v>8247000000</v>
      </c>
      <c r="S2" s="27">
        <v>8603000000</v>
      </c>
    </row>
    <row r="3" spans="1:19" ht="16" x14ac:dyDescent="0.2">
      <c r="A3" s="9" t="s">
        <v>191</v>
      </c>
      <c r="B3" s="10"/>
      <c r="C3" s="11">
        <f t="shared" ref="C3:O3" si="0">(C2/B2)-1</f>
        <v>0.36774223526209937</v>
      </c>
      <c r="D3" s="11">
        <f t="shared" si="0"/>
        <v>0.34575006209908588</v>
      </c>
      <c r="E3" s="11">
        <f t="shared" si="0"/>
        <v>0.33466975062250115</v>
      </c>
      <c r="F3" s="11">
        <f t="shared" si="0"/>
        <v>0.31996611154548393</v>
      </c>
      <c r="G3" s="11">
        <f t="shared" si="0"/>
        <v>0.24073867990574627</v>
      </c>
      <c r="H3" s="11">
        <f t="shared" si="0"/>
        <v>0.25869388362398937</v>
      </c>
      <c r="I3" s="11">
        <f t="shared" si="0"/>
        <v>0.24881219983260205</v>
      </c>
      <c r="J3" s="11">
        <f t="shared" si="0"/>
        <v>0.2673649610324873</v>
      </c>
      <c r="K3" s="11">
        <f t="shared" si="0"/>
        <v>0.28730612859509108</v>
      </c>
      <c r="L3" s="11">
        <f t="shared" si="0"/>
        <v>0.24295239209264241</v>
      </c>
      <c r="M3" s="11">
        <f t="shared" si="0"/>
        <v>0.24656502917372491</v>
      </c>
      <c r="N3" s="11">
        <f t="shared" si="0"/>
        <v>0.18345160803261362</v>
      </c>
      <c r="O3" s="11">
        <f t="shared" si="0"/>
        <v>5.482903801990302E-2</v>
      </c>
      <c r="P3" s="11"/>
      <c r="Q3" s="11">
        <f>(Q2/P2)-1</f>
        <v>6.9797116243460522E-2</v>
      </c>
      <c r="R3" s="11">
        <f>(R2/Q2)-1</f>
        <v>-1.6340648854961781E-2</v>
      </c>
      <c r="S3" s="11">
        <f>(S2/R2)-1</f>
        <v>4.3167212319631387E-2</v>
      </c>
    </row>
    <row r="4" spans="1:19" ht="16" x14ac:dyDescent="0.2">
      <c r="A4" s="3" t="s">
        <v>18</v>
      </c>
      <c r="B4" s="4">
        <v>1657139000</v>
      </c>
      <c r="C4" s="4">
        <v>2266539000</v>
      </c>
      <c r="D4" s="4">
        <v>3050195000</v>
      </c>
      <c r="E4" s="4">
        <v>4071003000</v>
      </c>
      <c r="F4" s="4">
        <v>5373586000</v>
      </c>
      <c r="G4" s="4">
        <v>6667216000</v>
      </c>
      <c r="H4" s="4">
        <v>8391984000</v>
      </c>
      <c r="I4" s="4">
        <v>10480012000</v>
      </c>
      <c r="J4" s="4">
        <v>13282000000</v>
      </c>
      <c r="K4" s="4">
        <v>17098000000</v>
      </c>
      <c r="L4" s="4">
        <v>21252000000</v>
      </c>
      <c r="M4" s="4">
        <v>26492000000</v>
      </c>
      <c r="N4" s="4">
        <v>31352000000</v>
      </c>
      <c r="O4" s="5">
        <v>33071000000</v>
      </c>
      <c r="P4" s="4">
        <v>7837000000</v>
      </c>
      <c r="Q4" s="4">
        <v>8384000000</v>
      </c>
      <c r="R4" s="4">
        <v>8247000000</v>
      </c>
      <c r="S4" s="4">
        <v>8603000000</v>
      </c>
    </row>
    <row r="5" spans="1:19" ht="16" x14ac:dyDescent="0.2">
      <c r="A5" s="3" t="s">
        <v>19</v>
      </c>
      <c r="B5" s="4">
        <v>323813000</v>
      </c>
      <c r="C5" s="4">
        <v>488886000</v>
      </c>
      <c r="D5" s="4">
        <v>683579000</v>
      </c>
      <c r="E5" s="4">
        <v>968428000</v>
      </c>
      <c r="F5" s="4">
        <v>1289270000</v>
      </c>
      <c r="G5" s="4">
        <v>1654548000</v>
      </c>
      <c r="H5" s="4">
        <v>2234039000</v>
      </c>
      <c r="I5" s="4">
        <v>2773522000</v>
      </c>
      <c r="J5" s="4">
        <v>3451000000</v>
      </c>
      <c r="K5" s="4">
        <v>4235000000</v>
      </c>
      <c r="L5" s="4">
        <v>5438000000</v>
      </c>
      <c r="M5" s="4">
        <v>7026000000</v>
      </c>
      <c r="N5" s="4">
        <v>8360000000</v>
      </c>
      <c r="O5" s="5">
        <v>8426000000</v>
      </c>
      <c r="P5" s="4">
        <v>2088000000</v>
      </c>
      <c r="Q5" s="4">
        <v>2100000000</v>
      </c>
      <c r="R5" s="4">
        <v>2125000000</v>
      </c>
      <c r="S5" s="4">
        <v>2113000000</v>
      </c>
    </row>
    <row r="6" spans="1:19" ht="16" x14ac:dyDescent="0.2">
      <c r="A6" s="3" t="s">
        <v>20</v>
      </c>
      <c r="B6" s="4">
        <v>323813000</v>
      </c>
      <c r="C6" s="4">
        <v>488886000</v>
      </c>
      <c r="D6" s="4">
        <v>683579000</v>
      </c>
      <c r="E6" s="4">
        <v>968428000</v>
      </c>
      <c r="F6" s="4">
        <v>1289270000</v>
      </c>
      <c r="G6" s="4">
        <v>1654548000</v>
      </c>
      <c r="H6" s="4">
        <v>2234039000</v>
      </c>
      <c r="I6" s="4">
        <v>2773522000</v>
      </c>
      <c r="J6" s="4">
        <v>3451000000</v>
      </c>
      <c r="K6" s="4">
        <v>4235000000</v>
      </c>
      <c r="L6" s="4">
        <v>5438000000</v>
      </c>
      <c r="M6" s="4">
        <v>7026000000</v>
      </c>
      <c r="N6" s="4">
        <v>8360000000</v>
      </c>
      <c r="O6" s="5">
        <v>8426000000</v>
      </c>
      <c r="P6" s="4">
        <v>2088000000</v>
      </c>
      <c r="Q6" s="4">
        <v>2100000000</v>
      </c>
      <c r="R6" s="4">
        <v>2125000000</v>
      </c>
      <c r="S6" s="4">
        <v>2113000000</v>
      </c>
    </row>
    <row r="7" spans="1:19" ht="16" x14ac:dyDescent="0.2">
      <c r="A7" s="3" t="s">
        <v>21</v>
      </c>
      <c r="B7" s="4">
        <v>1333326000</v>
      </c>
      <c r="C7" s="4">
        <v>1777653000</v>
      </c>
      <c r="D7" s="4">
        <v>2366616000</v>
      </c>
      <c r="E7" s="4">
        <v>3102575000</v>
      </c>
      <c r="F7" s="4">
        <v>4084316000</v>
      </c>
      <c r="G7" s="4">
        <v>5012668000</v>
      </c>
      <c r="H7" s="4">
        <v>6157945000</v>
      </c>
      <c r="I7" s="4">
        <v>7706490000</v>
      </c>
      <c r="J7" s="4">
        <v>9831000000</v>
      </c>
      <c r="K7" s="4">
        <v>12863000000</v>
      </c>
      <c r="L7" s="4">
        <v>15814000000</v>
      </c>
      <c r="M7" s="4">
        <v>19466000000</v>
      </c>
      <c r="N7" s="4">
        <v>22992000000</v>
      </c>
      <c r="O7" s="5">
        <v>24645000000</v>
      </c>
      <c r="P7" s="4">
        <v>5749000000</v>
      </c>
      <c r="Q7" s="4">
        <v>6284000000</v>
      </c>
      <c r="R7" s="4">
        <v>6122000000</v>
      </c>
      <c r="S7" s="4">
        <v>6490000000</v>
      </c>
    </row>
    <row r="8" spans="1:19" ht="16" x14ac:dyDescent="0.2">
      <c r="A8" s="3" t="s">
        <v>57</v>
      </c>
      <c r="B8" s="6">
        <v>80.459999999999994</v>
      </c>
      <c r="C8" s="6">
        <v>78.430000000000007</v>
      </c>
      <c r="D8" s="6">
        <v>77.59</v>
      </c>
      <c r="E8" s="6">
        <v>76.209999999999994</v>
      </c>
      <c r="F8" s="6">
        <v>76.010000000000005</v>
      </c>
      <c r="G8" s="6">
        <v>75.180000000000007</v>
      </c>
      <c r="H8" s="6">
        <v>73.38</v>
      </c>
      <c r="I8" s="6">
        <v>73.540000000000006</v>
      </c>
      <c r="J8" s="6">
        <v>74.02</v>
      </c>
      <c r="K8" s="6">
        <v>75.23</v>
      </c>
      <c r="L8" s="6">
        <v>74.41</v>
      </c>
      <c r="M8" s="6">
        <v>73.48</v>
      </c>
      <c r="N8" s="6">
        <v>73.34</v>
      </c>
      <c r="O8" s="7">
        <v>74.52</v>
      </c>
      <c r="P8" s="6">
        <v>73.36</v>
      </c>
      <c r="Q8" s="6">
        <v>74.95</v>
      </c>
      <c r="R8" s="6">
        <v>74.23</v>
      </c>
      <c r="S8" s="6">
        <v>75.44</v>
      </c>
    </row>
    <row r="9" spans="1:19" ht="16" x14ac:dyDescent="0.2">
      <c r="A9" s="3" t="s">
        <v>22</v>
      </c>
      <c r="B9" s="4" t="s">
        <v>23</v>
      </c>
      <c r="C9" s="4" t="s">
        <v>23</v>
      </c>
      <c r="D9" s="4" t="s">
        <v>23</v>
      </c>
      <c r="E9" s="4" t="s">
        <v>23</v>
      </c>
      <c r="F9" s="4" t="s">
        <v>23</v>
      </c>
      <c r="G9" s="4" t="s">
        <v>23</v>
      </c>
      <c r="H9" s="4" t="s">
        <v>23</v>
      </c>
      <c r="I9" s="4" t="s">
        <v>23</v>
      </c>
      <c r="J9" s="4" t="s">
        <v>23</v>
      </c>
      <c r="K9" s="4" t="s">
        <v>23</v>
      </c>
      <c r="L9" s="4" t="s">
        <v>23</v>
      </c>
      <c r="M9" s="4" t="s">
        <v>23</v>
      </c>
      <c r="N9" s="4" t="s">
        <v>23</v>
      </c>
      <c r="O9" s="5" t="s">
        <v>23</v>
      </c>
      <c r="P9" s="4" t="s">
        <v>23</v>
      </c>
      <c r="Q9" s="4" t="s">
        <v>23</v>
      </c>
      <c r="R9" s="4" t="s">
        <v>23</v>
      </c>
      <c r="S9" s="4" t="s">
        <v>23</v>
      </c>
    </row>
    <row r="10" spans="1:19" ht="16" x14ac:dyDescent="0.2">
      <c r="A10" s="3" t="s">
        <v>24</v>
      </c>
      <c r="B10" s="4">
        <v>1235829000</v>
      </c>
      <c r="C10" s="4">
        <v>1812738000</v>
      </c>
      <c r="D10" s="4">
        <v>2477326000</v>
      </c>
      <c r="E10" s="4">
        <v>3388649000</v>
      </c>
      <c r="F10" s="4">
        <v>4229949000</v>
      </c>
      <c r="G10" s="4">
        <v>4897745000</v>
      </c>
      <c r="H10" s="4">
        <v>6093717000</v>
      </c>
      <c r="I10" s="4">
        <v>7470722000</v>
      </c>
      <c r="J10" s="4">
        <v>9296000000</v>
      </c>
      <c r="K10" s="4">
        <v>12400000000</v>
      </c>
      <c r="L10" s="4">
        <v>15359000000</v>
      </c>
      <c r="M10" s="4">
        <v>18918000000</v>
      </c>
      <c r="N10" s="4">
        <v>21134000000</v>
      </c>
      <c r="O10" s="5">
        <v>20352000000</v>
      </c>
      <c r="P10" s="4">
        <v>5289000000</v>
      </c>
      <c r="Q10" s="4">
        <v>5099000000</v>
      </c>
      <c r="R10" s="4">
        <v>4999000000</v>
      </c>
      <c r="S10" s="4">
        <v>4965000000</v>
      </c>
    </row>
    <row r="11" spans="1:19" ht="16" x14ac:dyDescent="0.2">
      <c r="A11" s="26" t="s">
        <v>25</v>
      </c>
      <c r="B11" s="27">
        <v>1047942000</v>
      </c>
      <c r="C11" s="27">
        <v>1517391000</v>
      </c>
      <c r="D11" s="27">
        <v>2047847000</v>
      </c>
      <c r="E11" s="27">
        <v>2764851000</v>
      </c>
      <c r="F11" s="27">
        <v>3437032000</v>
      </c>
      <c r="G11" s="27">
        <v>3951445000</v>
      </c>
      <c r="H11" s="27">
        <v>4885590000</v>
      </c>
      <c r="I11" s="27">
        <v>5917649000</v>
      </c>
      <c r="J11" s="27">
        <v>7410000000</v>
      </c>
      <c r="K11" s="27">
        <v>9634000000</v>
      </c>
      <c r="L11" s="27">
        <v>11761000000</v>
      </c>
      <c r="M11" s="27">
        <v>14453000000</v>
      </c>
      <c r="N11" s="27">
        <v>16079000000</v>
      </c>
      <c r="O11" s="28">
        <v>15295000000</v>
      </c>
      <c r="P11" s="27">
        <v>4009000000</v>
      </c>
      <c r="Q11" s="27">
        <v>3971000000</v>
      </c>
      <c r="R11" s="27">
        <v>3792000000</v>
      </c>
      <c r="S11" s="27">
        <v>3523000000</v>
      </c>
    </row>
    <row r="12" spans="1:19" ht="16" x14ac:dyDescent="0.2">
      <c r="A12" s="12" t="s">
        <v>192</v>
      </c>
      <c r="B12" s="11">
        <f t="shared" ref="B12:S12" si="1">B11/B2</f>
        <v>0.63238026502303069</v>
      </c>
      <c r="C12" s="11">
        <f t="shared" si="1"/>
        <v>0.66947491307230977</v>
      </c>
      <c r="D12" s="11">
        <f t="shared" si="1"/>
        <v>0.67138232145813626</v>
      </c>
      <c r="E12" s="11">
        <f t="shared" si="1"/>
        <v>0.67915720032630778</v>
      </c>
      <c r="F12" s="11">
        <f t="shared" si="1"/>
        <v>0.63961607760627637</v>
      </c>
      <c r="G12" s="11">
        <f t="shared" si="1"/>
        <v>0.59266791416387288</v>
      </c>
      <c r="H12" s="11">
        <f t="shared" si="1"/>
        <v>0.58217341691785873</v>
      </c>
      <c r="I12" s="11">
        <f t="shared" si="1"/>
        <v>0.56466051756429292</v>
      </c>
      <c r="J12" s="11">
        <f t="shared" si="1"/>
        <v>0.5578979069417257</v>
      </c>
      <c r="K12" s="11">
        <f t="shared" si="1"/>
        <v>0.56345771435255587</v>
      </c>
      <c r="L12" s="11">
        <f t="shared" si="1"/>
        <v>0.55340673818934694</v>
      </c>
      <c r="M12" s="11">
        <f t="shared" si="1"/>
        <v>0.54556092405254419</v>
      </c>
      <c r="N12" s="11">
        <f t="shared" si="1"/>
        <v>0.51285404439908144</v>
      </c>
      <c r="O12" s="11">
        <f t="shared" si="1"/>
        <v>0.46248979468416435</v>
      </c>
      <c r="P12" s="11">
        <f t="shared" si="1"/>
        <v>0.51154778614265661</v>
      </c>
      <c r="Q12" s="11">
        <f t="shared" si="1"/>
        <v>0.4736402671755725</v>
      </c>
      <c r="R12" s="11">
        <f t="shared" si="1"/>
        <v>0.4598035649327028</v>
      </c>
      <c r="S12" s="11">
        <f t="shared" si="1"/>
        <v>0.40950831105428337</v>
      </c>
    </row>
    <row r="13" spans="1:19" ht="16" x14ac:dyDescent="0.2">
      <c r="A13" s="26" t="s">
        <v>26</v>
      </c>
      <c r="B13" s="27">
        <v>187887000</v>
      </c>
      <c r="C13" s="27">
        <v>295347000</v>
      </c>
      <c r="D13" s="27">
        <v>429479000</v>
      </c>
      <c r="E13" s="27">
        <v>623798000</v>
      </c>
      <c r="F13" s="27">
        <v>792917000</v>
      </c>
      <c r="G13" s="27">
        <v>946300000</v>
      </c>
      <c r="H13" s="27">
        <v>1208127000</v>
      </c>
      <c r="I13" s="27">
        <v>1553073000</v>
      </c>
      <c r="J13" s="27">
        <v>1886000000</v>
      </c>
      <c r="K13" s="27">
        <v>2766000000</v>
      </c>
      <c r="L13" s="27">
        <v>3598000000</v>
      </c>
      <c r="M13" s="27">
        <v>4465000000</v>
      </c>
      <c r="N13" s="27">
        <v>5055000000</v>
      </c>
      <c r="O13" s="28">
        <v>4835000000</v>
      </c>
      <c r="P13" s="27">
        <v>1280000000</v>
      </c>
      <c r="Q13" s="27">
        <v>1128000000</v>
      </c>
      <c r="R13" s="27">
        <v>1207000000</v>
      </c>
      <c r="S13" s="27">
        <v>1220000000</v>
      </c>
    </row>
    <row r="14" spans="1:19" ht="16" x14ac:dyDescent="0.2">
      <c r="A14" s="12" t="s">
        <v>193</v>
      </c>
      <c r="B14" s="11">
        <f t="shared" ref="B14:S14" si="2">B13/B2</f>
        <v>0.1133803501094356</v>
      </c>
      <c r="C14" s="11">
        <f t="shared" si="2"/>
        <v>0.13030748643636841</v>
      </c>
      <c r="D14" s="11">
        <f t="shared" si="2"/>
        <v>0.14080378467606169</v>
      </c>
      <c r="E14" s="11">
        <f t="shared" si="2"/>
        <v>0.1532295603810658</v>
      </c>
      <c r="F14" s="11">
        <f t="shared" si="2"/>
        <v>0.14755825997760155</v>
      </c>
      <c r="G14" s="11">
        <f t="shared" si="2"/>
        <v>0.14193330469569307</v>
      </c>
      <c r="H14" s="11">
        <f t="shared" si="2"/>
        <v>0.14396202375981651</v>
      </c>
      <c r="I14" s="11">
        <f t="shared" si="2"/>
        <v>0.14819381886203947</v>
      </c>
      <c r="J14" s="11">
        <f t="shared" si="2"/>
        <v>0.1419966872458967</v>
      </c>
      <c r="K14" s="11">
        <f t="shared" si="2"/>
        <v>0.16177330681951105</v>
      </c>
      <c r="L14" s="11">
        <f t="shared" si="2"/>
        <v>0.16930171277997366</v>
      </c>
      <c r="M14" s="11">
        <f t="shared" si="2"/>
        <v>0.16854144647440736</v>
      </c>
      <c r="N14" s="11">
        <f t="shared" si="2"/>
        <v>0.16123373309517733</v>
      </c>
      <c r="O14" s="11">
        <f t="shared" si="2"/>
        <v>0.14620059871186236</v>
      </c>
      <c r="P14" s="11">
        <f t="shared" si="2"/>
        <v>0.16332780400663519</v>
      </c>
      <c r="Q14" s="11">
        <f t="shared" si="2"/>
        <v>0.13454198473282442</v>
      </c>
      <c r="R14" s="11">
        <f t="shared" si="2"/>
        <v>0.14635625075785133</v>
      </c>
      <c r="S14" s="11">
        <f t="shared" si="2"/>
        <v>0.14181099616412879</v>
      </c>
    </row>
    <row r="15" spans="1:19"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4" t="s">
        <v>23</v>
      </c>
      <c r="O15" s="5">
        <v>222000000</v>
      </c>
      <c r="P15" s="4" t="s">
        <v>23</v>
      </c>
      <c r="Q15" s="4" t="s">
        <v>23</v>
      </c>
      <c r="R15" s="4" t="s">
        <v>23</v>
      </c>
      <c r="S15" s="4">
        <v>222000000</v>
      </c>
    </row>
    <row r="16" spans="1:19" ht="16" x14ac:dyDescent="0.2">
      <c r="A16" s="31" t="s">
        <v>28</v>
      </c>
      <c r="B16" s="27">
        <v>97497000</v>
      </c>
      <c r="C16" s="27">
        <v>-35085000</v>
      </c>
      <c r="D16" s="27">
        <v>-110710000</v>
      </c>
      <c r="E16" s="27">
        <v>-286074000</v>
      </c>
      <c r="F16" s="27">
        <v>-145633000</v>
      </c>
      <c r="G16" s="27">
        <v>114923000</v>
      </c>
      <c r="H16" s="27">
        <v>64228000</v>
      </c>
      <c r="I16" s="27">
        <v>235768000</v>
      </c>
      <c r="J16" s="27">
        <v>535000000</v>
      </c>
      <c r="K16" s="27">
        <v>463000000</v>
      </c>
      <c r="L16" s="27">
        <v>455000000</v>
      </c>
      <c r="M16" s="27">
        <v>548000000</v>
      </c>
      <c r="N16" s="27">
        <v>1858000000</v>
      </c>
      <c r="O16" s="28">
        <v>4293000000</v>
      </c>
      <c r="P16" s="27">
        <v>460000000</v>
      </c>
      <c r="Q16" s="27">
        <v>1185000000</v>
      </c>
      <c r="R16" s="27">
        <v>1123000000</v>
      </c>
      <c r="S16" s="27">
        <v>1525000000</v>
      </c>
    </row>
    <row r="17" spans="1:19" ht="16" x14ac:dyDescent="0.2">
      <c r="A17" s="26" t="s">
        <v>58</v>
      </c>
      <c r="B17" s="29">
        <v>5.88</v>
      </c>
      <c r="C17" s="29">
        <v>-1.55</v>
      </c>
      <c r="D17" s="29">
        <v>-3.63</v>
      </c>
      <c r="E17" s="29">
        <v>-7.03</v>
      </c>
      <c r="F17" s="29">
        <v>-2.71</v>
      </c>
      <c r="G17" s="29">
        <v>1.72</v>
      </c>
      <c r="H17" s="29">
        <v>0.77</v>
      </c>
      <c r="I17" s="29">
        <v>2.25</v>
      </c>
      <c r="J17" s="29">
        <v>4.03</v>
      </c>
      <c r="K17" s="29">
        <v>2.71</v>
      </c>
      <c r="L17" s="29">
        <v>2.14</v>
      </c>
      <c r="M17" s="29">
        <v>2.0699999999999998</v>
      </c>
      <c r="N17" s="29">
        <v>5.93</v>
      </c>
      <c r="O17" s="30">
        <v>12.98</v>
      </c>
      <c r="P17" s="29">
        <v>5.87</v>
      </c>
      <c r="Q17" s="29">
        <v>14.13</v>
      </c>
      <c r="R17" s="29">
        <v>13.62</v>
      </c>
      <c r="S17" s="29">
        <v>17.73</v>
      </c>
    </row>
    <row r="18" spans="1:19" ht="16" x14ac:dyDescent="0.2">
      <c r="A18" s="13" t="s">
        <v>194</v>
      </c>
      <c r="B18" s="10"/>
      <c r="C18" s="11">
        <f>(C16/B16)-1</f>
        <v>-1.3598572263761963</v>
      </c>
      <c r="D18" s="11">
        <f>(D16/C16)-1</f>
        <v>2.1554795496650989</v>
      </c>
      <c r="E18" s="11">
        <f>(E16/D16)-1</f>
        <v>1.5839942191310632</v>
      </c>
      <c r="F18" s="11">
        <f t="shared" ref="F18:N18" si="3">(F16/E16)-1</f>
        <v>-0.49092542489006341</v>
      </c>
      <c r="G18" s="11">
        <f t="shared" si="3"/>
        <v>-1.7891274642423078</v>
      </c>
      <c r="H18" s="11">
        <f t="shared" si="3"/>
        <v>-0.44112144653376606</v>
      </c>
      <c r="I18" s="11">
        <f t="shared" si="3"/>
        <v>2.6707977828984242</v>
      </c>
      <c r="J18" s="11">
        <f t="shared" si="3"/>
        <v>1.2691798717383191</v>
      </c>
      <c r="K18" s="11">
        <f t="shared" si="3"/>
        <v>-0.1345794392523364</v>
      </c>
      <c r="L18" s="11">
        <f t="shared" si="3"/>
        <v>-1.7278617710583144E-2</v>
      </c>
      <c r="M18" s="11">
        <f t="shared" si="3"/>
        <v>0.20439560439560434</v>
      </c>
      <c r="N18" s="11">
        <f t="shared" si="3"/>
        <v>2.3905109489051095</v>
      </c>
      <c r="O18" s="11">
        <f>(O16/N16)-1</f>
        <v>1.3105489773950483</v>
      </c>
      <c r="P18" s="11"/>
      <c r="Q18" s="11">
        <f>(Q16/P16)-1</f>
        <v>1.5760869565217392</v>
      </c>
      <c r="R18" s="11">
        <f>(R16/Q16)-1</f>
        <v>-5.2320675105485215E-2</v>
      </c>
      <c r="S18" s="11">
        <f>(S16/R16)-1</f>
        <v>0.35796972395369542</v>
      </c>
    </row>
    <row r="19" spans="1:19" ht="16" x14ac:dyDescent="0.2">
      <c r="A19" s="3" t="s">
        <v>29</v>
      </c>
      <c r="B19" s="4">
        <v>-6801000</v>
      </c>
      <c r="C19" s="4">
        <v>-1768000</v>
      </c>
      <c r="D19" s="4">
        <v>17084000</v>
      </c>
      <c r="E19" s="4">
        <v>71861000</v>
      </c>
      <c r="F19" s="4">
        <v>67452000</v>
      </c>
      <c r="G19" s="4">
        <v>50644000</v>
      </c>
      <c r="H19" s="4">
        <v>38845000</v>
      </c>
      <c r="I19" s="4">
        <v>33660000</v>
      </c>
      <c r="J19" s="4">
        <v>-448000000</v>
      </c>
      <c r="K19" s="4">
        <v>-243000000</v>
      </c>
      <c r="L19" s="4">
        <v>-2106000000</v>
      </c>
      <c r="M19" s="4">
        <v>-984000000</v>
      </c>
      <c r="N19" s="4">
        <v>1198000000</v>
      </c>
      <c r="O19" s="5">
        <v>1967000000</v>
      </c>
      <c r="P19" s="4">
        <v>-15000000</v>
      </c>
      <c r="Q19" s="4">
        <v>1152000000</v>
      </c>
      <c r="R19" s="4">
        <v>797000000</v>
      </c>
      <c r="S19" s="4">
        <v>33000000</v>
      </c>
    </row>
    <row r="20" spans="1:19" ht="16" x14ac:dyDescent="0.2">
      <c r="A20" s="3" t="s">
        <v>30</v>
      </c>
      <c r="B20" s="4">
        <v>-3364000</v>
      </c>
      <c r="C20" s="4">
        <v>-6223000</v>
      </c>
      <c r="D20" s="4">
        <v>13045000</v>
      </c>
      <c r="E20" s="4">
        <v>67699000</v>
      </c>
      <c r="F20" s="4">
        <v>63108000</v>
      </c>
      <c r="G20" s="4">
        <v>58339000</v>
      </c>
      <c r="H20" s="4">
        <v>67087000</v>
      </c>
      <c r="I20" s="4">
        <v>50463000</v>
      </c>
      <c r="J20" s="4">
        <v>93000000</v>
      </c>
      <c r="K20" s="4" t="s">
        <v>23</v>
      </c>
      <c r="L20" s="4" t="s">
        <v>23</v>
      </c>
      <c r="M20" s="4" t="s">
        <v>23</v>
      </c>
      <c r="N20" s="4" t="s">
        <v>23</v>
      </c>
      <c r="O20" s="5" t="s">
        <v>23</v>
      </c>
      <c r="P20" s="4" t="s">
        <v>23</v>
      </c>
      <c r="Q20" s="4" t="s">
        <v>23</v>
      </c>
      <c r="R20" s="4" t="s">
        <v>23</v>
      </c>
      <c r="S20" s="4" t="s">
        <v>23</v>
      </c>
    </row>
    <row r="21" spans="1:19" ht="16" x14ac:dyDescent="0.2">
      <c r="A21" s="3" t="s">
        <v>31</v>
      </c>
      <c r="B21" s="4">
        <v>24909000</v>
      </c>
      <c r="C21" s="4">
        <v>17045000</v>
      </c>
      <c r="D21" s="4">
        <v>30948000</v>
      </c>
      <c r="E21" s="4">
        <v>77211000</v>
      </c>
      <c r="F21" s="4">
        <v>73237000</v>
      </c>
      <c r="G21" s="4">
        <v>72485000</v>
      </c>
      <c r="H21" s="4">
        <v>88988000</v>
      </c>
      <c r="I21" s="4">
        <v>86943000</v>
      </c>
      <c r="J21" s="4">
        <v>154000000</v>
      </c>
      <c r="K21" s="4" t="s">
        <v>23</v>
      </c>
      <c r="L21" s="4" t="s">
        <v>23</v>
      </c>
      <c r="M21" s="4" t="s">
        <v>23</v>
      </c>
      <c r="N21" s="4" t="s">
        <v>23</v>
      </c>
      <c r="O21" s="5">
        <v>0</v>
      </c>
      <c r="P21" s="4" t="s">
        <v>23</v>
      </c>
      <c r="Q21" s="4" t="s">
        <v>23</v>
      </c>
      <c r="R21" s="4" t="s">
        <v>23</v>
      </c>
      <c r="S21" s="4" t="s">
        <v>23</v>
      </c>
    </row>
    <row r="22" spans="1:19" ht="16" x14ac:dyDescent="0.2">
      <c r="A22" s="3" t="s">
        <v>32</v>
      </c>
      <c r="B22" s="4">
        <v>28273000</v>
      </c>
      <c r="C22" s="4">
        <v>23268000</v>
      </c>
      <c r="D22" s="4">
        <v>17903000</v>
      </c>
      <c r="E22" s="4">
        <v>9512000</v>
      </c>
      <c r="F22" s="4">
        <v>10129000</v>
      </c>
      <c r="G22" s="4">
        <v>14146000</v>
      </c>
      <c r="H22" s="4">
        <v>21901000</v>
      </c>
      <c r="I22" s="4">
        <v>36480000</v>
      </c>
      <c r="J22" s="4">
        <v>61000000</v>
      </c>
      <c r="K22" s="4" t="s">
        <v>23</v>
      </c>
      <c r="L22" s="4" t="s">
        <v>23</v>
      </c>
      <c r="M22" s="4" t="s">
        <v>23</v>
      </c>
      <c r="N22" s="4" t="s">
        <v>23</v>
      </c>
      <c r="O22" s="5" t="s">
        <v>23</v>
      </c>
      <c r="P22" s="4" t="s">
        <v>23</v>
      </c>
      <c r="Q22" s="4" t="s">
        <v>23</v>
      </c>
      <c r="R22" s="4" t="s">
        <v>23</v>
      </c>
      <c r="S22" s="4" t="s">
        <v>23</v>
      </c>
    </row>
    <row r="23" spans="1:19" ht="16" x14ac:dyDescent="0.2">
      <c r="A23" s="3" t="s">
        <v>33</v>
      </c>
      <c r="B23" s="4">
        <v>-3437000</v>
      </c>
      <c r="C23" s="4">
        <v>4455000</v>
      </c>
      <c r="D23" s="4">
        <v>4039000</v>
      </c>
      <c r="E23" s="4">
        <v>4162000</v>
      </c>
      <c r="F23" s="4">
        <v>4344000</v>
      </c>
      <c r="G23" s="4">
        <v>-7695000</v>
      </c>
      <c r="H23" s="4">
        <v>-28242000</v>
      </c>
      <c r="I23" s="4">
        <v>-16803000</v>
      </c>
      <c r="J23" s="4">
        <v>-541000000</v>
      </c>
      <c r="K23" s="4">
        <v>-243000000</v>
      </c>
      <c r="L23" s="4">
        <v>-2106000000</v>
      </c>
      <c r="M23" s="4">
        <v>-984000000</v>
      </c>
      <c r="N23" s="4">
        <v>1198000000</v>
      </c>
      <c r="O23" s="5">
        <v>1967000000</v>
      </c>
      <c r="P23" s="4">
        <v>-15000000</v>
      </c>
      <c r="Q23" s="4">
        <v>1152000000</v>
      </c>
      <c r="R23" s="4">
        <v>797000000</v>
      </c>
      <c r="S23" s="4">
        <v>33000000</v>
      </c>
    </row>
    <row r="24" spans="1:19" ht="16" x14ac:dyDescent="0.2">
      <c r="A24" s="3" t="s">
        <v>34</v>
      </c>
      <c r="B24" s="4">
        <v>104298000</v>
      </c>
      <c r="C24" s="4">
        <v>-33317000</v>
      </c>
      <c r="D24" s="4">
        <v>-127794000</v>
      </c>
      <c r="E24" s="4">
        <v>-357935000</v>
      </c>
      <c r="F24" s="4">
        <v>-213085000</v>
      </c>
      <c r="G24" s="4">
        <v>64279000</v>
      </c>
      <c r="H24" s="4">
        <v>25383000</v>
      </c>
      <c r="I24" s="4">
        <v>202108000</v>
      </c>
      <c r="J24" s="4">
        <v>983000000</v>
      </c>
      <c r="K24" s="4">
        <v>706000000</v>
      </c>
      <c r="L24" s="4">
        <v>2561000000</v>
      </c>
      <c r="M24" s="4">
        <v>1532000000</v>
      </c>
      <c r="N24" s="4">
        <v>660000000</v>
      </c>
      <c r="O24" s="5">
        <v>2326000000</v>
      </c>
      <c r="P24" s="4">
        <v>475000000</v>
      </c>
      <c r="Q24" s="4">
        <v>33000000</v>
      </c>
      <c r="R24" s="4">
        <v>326000000</v>
      </c>
      <c r="S24" s="4">
        <v>1492000000</v>
      </c>
    </row>
    <row r="25" spans="1:19" ht="16" x14ac:dyDescent="0.2">
      <c r="A25" s="3" t="s">
        <v>35</v>
      </c>
      <c r="B25" s="4">
        <v>34601000</v>
      </c>
      <c r="C25" s="4">
        <v>-21745000</v>
      </c>
      <c r="D25" s="4">
        <v>142651000</v>
      </c>
      <c r="E25" s="4">
        <v>-125760000</v>
      </c>
      <c r="F25" s="4">
        <v>49603000</v>
      </c>
      <c r="G25" s="4">
        <v>111705000</v>
      </c>
      <c r="H25" s="4">
        <v>-154249000</v>
      </c>
      <c r="I25" s="4">
        <v>74630000</v>
      </c>
      <c r="J25" s="4">
        <v>-127000000</v>
      </c>
      <c r="K25" s="4">
        <v>580000000</v>
      </c>
      <c r="L25" s="4">
        <v>-1511000000</v>
      </c>
      <c r="M25" s="4">
        <v>88000000</v>
      </c>
      <c r="N25" s="4">
        <v>452000000</v>
      </c>
      <c r="O25" s="5">
        <v>748000000</v>
      </c>
      <c r="P25" s="4">
        <v>265000000</v>
      </c>
      <c r="Q25" s="4">
        <v>131000000</v>
      </c>
      <c r="R25" s="4">
        <v>127000000</v>
      </c>
      <c r="S25" s="4">
        <v>225000000</v>
      </c>
    </row>
    <row r="26" spans="1:19"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4" t="s">
        <v>23</v>
      </c>
      <c r="O26" s="5" t="s">
        <v>23</v>
      </c>
      <c r="P26" s="4" t="s">
        <v>23</v>
      </c>
      <c r="Q26" s="4" t="s">
        <v>23</v>
      </c>
      <c r="R26" s="4" t="s">
        <v>23</v>
      </c>
      <c r="S26" s="4" t="s">
        <v>23</v>
      </c>
    </row>
    <row r="27" spans="1:19" ht="16" x14ac:dyDescent="0.2">
      <c r="A27" s="3" t="s">
        <v>37</v>
      </c>
      <c r="B27" s="4">
        <v>69697000</v>
      </c>
      <c r="C27" s="4">
        <v>-11572000</v>
      </c>
      <c r="D27" s="4">
        <v>-270445000</v>
      </c>
      <c r="E27" s="4">
        <v>-232175000</v>
      </c>
      <c r="F27" s="4">
        <v>-262688000</v>
      </c>
      <c r="G27" s="4">
        <v>-47426000</v>
      </c>
      <c r="H27" s="4">
        <v>179632000</v>
      </c>
      <c r="I27" s="4">
        <v>127478000</v>
      </c>
      <c r="J27" s="4">
        <v>1110000000</v>
      </c>
      <c r="K27" s="4">
        <v>126000000</v>
      </c>
      <c r="L27" s="4">
        <v>4072000000</v>
      </c>
      <c r="M27" s="4">
        <v>1444000000</v>
      </c>
      <c r="N27" s="4">
        <v>208000000</v>
      </c>
      <c r="O27" s="5">
        <v>1578000000</v>
      </c>
      <c r="P27" s="4">
        <v>210000000</v>
      </c>
      <c r="Q27" s="4">
        <v>-98000000</v>
      </c>
      <c r="R27" s="4">
        <v>199000000</v>
      </c>
      <c r="S27" s="4">
        <v>1267000000</v>
      </c>
    </row>
    <row r="28" spans="1:19" ht="16" x14ac:dyDescent="0.2">
      <c r="A28" s="3" t="s">
        <v>38</v>
      </c>
      <c r="B28" s="4">
        <v>10446000</v>
      </c>
      <c r="C28" s="4" t="s">
        <v>23</v>
      </c>
      <c r="D28" s="4" t="s">
        <v>23</v>
      </c>
      <c r="E28" s="4" t="s">
        <v>23</v>
      </c>
      <c r="F28" s="4" t="s">
        <v>23</v>
      </c>
      <c r="G28" s="4" t="s">
        <v>23</v>
      </c>
      <c r="H28" s="4" t="s">
        <v>23</v>
      </c>
      <c r="I28" s="4" t="s">
        <v>23</v>
      </c>
      <c r="J28" s="4" t="s">
        <v>23</v>
      </c>
      <c r="K28" s="4" t="s">
        <v>23</v>
      </c>
      <c r="L28" s="4" t="s">
        <v>23</v>
      </c>
      <c r="M28" s="4" t="s">
        <v>23</v>
      </c>
      <c r="N28" s="4" t="s">
        <v>23</v>
      </c>
      <c r="O28" s="5" t="s">
        <v>23</v>
      </c>
      <c r="P28" s="4" t="s">
        <v>23</v>
      </c>
      <c r="Q28" s="4" t="s">
        <v>23</v>
      </c>
      <c r="R28" s="4" t="s">
        <v>23</v>
      </c>
      <c r="S28" s="4" t="s">
        <v>23</v>
      </c>
    </row>
    <row r="29" spans="1:19"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4" t="s">
        <v>23</v>
      </c>
      <c r="O29" s="5" t="s">
        <v>23</v>
      </c>
      <c r="P29" s="4" t="s">
        <v>23</v>
      </c>
      <c r="Q29" s="4" t="s">
        <v>23</v>
      </c>
      <c r="R29" s="4" t="s">
        <v>23</v>
      </c>
      <c r="S29" s="4" t="s">
        <v>23</v>
      </c>
    </row>
    <row r="30" spans="1:19" ht="16" x14ac:dyDescent="0.2">
      <c r="A30" s="3" t="s">
        <v>40</v>
      </c>
      <c r="B30" s="4">
        <v>10446000</v>
      </c>
      <c r="C30" s="4" t="s">
        <v>23</v>
      </c>
      <c r="D30" s="4" t="s">
        <v>23</v>
      </c>
      <c r="E30" s="4" t="s">
        <v>23</v>
      </c>
      <c r="F30" s="4" t="s">
        <v>23</v>
      </c>
      <c r="G30" s="4" t="s">
        <v>23</v>
      </c>
      <c r="H30" s="4" t="s">
        <v>23</v>
      </c>
      <c r="I30" s="4" t="s">
        <v>23</v>
      </c>
      <c r="J30" s="4" t="s">
        <v>23</v>
      </c>
      <c r="K30" s="4" t="s">
        <v>23</v>
      </c>
      <c r="L30" s="4" t="s">
        <v>23</v>
      </c>
      <c r="M30" s="4" t="s">
        <v>23</v>
      </c>
      <c r="N30" s="4" t="s">
        <v>23</v>
      </c>
      <c r="O30" s="5" t="s">
        <v>23</v>
      </c>
      <c r="P30" s="4" t="s">
        <v>23</v>
      </c>
      <c r="Q30" s="4" t="s">
        <v>23</v>
      </c>
      <c r="R30" s="4" t="s">
        <v>23</v>
      </c>
      <c r="S30" s="4" t="s">
        <v>23</v>
      </c>
    </row>
    <row r="31" spans="1:19" ht="16" x14ac:dyDescent="0.2">
      <c r="A31" s="3" t="s">
        <v>41</v>
      </c>
      <c r="B31" s="4">
        <v>59251000</v>
      </c>
      <c r="C31" s="4">
        <v>-11572000</v>
      </c>
      <c r="D31" s="4">
        <v>-270445000</v>
      </c>
      <c r="E31" s="4">
        <v>-232175000</v>
      </c>
      <c r="F31" s="4">
        <v>-262688000</v>
      </c>
      <c r="G31" s="4">
        <v>-47426000</v>
      </c>
      <c r="H31" s="4">
        <v>179632000</v>
      </c>
      <c r="I31" s="4">
        <v>127478000</v>
      </c>
      <c r="J31" s="4">
        <v>1110000000</v>
      </c>
      <c r="K31" s="4">
        <v>126000000</v>
      </c>
      <c r="L31" s="4">
        <v>4072000000</v>
      </c>
      <c r="M31" s="4">
        <v>1444000000</v>
      </c>
      <c r="N31" s="4">
        <v>208000000</v>
      </c>
      <c r="O31" s="5">
        <v>1578000000</v>
      </c>
      <c r="P31" s="4">
        <v>210000000</v>
      </c>
      <c r="Q31" s="4">
        <v>-98000000</v>
      </c>
      <c r="R31" s="4">
        <v>199000000</v>
      </c>
      <c r="S31" s="4">
        <v>1267000000</v>
      </c>
    </row>
    <row r="32" spans="1:19" ht="16" x14ac:dyDescent="0.2">
      <c r="A32" s="3" t="s">
        <v>42</v>
      </c>
      <c r="B32" s="4">
        <v>-5223000</v>
      </c>
      <c r="C32" s="4" t="s">
        <v>23</v>
      </c>
      <c r="D32" s="4" t="s">
        <v>23</v>
      </c>
      <c r="E32" s="4" t="s">
        <v>23</v>
      </c>
      <c r="F32" s="4" t="s">
        <v>23</v>
      </c>
      <c r="G32" s="4" t="s">
        <v>23</v>
      </c>
      <c r="H32" s="4" t="s">
        <v>23</v>
      </c>
      <c r="I32" s="4" t="s">
        <v>23</v>
      </c>
      <c r="J32" s="4" t="s">
        <v>23</v>
      </c>
      <c r="K32" s="4" t="s">
        <v>23</v>
      </c>
      <c r="L32" s="4" t="s">
        <v>23</v>
      </c>
      <c r="M32" s="4" t="s">
        <v>23</v>
      </c>
      <c r="N32" s="4" t="s">
        <v>23</v>
      </c>
      <c r="O32" s="5" t="s">
        <v>23</v>
      </c>
      <c r="P32" s="4" t="s">
        <v>23</v>
      </c>
      <c r="Q32" s="4" t="s">
        <v>23</v>
      </c>
      <c r="R32" s="4" t="s">
        <v>23</v>
      </c>
      <c r="S32" s="4" t="s">
        <v>23</v>
      </c>
    </row>
    <row r="33" spans="1:19" ht="16" x14ac:dyDescent="0.2">
      <c r="A33" s="31" t="s">
        <v>43</v>
      </c>
      <c r="B33" s="27">
        <v>64474000</v>
      </c>
      <c r="C33" s="27">
        <v>-11572000</v>
      </c>
      <c r="D33" s="27">
        <v>-270445000</v>
      </c>
      <c r="E33" s="27">
        <v>-232175000</v>
      </c>
      <c r="F33" s="27">
        <v>-262688000</v>
      </c>
      <c r="G33" s="27">
        <v>-47426000</v>
      </c>
      <c r="H33" s="27">
        <v>179632000</v>
      </c>
      <c r="I33" s="27">
        <v>127478000</v>
      </c>
      <c r="J33" s="27">
        <v>1110000000</v>
      </c>
      <c r="K33" s="27">
        <v>126000000</v>
      </c>
      <c r="L33" s="27">
        <v>4072000000</v>
      </c>
      <c r="M33" s="27">
        <v>1444000000</v>
      </c>
      <c r="N33" s="27">
        <v>208000000</v>
      </c>
      <c r="O33" s="28">
        <v>1578000000</v>
      </c>
      <c r="P33" s="27">
        <v>210000000</v>
      </c>
      <c r="Q33" s="27">
        <v>-98000000</v>
      </c>
      <c r="R33" s="27">
        <v>199000000</v>
      </c>
      <c r="S33" s="27">
        <v>1267000000</v>
      </c>
    </row>
    <row r="34" spans="1:19" ht="16" x14ac:dyDescent="0.2">
      <c r="A34" s="26" t="s">
        <v>59</v>
      </c>
      <c r="B34" s="29">
        <v>3.89</v>
      </c>
      <c r="C34" s="29">
        <v>-0.51</v>
      </c>
      <c r="D34" s="29">
        <v>-8.8699999999999992</v>
      </c>
      <c r="E34" s="29">
        <v>-5.7</v>
      </c>
      <c r="F34" s="29">
        <v>-4.8899999999999997</v>
      </c>
      <c r="G34" s="29">
        <v>-0.71</v>
      </c>
      <c r="H34" s="29">
        <v>2.14</v>
      </c>
      <c r="I34" s="29">
        <v>1.22</v>
      </c>
      <c r="J34" s="29">
        <v>8.36</v>
      </c>
      <c r="K34" s="29">
        <v>0.74</v>
      </c>
      <c r="L34" s="29">
        <v>19.16</v>
      </c>
      <c r="M34" s="29">
        <v>5.45</v>
      </c>
      <c r="N34" s="29">
        <v>0.66</v>
      </c>
      <c r="O34" s="30">
        <v>4.7699999999999996</v>
      </c>
      <c r="P34" s="29">
        <v>2.68</v>
      </c>
      <c r="Q34" s="29">
        <v>-1.17</v>
      </c>
      <c r="R34" s="29">
        <v>2.41</v>
      </c>
      <c r="S34" s="29">
        <v>14.73</v>
      </c>
    </row>
    <row r="35" spans="1:19" ht="16" x14ac:dyDescent="0.2">
      <c r="A35" s="14" t="s">
        <v>195</v>
      </c>
      <c r="B35" s="15"/>
      <c r="C35" s="16">
        <f>(C33/B33)-1</f>
        <v>-1.1794832025312529</v>
      </c>
      <c r="D35" s="16">
        <f>(D33/C33)-1</f>
        <v>22.370636017974419</v>
      </c>
      <c r="E35" s="16">
        <f>(E33/D33)-1</f>
        <v>-0.14150751539129958</v>
      </c>
      <c r="F35" s="16">
        <f t="shared" ref="F35:N35" si="4">(F33/E33)-1</f>
        <v>0.13142241843437064</v>
      </c>
      <c r="G35" s="16">
        <f t="shared" si="4"/>
        <v>-0.81945882567913264</v>
      </c>
      <c r="H35" s="16">
        <f t="shared" si="4"/>
        <v>-4.7876270400202419</v>
      </c>
      <c r="I35" s="16">
        <f t="shared" si="4"/>
        <v>-0.29033802440545109</v>
      </c>
      <c r="J35" s="16">
        <f t="shared" si="4"/>
        <v>7.7073848036523955</v>
      </c>
      <c r="K35" s="16">
        <f t="shared" si="4"/>
        <v>-0.88648648648648654</v>
      </c>
      <c r="L35" s="16">
        <f t="shared" si="4"/>
        <v>31.317460317460316</v>
      </c>
      <c r="M35" s="16">
        <f t="shared" si="4"/>
        <v>-0.64538310412573674</v>
      </c>
      <c r="N35" s="16">
        <f t="shared" si="4"/>
        <v>-0.85595567867036015</v>
      </c>
      <c r="O35" s="16">
        <f>(O33/N33)-1</f>
        <v>6.5865384615384617</v>
      </c>
      <c r="P35" s="16"/>
      <c r="Q35" s="16">
        <f>(Q33/P33)-1</f>
        <v>-1.4666666666666668</v>
      </c>
      <c r="R35" s="16">
        <f>(R33/Q33)-1</f>
        <v>-3.0306122448979593</v>
      </c>
      <c r="S35" s="16">
        <f>(S33/R33)-1</f>
        <v>5.3668341708542711</v>
      </c>
    </row>
    <row r="36" spans="1:19" ht="16" x14ac:dyDescent="0.2">
      <c r="A36" s="17" t="s">
        <v>196</v>
      </c>
      <c r="B36" s="18" t="e">
        <f t="shared" ref="B36:S36" si="5">(B16*(1-0.25))/(B126+B105+B96)</f>
        <v>#VALUE!</v>
      </c>
      <c r="C36" s="18">
        <f t="shared" si="5"/>
        <v>-1.2341358059432688E-2</v>
      </c>
      <c r="D36" s="18">
        <f t="shared" si="5"/>
        <v>-2.7501663530606478E-2</v>
      </c>
      <c r="E36" s="18">
        <f t="shared" si="5"/>
        <v>-3.8493729029035605E-2</v>
      </c>
      <c r="F36" s="18" t="e">
        <f t="shared" si="5"/>
        <v>#VALUE!</v>
      </c>
      <c r="G36" s="18">
        <f t="shared" si="5"/>
        <v>1.2223477455228907E-2</v>
      </c>
      <c r="H36" s="18">
        <f t="shared" si="5"/>
        <v>4.7181726584191288E-3</v>
      </c>
      <c r="I36" s="18">
        <f t="shared" si="5"/>
        <v>1.4869545232888179E-2</v>
      </c>
      <c r="J36" s="18">
        <f t="shared" si="5"/>
        <v>2.1364677067248816E-2</v>
      </c>
      <c r="K36" s="18">
        <f t="shared" si="5"/>
        <v>8.7351897969964523E-3</v>
      </c>
      <c r="L36" s="18">
        <f t="shared" si="5"/>
        <v>7.1430066563402689E-3</v>
      </c>
      <c r="M36" s="18">
        <f t="shared" si="5"/>
        <v>5.6994674950077654E-3</v>
      </c>
      <c r="N36" s="18">
        <f t="shared" si="5"/>
        <v>1.9234750921363203E-2</v>
      </c>
      <c r="O36" s="18">
        <f t="shared" si="5"/>
        <v>4.5424085099178918E-2</v>
      </c>
      <c r="P36" s="18">
        <f t="shared" si="5"/>
        <v>4.703540607233909E-3</v>
      </c>
      <c r="Q36" s="18">
        <f t="shared" si="5"/>
        <v>1.2267588720029815E-2</v>
      </c>
      <c r="R36" s="18">
        <f t="shared" si="5"/>
        <v>1.1949350925728878E-2</v>
      </c>
      <c r="S36" s="18">
        <f t="shared" si="5"/>
        <v>1.6135972461273667E-2</v>
      </c>
    </row>
    <row r="37" spans="1:19" ht="16" x14ac:dyDescent="0.2">
      <c r="A37" s="3" t="s">
        <v>44</v>
      </c>
      <c r="B37" s="4" t="s">
        <v>23</v>
      </c>
      <c r="C37" s="4" t="s">
        <v>23</v>
      </c>
      <c r="D37" s="4" t="s">
        <v>23</v>
      </c>
      <c r="E37" s="4" t="s">
        <v>23</v>
      </c>
      <c r="F37" s="4" t="s">
        <v>23</v>
      </c>
      <c r="G37" s="4" t="s">
        <v>23</v>
      </c>
      <c r="H37" s="4" t="s">
        <v>23</v>
      </c>
      <c r="I37" s="4" t="s">
        <v>23</v>
      </c>
      <c r="J37" s="4" t="s">
        <v>23</v>
      </c>
      <c r="K37" s="4" t="s">
        <v>23</v>
      </c>
      <c r="L37" s="4" t="s">
        <v>23</v>
      </c>
      <c r="M37" s="4" t="s">
        <v>23</v>
      </c>
      <c r="N37" s="4" t="s">
        <v>23</v>
      </c>
      <c r="O37" s="5" t="s">
        <v>23</v>
      </c>
      <c r="P37" s="4" t="s">
        <v>23</v>
      </c>
      <c r="Q37" s="4" t="s">
        <v>23</v>
      </c>
      <c r="R37" s="4" t="s">
        <v>23</v>
      </c>
      <c r="S37" s="4" t="s">
        <v>23</v>
      </c>
    </row>
    <row r="38" spans="1:19"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4" t="s">
        <v>23</v>
      </c>
      <c r="O38" s="5" t="s">
        <v>23</v>
      </c>
      <c r="P38" s="4" t="s">
        <v>23</v>
      </c>
      <c r="Q38" s="4" t="s">
        <v>23</v>
      </c>
      <c r="R38" s="4" t="s">
        <v>23</v>
      </c>
      <c r="S38" s="4" t="s">
        <v>23</v>
      </c>
    </row>
    <row r="39" spans="1:19" ht="16" x14ac:dyDescent="0.2">
      <c r="A39" s="3" t="s">
        <v>46</v>
      </c>
      <c r="B39" s="4">
        <v>64474000</v>
      </c>
      <c r="C39" s="4">
        <v>-11572000</v>
      </c>
      <c r="D39" s="4">
        <v>-270445000</v>
      </c>
      <c r="E39" s="4">
        <v>-232175000</v>
      </c>
      <c r="F39" s="4">
        <v>-262688000</v>
      </c>
      <c r="G39" s="4">
        <v>-47426000</v>
      </c>
      <c r="H39" s="4">
        <v>179632000</v>
      </c>
      <c r="I39" s="4">
        <v>127478000</v>
      </c>
      <c r="J39" s="4">
        <v>1110000000</v>
      </c>
      <c r="K39" s="4">
        <v>126000000</v>
      </c>
      <c r="L39" s="4">
        <v>4072000000</v>
      </c>
      <c r="M39" s="4">
        <v>1444000000</v>
      </c>
      <c r="N39" s="4">
        <v>208000000</v>
      </c>
      <c r="O39" s="5">
        <v>1578000000</v>
      </c>
      <c r="P39" s="4">
        <v>210000000</v>
      </c>
      <c r="Q39" s="4">
        <v>-98000000</v>
      </c>
      <c r="R39" s="4">
        <v>199000000</v>
      </c>
      <c r="S39" s="4">
        <v>1267000000</v>
      </c>
    </row>
    <row r="40" spans="1:19" ht="16" x14ac:dyDescent="0.2">
      <c r="A40" s="3" t="s">
        <v>47</v>
      </c>
      <c r="B40" s="4">
        <v>520888000</v>
      </c>
      <c r="C40" s="4">
        <v>541208000</v>
      </c>
      <c r="D40" s="4">
        <v>564896000</v>
      </c>
      <c r="E40" s="4">
        <v>597613000</v>
      </c>
      <c r="F40" s="4">
        <v>624148000</v>
      </c>
      <c r="G40" s="4">
        <v>661647000</v>
      </c>
      <c r="H40" s="4">
        <v>688000000</v>
      </c>
      <c r="I40" s="4">
        <v>715000000</v>
      </c>
      <c r="J40" s="4">
        <v>751000000</v>
      </c>
      <c r="K40" s="4">
        <v>829000000</v>
      </c>
      <c r="L40" s="4">
        <v>908000000</v>
      </c>
      <c r="M40" s="4">
        <v>955000000</v>
      </c>
      <c r="N40" s="4">
        <v>992000000</v>
      </c>
      <c r="O40" s="5">
        <v>983750000</v>
      </c>
      <c r="P40" s="4">
        <v>997000000</v>
      </c>
      <c r="Q40" s="4">
        <v>983000000</v>
      </c>
      <c r="R40" s="4">
        <v>980000000</v>
      </c>
      <c r="S40" s="4">
        <v>975000000</v>
      </c>
    </row>
    <row r="41" spans="1:19" ht="16" x14ac:dyDescent="0.2">
      <c r="A41" s="3" t="s">
        <v>48</v>
      </c>
      <c r="B41" s="6">
        <v>0.12</v>
      </c>
      <c r="C41" s="6">
        <v>-0.02</v>
      </c>
      <c r="D41" s="6">
        <v>-0.48</v>
      </c>
      <c r="E41" s="6">
        <v>-0.39</v>
      </c>
      <c r="F41" s="6">
        <v>-0.42</v>
      </c>
      <c r="G41" s="6">
        <v>-7.0000000000000007E-2</v>
      </c>
      <c r="H41" s="6">
        <v>0.26</v>
      </c>
      <c r="I41" s="6">
        <v>0.18</v>
      </c>
      <c r="J41" s="6">
        <v>1.48</v>
      </c>
      <c r="K41" s="6">
        <v>0.15</v>
      </c>
      <c r="L41" s="6">
        <v>4.4800000000000004</v>
      </c>
      <c r="M41" s="6">
        <v>1.51</v>
      </c>
      <c r="N41" s="6">
        <v>0.21</v>
      </c>
      <c r="O41" s="7">
        <v>1.6</v>
      </c>
      <c r="P41" s="6">
        <v>0.21</v>
      </c>
      <c r="Q41" s="6">
        <v>-0.1</v>
      </c>
      <c r="R41" s="6">
        <v>0.2</v>
      </c>
      <c r="S41" s="6">
        <v>1.3</v>
      </c>
    </row>
    <row r="42" spans="1:19" ht="16" x14ac:dyDescent="0.2">
      <c r="A42" s="3" t="s">
        <v>49</v>
      </c>
      <c r="B42" s="6">
        <v>0.13</v>
      </c>
      <c r="C42" s="6">
        <v>-0.02</v>
      </c>
      <c r="D42" s="6">
        <v>-0.48</v>
      </c>
      <c r="E42" s="6">
        <v>-0.39</v>
      </c>
      <c r="F42" s="6">
        <v>-0.42</v>
      </c>
      <c r="G42" s="6">
        <v>-7.0000000000000007E-2</v>
      </c>
      <c r="H42" s="6">
        <v>0.26</v>
      </c>
      <c r="I42" s="6">
        <v>0.18</v>
      </c>
      <c r="J42" s="6">
        <v>1.48</v>
      </c>
      <c r="K42" s="6">
        <v>0.15</v>
      </c>
      <c r="L42" s="6">
        <v>4.4800000000000004</v>
      </c>
      <c r="M42" s="6">
        <v>1.51</v>
      </c>
      <c r="N42" s="6">
        <v>0.21</v>
      </c>
      <c r="O42" s="7">
        <v>1.6</v>
      </c>
      <c r="P42" s="6">
        <v>0.21</v>
      </c>
      <c r="Q42" s="6">
        <v>-0.1</v>
      </c>
      <c r="R42" s="6">
        <v>0.2</v>
      </c>
      <c r="S42" s="6">
        <v>1.3</v>
      </c>
    </row>
    <row r="43" spans="1:19" ht="16" x14ac:dyDescent="0.2">
      <c r="A43" s="3" t="s">
        <v>50</v>
      </c>
      <c r="B43" s="4">
        <v>546392000</v>
      </c>
      <c r="C43" s="4">
        <v>541208000</v>
      </c>
      <c r="D43" s="4">
        <v>564896000</v>
      </c>
      <c r="E43" s="4">
        <v>597613000</v>
      </c>
      <c r="F43" s="4">
        <v>624148000</v>
      </c>
      <c r="G43" s="4">
        <v>661647000</v>
      </c>
      <c r="H43" s="4">
        <v>700000000</v>
      </c>
      <c r="I43" s="4">
        <v>735000000</v>
      </c>
      <c r="J43" s="4">
        <v>775000000</v>
      </c>
      <c r="K43" s="4">
        <v>850000000</v>
      </c>
      <c r="L43" s="4">
        <v>930000000</v>
      </c>
      <c r="M43" s="4">
        <v>974000000</v>
      </c>
      <c r="N43" s="4">
        <v>997000000</v>
      </c>
      <c r="O43" s="5">
        <v>989750000</v>
      </c>
      <c r="P43" s="4">
        <v>1000000000</v>
      </c>
      <c r="Q43" s="4">
        <v>985000000</v>
      </c>
      <c r="R43" s="4">
        <v>988000000</v>
      </c>
      <c r="S43" s="4">
        <v>986000000</v>
      </c>
    </row>
    <row r="44" spans="1:19" ht="16" x14ac:dyDescent="0.2">
      <c r="A44" s="3" t="s">
        <v>51</v>
      </c>
      <c r="B44" s="6">
        <v>0.12</v>
      </c>
      <c r="C44" s="6">
        <v>-0.02</v>
      </c>
      <c r="D44" s="6">
        <v>-0.48</v>
      </c>
      <c r="E44" s="6">
        <v>-0.39</v>
      </c>
      <c r="F44" s="6">
        <v>-0.42</v>
      </c>
      <c r="G44" s="6">
        <v>-7.0000000000000007E-2</v>
      </c>
      <c r="H44" s="6">
        <v>0.26</v>
      </c>
      <c r="I44" s="6">
        <v>0.17</v>
      </c>
      <c r="J44" s="6">
        <v>1.43</v>
      </c>
      <c r="K44" s="6">
        <v>0.15</v>
      </c>
      <c r="L44" s="6">
        <v>4.38</v>
      </c>
      <c r="M44" s="6">
        <v>1.48</v>
      </c>
      <c r="N44" s="6">
        <v>0.21</v>
      </c>
      <c r="O44" s="7">
        <v>1.59</v>
      </c>
      <c r="P44" s="6">
        <v>0.21</v>
      </c>
      <c r="Q44" s="6">
        <v>-0.1</v>
      </c>
      <c r="R44" s="6">
        <v>0.2</v>
      </c>
      <c r="S44" s="6">
        <v>1.28</v>
      </c>
    </row>
    <row r="45" spans="1:19" ht="16" x14ac:dyDescent="0.2">
      <c r="A45" s="3" t="s">
        <v>52</v>
      </c>
      <c r="B45" s="6">
        <v>0.13</v>
      </c>
      <c r="C45" s="6">
        <v>-0.02</v>
      </c>
      <c r="D45" s="6">
        <v>-0.48</v>
      </c>
      <c r="E45" s="6">
        <v>-0.39</v>
      </c>
      <c r="F45" s="6">
        <v>-0.42</v>
      </c>
      <c r="G45" s="6">
        <v>-7.0000000000000007E-2</v>
      </c>
      <c r="H45" s="6">
        <v>0.26</v>
      </c>
      <c r="I45" s="6">
        <v>0.17</v>
      </c>
      <c r="J45" s="6">
        <v>1.43</v>
      </c>
      <c r="K45" s="6">
        <v>0.15</v>
      </c>
      <c r="L45" s="6">
        <v>4.38</v>
      </c>
      <c r="M45" s="6">
        <v>1.48</v>
      </c>
      <c r="N45" s="6">
        <v>0.21</v>
      </c>
      <c r="O45" s="7">
        <v>1.59</v>
      </c>
      <c r="P45" s="6">
        <v>0.21</v>
      </c>
      <c r="Q45" s="6">
        <v>-0.1</v>
      </c>
      <c r="R45" s="6">
        <v>0.2</v>
      </c>
      <c r="S45" s="6">
        <v>1.28</v>
      </c>
    </row>
    <row r="46" spans="1:19" ht="16" x14ac:dyDescent="0.2">
      <c r="A46" s="3" t="s">
        <v>53</v>
      </c>
      <c r="B46" s="4">
        <v>173243000</v>
      </c>
      <c r="C46" s="4">
        <v>122201000</v>
      </c>
      <c r="D46" s="4">
        <v>106085000</v>
      </c>
      <c r="E46" s="4">
        <v>83349000</v>
      </c>
      <c r="F46" s="4">
        <v>302663000</v>
      </c>
      <c r="G46" s="4">
        <v>640673000</v>
      </c>
      <c r="H46" s="4">
        <v>696473000</v>
      </c>
      <c r="I46" s="4">
        <v>988368000</v>
      </c>
      <c r="J46" s="4">
        <v>1497000000</v>
      </c>
      <c r="K46" s="4">
        <v>2598000000</v>
      </c>
      <c r="L46" s="4">
        <v>3301000000</v>
      </c>
      <c r="M46" s="4">
        <v>3846000000</v>
      </c>
      <c r="N46" s="4">
        <v>5644000000</v>
      </c>
      <c r="O46" s="5">
        <v>8410000000</v>
      </c>
      <c r="P46" s="4">
        <v>1401000000</v>
      </c>
      <c r="Q46" s="4">
        <v>2217000000</v>
      </c>
      <c r="R46" s="4">
        <v>2377000000</v>
      </c>
      <c r="S46" s="4">
        <v>2415000000</v>
      </c>
    </row>
    <row r="47" spans="1:19" ht="16" x14ac:dyDescent="0.2">
      <c r="A47" s="3" t="s">
        <v>54</v>
      </c>
      <c r="B47" s="6">
        <v>10.45</v>
      </c>
      <c r="C47" s="6">
        <v>5.39</v>
      </c>
      <c r="D47" s="6">
        <v>3.48</v>
      </c>
      <c r="E47" s="6">
        <v>2.0499999999999998</v>
      </c>
      <c r="F47" s="6">
        <v>5.63</v>
      </c>
      <c r="G47" s="6">
        <v>9.61</v>
      </c>
      <c r="H47" s="6">
        <v>8.3000000000000007</v>
      </c>
      <c r="I47" s="6">
        <v>9.43</v>
      </c>
      <c r="J47" s="6">
        <v>11.27</v>
      </c>
      <c r="K47" s="6">
        <v>15.19</v>
      </c>
      <c r="L47" s="6">
        <v>15.53</v>
      </c>
      <c r="M47" s="6">
        <v>14.52</v>
      </c>
      <c r="N47" s="4">
        <v>18</v>
      </c>
      <c r="O47" s="7">
        <v>25.43</v>
      </c>
      <c r="P47" s="6">
        <v>13.8</v>
      </c>
      <c r="Q47" s="4">
        <v>18</v>
      </c>
      <c r="R47" s="6">
        <v>22.04</v>
      </c>
      <c r="S47" s="6">
        <v>25.43</v>
      </c>
    </row>
    <row r="48" spans="1:19" ht="16" x14ac:dyDescent="0.2">
      <c r="A48" s="3" t="s">
        <v>55</v>
      </c>
      <c r="B48" s="4">
        <v>97497000</v>
      </c>
      <c r="C48" s="4">
        <v>-35085000</v>
      </c>
      <c r="D48" s="4">
        <v>-110710000</v>
      </c>
      <c r="E48" s="4">
        <v>-286074000</v>
      </c>
      <c r="F48" s="4">
        <v>-145633000</v>
      </c>
      <c r="G48" s="4">
        <v>114923000</v>
      </c>
      <c r="H48" s="4">
        <v>64228000</v>
      </c>
      <c r="I48" s="4">
        <v>235768000</v>
      </c>
      <c r="J48" s="4">
        <v>535000000</v>
      </c>
      <c r="K48" s="4">
        <v>463000000</v>
      </c>
      <c r="L48" s="4">
        <v>455000000</v>
      </c>
      <c r="M48" s="4">
        <v>548000000</v>
      </c>
      <c r="N48" s="4">
        <v>1858000000</v>
      </c>
      <c r="O48" s="5">
        <v>4293000000</v>
      </c>
      <c r="P48" s="4">
        <v>460000000</v>
      </c>
      <c r="Q48" s="4">
        <v>1185000000</v>
      </c>
      <c r="R48" s="4">
        <v>1123000000</v>
      </c>
      <c r="S48" s="4">
        <v>1525000000</v>
      </c>
    </row>
    <row r="49" spans="1:19" ht="16" x14ac:dyDescent="0.2">
      <c r="A49" s="3" t="s">
        <v>56</v>
      </c>
      <c r="B49" s="4">
        <v>97497000</v>
      </c>
      <c r="C49" s="4">
        <v>-35085000</v>
      </c>
      <c r="D49" s="4">
        <v>-110710000</v>
      </c>
      <c r="E49" s="4">
        <v>-286074000</v>
      </c>
      <c r="F49" s="4">
        <v>-145633000</v>
      </c>
      <c r="G49" s="4">
        <v>114923000</v>
      </c>
      <c r="H49" s="4">
        <v>64228000</v>
      </c>
      <c r="I49" s="4">
        <v>235768000</v>
      </c>
      <c r="J49" s="4">
        <v>535000000</v>
      </c>
      <c r="K49" s="4">
        <v>463000000</v>
      </c>
      <c r="L49" s="4">
        <v>455000000</v>
      </c>
      <c r="M49" s="4">
        <v>548000000</v>
      </c>
      <c r="N49" s="4">
        <v>1858000000</v>
      </c>
      <c r="O49" s="5">
        <v>4293000000</v>
      </c>
      <c r="P49" s="4">
        <v>460000000</v>
      </c>
      <c r="Q49" s="4">
        <v>1185000000</v>
      </c>
      <c r="R49" s="4">
        <v>1123000000</v>
      </c>
      <c r="S49" s="4">
        <v>1525000000</v>
      </c>
    </row>
    <row r="50" spans="1:19" ht="16" x14ac:dyDescent="0.2">
      <c r="A50" s="3" t="s">
        <v>60</v>
      </c>
      <c r="B50" s="4">
        <v>312314</v>
      </c>
      <c r="C50" s="4">
        <v>291142</v>
      </c>
      <c r="D50" s="4">
        <v>311244</v>
      </c>
      <c r="E50" s="4">
        <v>306090</v>
      </c>
      <c r="F50" s="4">
        <v>335849</v>
      </c>
      <c r="G50" s="4">
        <v>350906</v>
      </c>
      <c r="H50" s="4">
        <v>335679</v>
      </c>
      <c r="I50" s="4">
        <v>361380</v>
      </c>
      <c r="J50" s="4">
        <v>379486</v>
      </c>
      <c r="K50" s="4">
        <v>348939</v>
      </c>
      <c r="L50" s="4">
        <v>375437</v>
      </c>
      <c r="M50" s="4">
        <v>360234</v>
      </c>
      <c r="N50" s="4">
        <v>394911</v>
      </c>
      <c r="O50" s="5">
        <v>416564</v>
      </c>
      <c r="P50" s="4">
        <v>106566</v>
      </c>
      <c r="Q50" s="4">
        <v>105605</v>
      </c>
      <c r="R50" s="4">
        <v>103880</v>
      </c>
      <c r="S50" s="4">
        <v>108364</v>
      </c>
    </row>
    <row r="51" spans="1:19"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4" t="s">
        <v>23</v>
      </c>
      <c r="O51" s="5" t="s">
        <v>23</v>
      </c>
      <c r="P51" s="4" t="s">
        <v>23</v>
      </c>
      <c r="Q51" s="4" t="s">
        <v>23</v>
      </c>
      <c r="R51" s="4" t="s">
        <v>23</v>
      </c>
      <c r="S51" s="4" t="s">
        <v>23</v>
      </c>
    </row>
    <row r="52" spans="1:19" ht="16" x14ac:dyDescent="0.2">
      <c r="A52" s="3" t="s">
        <v>62</v>
      </c>
      <c r="B52" s="4">
        <v>75746000</v>
      </c>
      <c r="C52" s="4">
        <v>157286000</v>
      </c>
      <c r="D52" s="4">
        <v>216795000</v>
      </c>
      <c r="E52" s="4">
        <v>369423000</v>
      </c>
      <c r="F52" s="4">
        <v>448296000</v>
      </c>
      <c r="G52" s="4">
        <v>525750000</v>
      </c>
      <c r="H52" s="4">
        <v>632245000</v>
      </c>
      <c r="I52" s="4">
        <v>752600000</v>
      </c>
      <c r="J52" s="4">
        <v>962000000</v>
      </c>
      <c r="K52" s="4">
        <v>2135000000</v>
      </c>
      <c r="L52" s="4">
        <v>2846000000</v>
      </c>
      <c r="M52" s="4">
        <v>3298000000</v>
      </c>
      <c r="N52" s="4">
        <v>3786000000</v>
      </c>
      <c r="O52" s="5">
        <v>4117000000</v>
      </c>
      <c r="P52" s="4">
        <v>941000000</v>
      </c>
      <c r="Q52" s="4">
        <v>1032000000</v>
      </c>
      <c r="R52" s="4">
        <v>1254000000</v>
      </c>
      <c r="S52" s="4">
        <v>890000000</v>
      </c>
    </row>
    <row r="54" spans="1:19"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190</v>
      </c>
      <c r="S54" s="2" t="s">
        <v>16</v>
      </c>
    </row>
    <row r="55" spans="1:19" ht="16" x14ac:dyDescent="0.2">
      <c r="A55" s="3" t="s">
        <v>63</v>
      </c>
      <c r="B55" s="4">
        <v>1074924000</v>
      </c>
      <c r="C55" s="4">
        <v>1672222000</v>
      </c>
      <c r="D55" s="4">
        <v>2015880000</v>
      </c>
      <c r="E55" s="4">
        <v>2680252000</v>
      </c>
      <c r="F55" s="4">
        <v>3550072000</v>
      </c>
      <c r="G55" s="4">
        <v>4347327000</v>
      </c>
      <c r="H55" s="4">
        <v>5996827000</v>
      </c>
      <c r="I55" s="4">
        <v>9290371000</v>
      </c>
      <c r="J55" s="4">
        <v>10683000000</v>
      </c>
      <c r="K55" s="4">
        <v>15963000000</v>
      </c>
      <c r="L55" s="4">
        <v>21889000000</v>
      </c>
      <c r="M55" s="4">
        <v>22850000000</v>
      </c>
      <c r="N55" s="4">
        <v>26395000000</v>
      </c>
      <c r="O55" s="5">
        <v>21138000000</v>
      </c>
      <c r="P55" s="4">
        <v>19209000000</v>
      </c>
      <c r="Q55" s="4">
        <v>26395000000</v>
      </c>
      <c r="R55" s="4">
        <v>21981000000</v>
      </c>
      <c r="S55" s="4">
        <v>21138000000</v>
      </c>
    </row>
    <row r="56" spans="1:19" ht="16" x14ac:dyDescent="0.2">
      <c r="A56" s="3" t="s">
        <v>64</v>
      </c>
      <c r="B56" s="4">
        <v>496970000</v>
      </c>
      <c r="C56" s="4">
        <v>777866000</v>
      </c>
      <c r="D56" s="4">
        <v>867621000</v>
      </c>
      <c r="E56" s="4">
        <v>838774000</v>
      </c>
      <c r="F56" s="4">
        <v>995429000</v>
      </c>
      <c r="G56" s="4">
        <v>1341381000</v>
      </c>
      <c r="H56" s="4">
        <v>2208887000</v>
      </c>
      <c r="I56" s="4">
        <v>4521705000</v>
      </c>
      <c r="J56" s="4">
        <v>4342000000</v>
      </c>
      <c r="K56" s="4">
        <v>7947000000</v>
      </c>
      <c r="L56" s="4">
        <v>11966000000</v>
      </c>
      <c r="M56" s="4">
        <v>10537000000</v>
      </c>
      <c r="N56" s="4">
        <v>12508000000</v>
      </c>
      <c r="O56" s="5">
        <v>12397000000</v>
      </c>
      <c r="P56" s="4">
        <v>11918000000</v>
      </c>
      <c r="Q56" s="4">
        <v>12508000000</v>
      </c>
      <c r="R56" s="4">
        <v>13977000000</v>
      </c>
      <c r="S56" s="4">
        <v>12397000000</v>
      </c>
    </row>
    <row r="57" spans="1:19" ht="16" x14ac:dyDescent="0.2">
      <c r="A57" s="3" t="s">
        <v>65</v>
      </c>
      <c r="B57" s="4">
        <v>424292000</v>
      </c>
      <c r="C57" s="4">
        <v>607284000</v>
      </c>
      <c r="D57" s="4">
        <v>747245000</v>
      </c>
      <c r="E57" s="4">
        <v>781635000</v>
      </c>
      <c r="F57" s="4">
        <v>908117000</v>
      </c>
      <c r="G57" s="4">
        <v>1158363000</v>
      </c>
      <c r="H57" s="4">
        <v>1606549000</v>
      </c>
      <c r="I57" s="4">
        <v>2543484000</v>
      </c>
      <c r="J57" s="4">
        <v>2669000000</v>
      </c>
      <c r="K57" s="4">
        <v>4145000000</v>
      </c>
      <c r="L57" s="4">
        <v>6195000000</v>
      </c>
      <c r="M57" s="4">
        <v>5464000000</v>
      </c>
      <c r="N57" s="4">
        <v>7016000000</v>
      </c>
      <c r="O57" s="5">
        <v>6772000000</v>
      </c>
      <c r="P57" s="4">
        <v>6076000000</v>
      </c>
      <c r="Q57" s="4">
        <v>7016000000</v>
      </c>
      <c r="R57" s="4">
        <v>9155000000</v>
      </c>
      <c r="S57" s="4">
        <v>6772000000</v>
      </c>
    </row>
    <row r="58" spans="1:19" ht="16" x14ac:dyDescent="0.2">
      <c r="A58" s="3" t="s">
        <v>66</v>
      </c>
      <c r="B58" s="4">
        <v>72678000</v>
      </c>
      <c r="C58" s="4">
        <v>170582000</v>
      </c>
      <c r="D58" s="4">
        <v>120376000</v>
      </c>
      <c r="E58" s="4">
        <v>57139000</v>
      </c>
      <c r="F58" s="4">
        <v>87312000</v>
      </c>
      <c r="G58" s="4">
        <v>183018000</v>
      </c>
      <c r="H58" s="4">
        <v>602338000</v>
      </c>
      <c r="I58" s="4">
        <v>1978221000</v>
      </c>
      <c r="J58" s="4">
        <v>1673000000</v>
      </c>
      <c r="K58" s="4">
        <v>3802000000</v>
      </c>
      <c r="L58" s="4">
        <v>5771000000</v>
      </c>
      <c r="M58" s="4">
        <v>5073000000</v>
      </c>
      <c r="N58" s="4">
        <v>5492000000</v>
      </c>
      <c r="O58" s="5">
        <v>5625000000</v>
      </c>
      <c r="P58" s="4">
        <v>5842000000</v>
      </c>
      <c r="Q58" s="4">
        <v>5492000000</v>
      </c>
      <c r="R58" s="4">
        <v>4822000000</v>
      </c>
      <c r="S58" s="4">
        <v>5625000000</v>
      </c>
    </row>
    <row r="59" spans="1:19" ht="16" x14ac:dyDescent="0.2">
      <c r="A59" s="3" t="s">
        <v>67</v>
      </c>
      <c r="B59" s="4">
        <v>426943000</v>
      </c>
      <c r="C59" s="4">
        <v>683745000</v>
      </c>
      <c r="D59" s="4">
        <v>872634000</v>
      </c>
      <c r="E59" s="4">
        <v>1360837000</v>
      </c>
      <c r="F59" s="4">
        <v>1905506000</v>
      </c>
      <c r="G59" s="4">
        <v>2523506000</v>
      </c>
      <c r="H59" s="4">
        <v>3230820000</v>
      </c>
      <c r="I59" s="4">
        <v>3950093000</v>
      </c>
      <c r="J59" s="4">
        <v>4924000000</v>
      </c>
      <c r="K59" s="4">
        <v>6174000000</v>
      </c>
      <c r="L59" s="4">
        <v>7786000000</v>
      </c>
      <c r="M59" s="4">
        <v>9739000000</v>
      </c>
      <c r="N59" s="4">
        <v>10755000000</v>
      </c>
      <c r="O59" s="5">
        <v>5400000000</v>
      </c>
      <c r="P59" s="4">
        <v>4275000000</v>
      </c>
      <c r="Q59" s="4">
        <v>10755000000</v>
      </c>
      <c r="R59" s="4">
        <v>4632000000</v>
      </c>
      <c r="S59" s="4">
        <v>5400000000</v>
      </c>
    </row>
    <row r="60" spans="1:19" ht="16" x14ac:dyDescent="0.2">
      <c r="A60" s="3" t="s">
        <v>68</v>
      </c>
      <c r="B60" s="4">
        <v>426943000</v>
      </c>
      <c r="C60" s="4">
        <v>683745000</v>
      </c>
      <c r="D60" s="4">
        <v>872634000</v>
      </c>
      <c r="E60" s="4">
        <v>1360837000</v>
      </c>
      <c r="F60" s="4">
        <v>1905506000</v>
      </c>
      <c r="G60" s="4">
        <v>2496165000</v>
      </c>
      <c r="H60" s="4">
        <v>3196643000</v>
      </c>
      <c r="I60" s="4">
        <v>3917401000</v>
      </c>
      <c r="J60" s="4">
        <v>4924000000</v>
      </c>
      <c r="K60" s="4">
        <v>6174000000</v>
      </c>
      <c r="L60" s="4">
        <v>7786000000</v>
      </c>
      <c r="M60" s="4">
        <v>9739000000</v>
      </c>
      <c r="N60" s="4">
        <v>10755000000</v>
      </c>
      <c r="O60" s="5">
        <v>5400000000</v>
      </c>
      <c r="P60" s="4">
        <v>4275000000</v>
      </c>
      <c r="Q60" s="4">
        <v>10755000000</v>
      </c>
      <c r="R60" s="4">
        <v>4632000000</v>
      </c>
      <c r="S60" s="4">
        <v>5400000000</v>
      </c>
    </row>
    <row r="61" spans="1:19"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4" t="s">
        <v>23</v>
      </c>
      <c r="O61" s="5" t="s">
        <v>23</v>
      </c>
      <c r="P61" s="4" t="s">
        <v>23</v>
      </c>
      <c r="Q61" s="4" t="s">
        <v>23</v>
      </c>
      <c r="R61" s="4" t="s">
        <v>23</v>
      </c>
      <c r="S61" s="4" t="s">
        <v>23</v>
      </c>
    </row>
    <row r="62" spans="1:19"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4" t="s">
        <v>23</v>
      </c>
      <c r="O62" s="5" t="s">
        <v>23</v>
      </c>
      <c r="P62" s="4" t="s">
        <v>23</v>
      </c>
      <c r="Q62" s="4" t="s">
        <v>23</v>
      </c>
      <c r="R62" s="4" t="s">
        <v>23</v>
      </c>
      <c r="S62" s="4" t="s">
        <v>23</v>
      </c>
    </row>
    <row r="63" spans="1:19" ht="16" x14ac:dyDescent="0.2">
      <c r="A63" s="3" t="s">
        <v>71</v>
      </c>
      <c r="B63" s="4" t="s">
        <v>23</v>
      </c>
      <c r="C63" s="4" t="s">
        <v>23</v>
      </c>
      <c r="D63" s="4" t="s">
        <v>23</v>
      </c>
      <c r="E63" s="4" t="s">
        <v>23</v>
      </c>
      <c r="F63" s="4" t="s">
        <v>23</v>
      </c>
      <c r="G63" s="4">
        <v>27341000</v>
      </c>
      <c r="H63" s="4">
        <v>34177000</v>
      </c>
      <c r="I63" s="4">
        <v>32692000</v>
      </c>
      <c r="J63" s="4" t="s">
        <v>23</v>
      </c>
      <c r="K63" s="4" t="s">
        <v>23</v>
      </c>
      <c r="L63" s="4" t="s">
        <v>23</v>
      </c>
      <c r="M63" s="4" t="s">
        <v>23</v>
      </c>
      <c r="N63" s="4" t="s">
        <v>23</v>
      </c>
      <c r="O63" s="5" t="s">
        <v>23</v>
      </c>
      <c r="P63" s="4" t="s">
        <v>23</v>
      </c>
      <c r="Q63" s="4" t="s">
        <v>23</v>
      </c>
      <c r="R63" s="4" t="s">
        <v>23</v>
      </c>
      <c r="S63" s="4" t="s">
        <v>23</v>
      </c>
    </row>
    <row r="64" spans="1:19" ht="16" x14ac:dyDescent="0.2">
      <c r="A64" s="3" t="s">
        <v>72</v>
      </c>
      <c r="B64" s="4" t="s">
        <v>23</v>
      </c>
      <c r="C64" s="4" t="s">
        <v>23</v>
      </c>
      <c r="D64" s="4" t="s">
        <v>23</v>
      </c>
      <c r="E64" s="4" t="s">
        <v>23</v>
      </c>
      <c r="F64" s="4" t="s">
        <v>23</v>
      </c>
      <c r="G64" s="4" t="s">
        <v>23</v>
      </c>
      <c r="H64" s="4" t="s">
        <v>23</v>
      </c>
      <c r="I64" s="4" t="s">
        <v>23</v>
      </c>
      <c r="J64" s="4" t="s">
        <v>23</v>
      </c>
      <c r="K64" s="4" t="s">
        <v>23</v>
      </c>
      <c r="L64" s="4" t="s">
        <v>23</v>
      </c>
      <c r="M64" s="4" t="s">
        <v>23</v>
      </c>
      <c r="N64" s="4" t="s">
        <v>23</v>
      </c>
      <c r="O64" s="5" t="s">
        <v>23</v>
      </c>
      <c r="P64" s="4" t="s">
        <v>23</v>
      </c>
      <c r="Q64" s="4" t="s">
        <v>23</v>
      </c>
      <c r="R64" s="4" t="s">
        <v>23</v>
      </c>
      <c r="S64" s="4" t="s">
        <v>23</v>
      </c>
    </row>
    <row r="65" spans="1:19"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4" t="s">
        <v>23</v>
      </c>
      <c r="O65" s="5" t="s">
        <v>23</v>
      </c>
      <c r="P65" s="4" t="s">
        <v>23</v>
      </c>
      <c r="Q65" s="4" t="s">
        <v>23</v>
      </c>
      <c r="R65" s="4" t="s">
        <v>23</v>
      </c>
      <c r="S65" s="4" t="s">
        <v>23</v>
      </c>
    </row>
    <row r="66" spans="1:19"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4" t="s">
        <v>23</v>
      </c>
      <c r="O66" s="5" t="s">
        <v>23</v>
      </c>
      <c r="P66" s="4" t="s">
        <v>23</v>
      </c>
      <c r="Q66" s="4" t="s">
        <v>23</v>
      </c>
      <c r="R66" s="4" t="s">
        <v>23</v>
      </c>
      <c r="S66" s="4" t="s">
        <v>23</v>
      </c>
    </row>
    <row r="67" spans="1:19" ht="16" x14ac:dyDescent="0.2">
      <c r="A67" s="3" t="s">
        <v>75</v>
      </c>
      <c r="B67" s="4" t="s">
        <v>23</v>
      </c>
      <c r="C67" s="4" t="s">
        <v>23</v>
      </c>
      <c r="D67" s="4" t="s">
        <v>23</v>
      </c>
      <c r="E67" s="4" t="s">
        <v>23</v>
      </c>
      <c r="F67" s="4" t="s">
        <v>23</v>
      </c>
      <c r="G67" s="4" t="s">
        <v>23</v>
      </c>
      <c r="H67" s="4" t="s">
        <v>23</v>
      </c>
      <c r="I67" s="4" t="s">
        <v>23</v>
      </c>
      <c r="J67" s="4" t="s">
        <v>23</v>
      </c>
      <c r="K67" s="4" t="s">
        <v>23</v>
      </c>
      <c r="L67" s="4" t="s">
        <v>23</v>
      </c>
      <c r="M67" s="4" t="s">
        <v>23</v>
      </c>
      <c r="N67" s="4" t="s">
        <v>23</v>
      </c>
      <c r="O67" s="5" t="s">
        <v>23</v>
      </c>
      <c r="P67" s="4" t="s">
        <v>23</v>
      </c>
      <c r="Q67" s="4" t="s">
        <v>23</v>
      </c>
      <c r="R67" s="4" t="s">
        <v>23</v>
      </c>
      <c r="S67" s="4" t="s">
        <v>23</v>
      </c>
    </row>
    <row r="68" spans="1:19"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4" t="s">
        <v>23</v>
      </c>
      <c r="O68" s="5" t="s">
        <v>23</v>
      </c>
      <c r="P68" s="4" t="s">
        <v>23</v>
      </c>
      <c r="Q68" s="4" t="s">
        <v>23</v>
      </c>
      <c r="R68" s="4" t="s">
        <v>23</v>
      </c>
      <c r="S68" s="4" t="s">
        <v>23</v>
      </c>
    </row>
    <row r="69" spans="1:19"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4" t="s">
        <v>23</v>
      </c>
      <c r="O69" s="5" t="s">
        <v>23</v>
      </c>
      <c r="P69" s="4" t="s">
        <v>23</v>
      </c>
      <c r="Q69" s="4" t="s">
        <v>23</v>
      </c>
      <c r="R69" s="4" t="s">
        <v>23</v>
      </c>
      <c r="S69" s="4" t="s">
        <v>23</v>
      </c>
    </row>
    <row r="70" spans="1:19" ht="16" x14ac:dyDescent="0.2">
      <c r="A70" s="3" t="s">
        <v>78</v>
      </c>
      <c r="B70" s="4">
        <v>151011000</v>
      </c>
      <c r="C70" s="4">
        <v>210611000</v>
      </c>
      <c r="D70" s="4">
        <v>275625000</v>
      </c>
      <c r="E70" s="4">
        <v>480641000</v>
      </c>
      <c r="F70" s="4">
        <v>649137000</v>
      </c>
      <c r="G70" s="4">
        <v>482440000</v>
      </c>
      <c r="H70" s="4">
        <v>557120000</v>
      </c>
      <c r="I70" s="4">
        <v>818573000</v>
      </c>
      <c r="J70" s="4">
        <v>1417000000</v>
      </c>
      <c r="K70" s="4">
        <v>1842000000</v>
      </c>
      <c r="L70" s="4">
        <v>2137000000</v>
      </c>
      <c r="M70" s="4">
        <v>2574000000</v>
      </c>
      <c r="N70" s="4">
        <v>3132000000</v>
      </c>
      <c r="O70" s="5">
        <v>3341000000</v>
      </c>
      <c r="P70" s="4">
        <v>3016000000</v>
      </c>
      <c r="Q70" s="4">
        <v>3132000000</v>
      </c>
      <c r="R70" s="4">
        <v>3372000000</v>
      </c>
      <c r="S70" s="4">
        <v>3341000000</v>
      </c>
    </row>
    <row r="71" spans="1:19"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4" t="s">
        <v>23</v>
      </c>
      <c r="O71" s="5" t="s">
        <v>23</v>
      </c>
      <c r="P71" s="4" t="s">
        <v>23</v>
      </c>
      <c r="Q71" s="4" t="s">
        <v>23</v>
      </c>
      <c r="R71" s="4" t="s">
        <v>23</v>
      </c>
      <c r="S71" s="4" t="s">
        <v>23</v>
      </c>
    </row>
    <row r="72" spans="1:19"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4" t="s">
        <v>23</v>
      </c>
      <c r="O72" s="5" t="s">
        <v>23</v>
      </c>
      <c r="P72" s="4" t="s">
        <v>23</v>
      </c>
      <c r="Q72" s="4" t="s">
        <v>23</v>
      </c>
      <c r="R72" s="4" t="s">
        <v>23</v>
      </c>
      <c r="S72" s="4" t="s">
        <v>23</v>
      </c>
    </row>
    <row r="73" spans="1:19"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4" t="s">
        <v>23</v>
      </c>
      <c r="O73" s="5" t="s">
        <v>23</v>
      </c>
      <c r="P73" s="4" t="s">
        <v>23</v>
      </c>
      <c r="Q73" s="4" t="s">
        <v>23</v>
      </c>
      <c r="R73" s="4" t="s">
        <v>23</v>
      </c>
      <c r="S73" s="4" t="s">
        <v>23</v>
      </c>
    </row>
    <row r="74" spans="1:19"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4" t="s">
        <v>23</v>
      </c>
      <c r="O74" s="5" t="s">
        <v>23</v>
      </c>
      <c r="P74" s="4" t="s">
        <v>23</v>
      </c>
      <c r="Q74" s="4" t="s">
        <v>23</v>
      </c>
      <c r="R74" s="4" t="s">
        <v>23</v>
      </c>
      <c r="S74" s="4" t="s">
        <v>23</v>
      </c>
    </row>
    <row r="75" spans="1:19"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4" t="s">
        <v>23</v>
      </c>
      <c r="O75" s="5" t="s">
        <v>23</v>
      </c>
      <c r="P75" s="4" t="s">
        <v>23</v>
      </c>
      <c r="Q75" s="4" t="s">
        <v>23</v>
      </c>
      <c r="R75" s="4" t="s">
        <v>23</v>
      </c>
      <c r="S75" s="4" t="s">
        <v>23</v>
      </c>
    </row>
    <row r="76" spans="1:19" ht="16" x14ac:dyDescent="0.2">
      <c r="A76" s="3" t="s">
        <v>84</v>
      </c>
      <c r="B76" s="4">
        <v>2016241000</v>
      </c>
      <c r="C76" s="4">
        <v>2491932000</v>
      </c>
      <c r="D76" s="4">
        <v>3513076000</v>
      </c>
      <c r="E76" s="4">
        <v>6472678000</v>
      </c>
      <c r="F76" s="4">
        <v>7142910000</v>
      </c>
      <c r="G76" s="4">
        <v>8415593000</v>
      </c>
      <c r="H76" s="4">
        <v>11588096000</v>
      </c>
      <c r="I76" s="4">
        <v>11719431000</v>
      </c>
      <c r="J76" s="4">
        <v>20054000000</v>
      </c>
      <c r="K76" s="4">
        <v>39163000000</v>
      </c>
      <c r="L76" s="4">
        <v>44412000000</v>
      </c>
      <c r="M76" s="4">
        <v>72359000000</v>
      </c>
      <c r="N76" s="4">
        <v>72454000000</v>
      </c>
      <c r="O76" s="5">
        <v>71309000000</v>
      </c>
      <c r="P76" s="4">
        <v>72675000000</v>
      </c>
      <c r="Q76" s="4">
        <v>72454000000</v>
      </c>
      <c r="R76" s="4">
        <v>71560000000</v>
      </c>
      <c r="S76" s="4">
        <v>71309000000</v>
      </c>
    </row>
    <row r="77" spans="1:19" ht="16" x14ac:dyDescent="0.2">
      <c r="A77" s="3" t="s">
        <v>85</v>
      </c>
      <c r="B77" s="4">
        <v>387174000</v>
      </c>
      <c r="C77" s="4">
        <v>527946000</v>
      </c>
      <c r="D77" s="4">
        <v>604669000</v>
      </c>
      <c r="E77" s="4">
        <v>1240746000</v>
      </c>
      <c r="F77" s="4">
        <v>1125866000</v>
      </c>
      <c r="G77" s="4">
        <v>1715828000</v>
      </c>
      <c r="H77" s="4">
        <v>1787534000</v>
      </c>
      <c r="I77" s="4">
        <v>1946527000</v>
      </c>
      <c r="J77" s="4">
        <v>2051000000</v>
      </c>
      <c r="K77" s="4">
        <v>3614000000</v>
      </c>
      <c r="L77" s="4">
        <v>3708000000</v>
      </c>
      <c r="M77" s="4">
        <v>3294000000</v>
      </c>
      <c r="N77" s="4">
        <v>3890000000</v>
      </c>
      <c r="O77" s="5">
        <v>6451000000</v>
      </c>
      <c r="P77" s="4">
        <v>6418000000</v>
      </c>
      <c r="Q77" s="4">
        <v>3890000000</v>
      </c>
      <c r="R77" s="4">
        <v>6341000000</v>
      </c>
      <c r="S77" s="4">
        <v>6451000000</v>
      </c>
    </row>
    <row r="78" spans="1:19" ht="16" x14ac:dyDescent="0.2">
      <c r="A78" s="3" t="s">
        <v>86</v>
      </c>
      <c r="B78" s="4">
        <v>494956000</v>
      </c>
      <c r="C78" s="4">
        <v>687428000</v>
      </c>
      <c r="D78" s="4">
        <v>857609000</v>
      </c>
      <c r="E78" s="4">
        <v>1624523000</v>
      </c>
      <c r="F78" s="4">
        <v>1745693000</v>
      </c>
      <c r="G78" s="4">
        <v>2635665000</v>
      </c>
      <c r="H78" s="4">
        <v>2985884000</v>
      </c>
      <c r="I78" s="4">
        <v>3402546000</v>
      </c>
      <c r="J78" s="4">
        <v>3834000000</v>
      </c>
      <c r="K78" s="4">
        <v>5415000000</v>
      </c>
      <c r="L78" s="4">
        <v>5663000000</v>
      </c>
      <c r="M78" s="4">
        <v>5695000000</v>
      </c>
      <c r="N78" s="4">
        <v>6592000000</v>
      </c>
      <c r="O78" s="5">
        <v>6451000000</v>
      </c>
      <c r="P78" s="4">
        <v>6418000000</v>
      </c>
      <c r="Q78" s="4">
        <v>6592000000</v>
      </c>
      <c r="R78" s="4">
        <v>6341000000</v>
      </c>
      <c r="S78" s="4">
        <v>6451000000</v>
      </c>
    </row>
    <row r="79" spans="1:19" ht="16" x14ac:dyDescent="0.2">
      <c r="A79" s="3" t="s">
        <v>87</v>
      </c>
      <c r="B79" s="4">
        <v>107782000</v>
      </c>
      <c r="C79" s="4">
        <v>159482000</v>
      </c>
      <c r="D79" s="4">
        <v>252940000</v>
      </c>
      <c r="E79" s="4">
        <v>383777000</v>
      </c>
      <c r="F79" s="4">
        <v>619827000</v>
      </c>
      <c r="G79" s="4">
        <v>919837000</v>
      </c>
      <c r="H79" s="4">
        <v>1198350000</v>
      </c>
      <c r="I79" s="4">
        <v>1456019000</v>
      </c>
      <c r="J79" s="4">
        <v>1783000000</v>
      </c>
      <c r="K79" s="4">
        <v>1801000000</v>
      </c>
      <c r="L79" s="4">
        <v>1955000000</v>
      </c>
      <c r="M79" s="4">
        <v>2401000000</v>
      </c>
      <c r="N79" s="4">
        <v>2702000000</v>
      </c>
      <c r="O79" s="5" t="s">
        <v>23</v>
      </c>
      <c r="P79" s="4" t="s">
        <v>23</v>
      </c>
      <c r="Q79" s="4">
        <v>2702000000</v>
      </c>
      <c r="R79" s="4" t="s">
        <v>23</v>
      </c>
      <c r="S79" s="4" t="s">
        <v>23</v>
      </c>
    </row>
    <row r="80" spans="1:19" ht="16" x14ac:dyDescent="0.2">
      <c r="A80" s="3" t="s">
        <v>88</v>
      </c>
      <c r="B80" s="4">
        <v>910587000</v>
      </c>
      <c r="C80" s="4">
        <v>723257000</v>
      </c>
      <c r="D80" s="4">
        <v>942349000</v>
      </c>
      <c r="E80" s="4">
        <v>574732000</v>
      </c>
      <c r="F80" s="4">
        <v>1070629000</v>
      </c>
      <c r="G80" s="4">
        <v>1904717000</v>
      </c>
      <c r="H80" s="4">
        <v>566953000</v>
      </c>
      <c r="I80" s="4">
        <v>677283000</v>
      </c>
      <c r="J80" s="4">
        <v>1302000000</v>
      </c>
      <c r="K80" s="4">
        <v>1963000000</v>
      </c>
      <c r="L80" s="4">
        <v>3909000000</v>
      </c>
      <c r="M80" s="4">
        <v>4784000000</v>
      </c>
      <c r="N80" s="4">
        <v>4672000000</v>
      </c>
      <c r="O80" s="5">
        <v>4778000000</v>
      </c>
      <c r="P80" s="4">
        <v>5124000000</v>
      </c>
      <c r="Q80" s="4">
        <v>4672000000</v>
      </c>
      <c r="R80" s="4">
        <v>4633000000</v>
      </c>
      <c r="S80" s="4">
        <v>4778000000</v>
      </c>
    </row>
    <row r="81" spans="1:19" ht="16" x14ac:dyDescent="0.2">
      <c r="A81" s="3" t="s">
        <v>89</v>
      </c>
      <c r="B81" s="4">
        <v>910587000</v>
      </c>
      <c r="C81" s="4">
        <v>723257000</v>
      </c>
      <c r="D81" s="4">
        <v>942349000</v>
      </c>
      <c r="E81" s="4">
        <v>574732000</v>
      </c>
      <c r="F81" s="4">
        <v>1070629000</v>
      </c>
      <c r="G81" s="4">
        <v>1904717000</v>
      </c>
      <c r="H81" s="4">
        <v>566953000</v>
      </c>
      <c r="I81" s="4">
        <v>677283000</v>
      </c>
      <c r="J81" s="4">
        <v>1302000000</v>
      </c>
      <c r="K81" s="4">
        <v>1963000000</v>
      </c>
      <c r="L81" s="4">
        <v>3909000000</v>
      </c>
      <c r="M81" s="4">
        <v>4784000000</v>
      </c>
      <c r="N81" s="4">
        <v>4672000000</v>
      </c>
      <c r="O81" s="5">
        <v>4778000000</v>
      </c>
      <c r="P81" s="4">
        <v>5124000000</v>
      </c>
      <c r="Q81" s="4">
        <v>4672000000</v>
      </c>
      <c r="R81" s="4">
        <v>4633000000</v>
      </c>
      <c r="S81" s="4">
        <v>4778000000</v>
      </c>
    </row>
    <row r="82" spans="1:19"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4" t="s">
        <v>23</v>
      </c>
      <c r="O82" s="5" t="s">
        <v>23</v>
      </c>
      <c r="P82" s="4" t="s">
        <v>23</v>
      </c>
      <c r="Q82" s="4" t="s">
        <v>23</v>
      </c>
      <c r="R82" s="4" t="s">
        <v>23</v>
      </c>
      <c r="S82" s="4" t="s">
        <v>23</v>
      </c>
    </row>
    <row r="83" spans="1:19" ht="16" x14ac:dyDescent="0.2">
      <c r="A83" s="3" t="s">
        <v>91</v>
      </c>
      <c r="B83" s="4">
        <v>718480000</v>
      </c>
      <c r="C83" s="4">
        <v>1240729000</v>
      </c>
      <c r="D83" s="4">
        <v>1966058000</v>
      </c>
      <c r="E83" s="4">
        <v>4657200000</v>
      </c>
      <c r="F83" s="4">
        <v>4946415000</v>
      </c>
      <c r="G83" s="4">
        <v>4795048000</v>
      </c>
      <c r="H83" s="4">
        <v>9233609000</v>
      </c>
      <c r="I83" s="4">
        <v>9095621000</v>
      </c>
      <c r="J83" s="4">
        <v>16701000000</v>
      </c>
      <c r="K83" s="4">
        <v>33586000000</v>
      </c>
      <c r="L83" s="4">
        <v>36795000000</v>
      </c>
      <c r="M83" s="4">
        <v>64281000000</v>
      </c>
      <c r="N83" s="4">
        <v>63892000000</v>
      </c>
      <c r="O83" s="5">
        <v>60080000000</v>
      </c>
      <c r="P83" s="4">
        <v>61133000000</v>
      </c>
      <c r="Q83" s="4">
        <v>63892000000</v>
      </c>
      <c r="R83" s="4">
        <v>60586000000</v>
      </c>
      <c r="S83" s="4">
        <v>60080000000</v>
      </c>
    </row>
    <row r="84" spans="1:19" ht="16" x14ac:dyDescent="0.2">
      <c r="A84" s="3" t="s">
        <v>92</v>
      </c>
      <c r="B84" s="4">
        <v>524068000</v>
      </c>
      <c r="C84" s="4">
        <v>1034923000</v>
      </c>
      <c r="D84" s="4">
        <v>1799927000</v>
      </c>
      <c r="E84" s="4">
        <v>4410816000</v>
      </c>
      <c r="F84" s="4">
        <v>4561908000</v>
      </c>
      <c r="G84" s="4">
        <v>4503340000</v>
      </c>
      <c r="H84" s="4">
        <v>8558104000</v>
      </c>
      <c r="I84" s="4">
        <v>8309385000</v>
      </c>
      <c r="J84" s="4">
        <v>14926000000</v>
      </c>
      <c r="K84" s="4">
        <v>30437000000</v>
      </c>
      <c r="L84" s="4">
        <v>30432000000</v>
      </c>
      <c r="M84" s="4">
        <v>56915000000</v>
      </c>
      <c r="N84" s="4">
        <v>55693000000</v>
      </c>
      <c r="O84" s="5">
        <v>54748000000</v>
      </c>
      <c r="P84" s="4">
        <v>56153000000</v>
      </c>
      <c r="Q84" s="4">
        <v>55693000000</v>
      </c>
      <c r="R84" s="4">
        <v>55221000000</v>
      </c>
      <c r="S84" s="4">
        <v>54748000000</v>
      </c>
    </row>
    <row r="85" spans="1:19" ht="16" x14ac:dyDescent="0.2">
      <c r="A85" s="3" t="s">
        <v>93</v>
      </c>
      <c r="B85" s="4">
        <v>396081000</v>
      </c>
      <c r="C85" s="4">
        <v>785381000</v>
      </c>
      <c r="D85" s="4">
        <v>1529378000</v>
      </c>
      <c r="E85" s="4">
        <v>3500823000</v>
      </c>
      <c r="F85" s="4">
        <v>3782660000</v>
      </c>
      <c r="G85" s="4">
        <v>3849937000</v>
      </c>
      <c r="H85" s="4">
        <v>7263846000</v>
      </c>
      <c r="I85" s="4">
        <v>7314096000</v>
      </c>
      <c r="J85" s="4">
        <v>12851000000</v>
      </c>
      <c r="K85" s="4">
        <v>25134000000</v>
      </c>
      <c r="L85" s="4">
        <v>26318000000</v>
      </c>
      <c r="M85" s="4">
        <v>47937000000</v>
      </c>
      <c r="N85" s="4">
        <v>48568000000</v>
      </c>
      <c r="O85" s="5">
        <v>48566000000</v>
      </c>
      <c r="P85" s="4">
        <v>48555000000</v>
      </c>
      <c r="Q85" s="4">
        <v>48568000000</v>
      </c>
      <c r="R85" s="4">
        <v>48567000000</v>
      </c>
      <c r="S85" s="4">
        <v>48566000000</v>
      </c>
    </row>
    <row r="86" spans="1:19" ht="16" x14ac:dyDescent="0.2">
      <c r="A86" s="3" t="s">
        <v>94</v>
      </c>
      <c r="B86" s="4">
        <v>127987000</v>
      </c>
      <c r="C86" s="4">
        <v>249542000</v>
      </c>
      <c r="D86" s="4">
        <v>270549000</v>
      </c>
      <c r="E86" s="4">
        <v>909993000</v>
      </c>
      <c r="F86" s="4">
        <v>779248000</v>
      </c>
      <c r="G86" s="4">
        <v>653403000</v>
      </c>
      <c r="H86" s="4">
        <v>1294258000</v>
      </c>
      <c r="I86" s="4">
        <v>995289000</v>
      </c>
      <c r="J86" s="4">
        <v>2075000000</v>
      </c>
      <c r="K86" s="4">
        <v>5303000000</v>
      </c>
      <c r="L86" s="4">
        <v>4114000000</v>
      </c>
      <c r="M86" s="4">
        <v>8978000000</v>
      </c>
      <c r="N86" s="4">
        <v>7125000000</v>
      </c>
      <c r="O86" s="5">
        <v>6182000000</v>
      </c>
      <c r="P86" s="4">
        <v>7598000000</v>
      </c>
      <c r="Q86" s="4">
        <v>7125000000</v>
      </c>
      <c r="R86" s="4">
        <v>6654000000</v>
      </c>
      <c r="S86" s="4">
        <v>6182000000</v>
      </c>
    </row>
    <row r="87" spans="1:19"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4" t="s">
        <v>23</v>
      </c>
      <c r="O87" s="5" t="s">
        <v>23</v>
      </c>
      <c r="P87" s="4" t="s">
        <v>23</v>
      </c>
      <c r="Q87" s="4" t="s">
        <v>23</v>
      </c>
      <c r="R87" s="4" t="s">
        <v>23</v>
      </c>
      <c r="S87" s="4" t="s">
        <v>23</v>
      </c>
    </row>
    <row r="88" spans="1:19"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4" t="s">
        <v>23</v>
      </c>
      <c r="O88" s="5" t="s">
        <v>23</v>
      </c>
      <c r="P88" s="4" t="s">
        <v>23</v>
      </c>
      <c r="Q88" s="4" t="s">
        <v>23</v>
      </c>
      <c r="R88" s="4" t="s">
        <v>23</v>
      </c>
      <c r="S88" s="4" t="s">
        <v>23</v>
      </c>
    </row>
    <row r="89" spans="1:19" ht="16" x14ac:dyDescent="0.2">
      <c r="A89" s="3" t="s">
        <v>97</v>
      </c>
      <c r="B89" s="4">
        <v>194412000</v>
      </c>
      <c r="C89" s="4">
        <v>205806000</v>
      </c>
      <c r="D89" s="4">
        <v>166131000</v>
      </c>
      <c r="E89" s="4">
        <v>246384000</v>
      </c>
      <c r="F89" s="4">
        <v>384507000</v>
      </c>
      <c r="G89" s="4">
        <v>291708000</v>
      </c>
      <c r="H89" s="4">
        <v>675505000</v>
      </c>
      <c r="I89" s="4">
        <v>786236000</v>
      </c>
      <c r="J89" s="4">
        <v>1775000000</v>
      </c>
      <c r="K89" s="4">
        <v>3149000000</v>
      </c>
      <c r="L89" s="4">
        <v>6363000000</v>
      </c>
      <c r="M89" s="4">
        <v>7366000000</v>
      </c>
      <c r="N89" s="4">
        <v>8199000000</v>
      </c>
      <c r="O89" s="5">
        <v>5332000000</v>
      </c>
      <c r="P89" s="4">
        <v>4980000000</v>
      </c>
      <c r="Q89" s="4">
        <v>8199000000</v>
      </c>
      <c r="R89" s="4">
        <v>5365000000</v>
      </c>
      <c r="S89" s="4">
        <v>5332000000</v>
      </c>
    </row>
    <row r="90" spans="1:19" ht="16" x14ac:dyDescent="0.2">
      <c r="A90" s="3" t="s">
        <v>98</v>
      </c>
      <c r="B90" s="4">
        <v>3091165000</v>
      </c>
      <c r="C90" s="4">
        <v>4164154000</v>
      </c>
      <c r="D90" s="4">
        <v>5528956000</v>
      </c>
      <c r="E90" s="4">
        <v>9152930000</v>
      </c>
      <c r="F90" s="4">
        <v>10692982000</v>
      </c>
      <c r="G90" s="4">
        <v>12762920000</v>
      </c>
      <c r="H90" s="4">
        <v>17584923000</v>
      </c>
      <c r="I90" s="4">
        <v>21009802000</v>
      </c>
      <c r="J90" s="4">
        <v>30737000000</v>
      </c>
      <c r="K90" s="4">
        <v>55126000000</v>
      </c>
      <c r="L90" s="4">
        <v>66301000000</v>
      </c>
      <c r="M90" s="4">
        <v>95209000000</v>
      </c>
      <c r="N90" s="4">
        <v>98849000000</v>
      </c>
      <c r="O90" s="5">
        <v>92447000000</v>
      </c>
      <c r="P90" s="4">
        <v>91884000000</v>
      </c>
      <c r="Q90" s="4">
        <v>98849000000</v>
      </c>
      <c r="R90" s="4">
        <v>93541000000</v>
      </c>
      <c r="S90" s="4">
        <v>92447000000</v>
      </c>
    </row>
    <row r="91" spans="1:19" ht="16" x14ac:dyDescent="0.2">
      <c r="A91" s="3" t="s">
        <v>99</v>
      </c>
      <c r="B91" s="4">
        <v>363227000</v>
      </c>
      <c r="C91" s="4">
        <v>535700000</v>
      </c>
      <c r="D91" s="4">
        <v>286111000</v>
      </c>
      <c r="E91" s="4">
        <v>483365000</v>
      </c>
      <c r="F91" s="4">
        <v>633149000</v>
      </c>
      <c r="G91" s="4">
        <v>772876000</v>
      </c>
      <c r="H91" s="4">
        <v>934325000</v>
      </c>
      <c r="I91" s="4">
        <v>382326000</v>
      </c>
      <c r="J91" s="4">
        <v>1521000000</v>
      </c>
      <c r="K91" s="4">
        <v>3433000000</v>
      </c>
      <c r="L91" s="4">
        <v>4355000000</v>
      </c>
      <c r="M91" s="4">
        <v>5474000000</v>
      </c>
      <c r="N91" s="4">
        <v>6743000000</v>
      </c>
      <c r="O91" s="5">
        <v>5059000000</v>
      </c>
      <c r="P91" s="4">
        <v>5285000000</v>
      </c>
      <c r="Q91" s="4">
        <v>6743000000</v>
      </c>
      <c r="R91" s="4">
        <v>5733000000</v>
      </c>
      <c r="S91" s="4">
        <v>5059000000</v>
      </c>
    </row>
    <row r="92" spans="1:19" ht="16" x14ac:dyDescent="0.2">
      <c r="A92" s="3" t="s">
        <v>100</v>
      </c>
      <c r="B92" s="4">
        <v>18106000</v>
      </c>
      <c r="C92" s="4">
        <v>33258000</v>
      </c>
      <c r="D92" s="4">
        <v>14535000</v>
      </c>
      <c r="E92" s="4">
        <v>64988000</v>
      </c>
      <c r="F92" s="4">
        <v>95537000</v>
      </c>
      <c r="G92" s="4">
        <v>71481000</v>
      </c>
      <c r="H92" s="4">
        <v>115257000</v>
      </c>
      <c r="I92" s="4">
        <v>76465000</v>
      </c>
      <c r="J92" s="4">
        <v>165000000</v>
      </c>
      <c r="K92" s="4">
        <v>3433000000</v>
      </c>
      <c r="L92" s="4">
        <v>4355000000</v>
      </c>
      <c r="M92" s="4" t="s">
        <v>23</v>
      </c>
      <c r="N92" s="4" t="s">
        <v>23</v>
      </c>
      <c r="O92" s="5" t="s">
        <v>23</v>
      </c>
      <c r="P92" s="4" t="s">
        <v>23</v>
      </c>
      <c r="Q92" s="4" t="s">
        <v>23</v>
      </c>
      <c r="R92" s="4" t="s">
        <v>23</v>
      </c>
      <c r="S92" s="4" t="s">
        <v>23</v>
      </c>
    </row>
    <row r="93" spans="1:19" ht="16" x14ac:dyDescent="0.2">
      <c r="A93" s="3" t="s">
        <v>101</v>
      </c>
      <c r="B93" s="4">
        <v>49135000</v>
      </c>
      <c r="C93" s="4">
        <v>100471000</v>
      </c>
      <c r="D93" s="4">
        <v>120341000</v>
      </c>
      <c r="E93" s="4">
        <v>153026000</v>
      </c>
      <c r="F93" s="4">
        <v>184844000</v>
      </c>
      <c r="G93" s="4">
        <v>205781000</v>
      </c>
      <c r="H93" s="4">
        <v>239699000</v>
      </c>
      <c r="I93" s="4">
        <v>305861000</v>
      </c>
      <c r="J93" s="4" t="s">
        <v>23</v>
      </c>
      <c r="K93" s="4" t="s">
        <v>23</v>
      </c>
      <c r="L93" s="4" t="s">
        <v>23</v>
      </c>
      <c r="M93" s="4" t="s">
        <v>23</v>
      </c>
      <c r="N93" s="4" t="s">
        <v>23</v>
      </c>
      <c r="O93" s="5" t="s">
        <v>23</v>
      </c>
      <c r="P93" s="4" t="s">
        <v>23</v>
      </c>
      <c r="Q93" s="4" t="s">
        <v>23</v>
      </c>
      <c r="R93" s="4" t="s">
        <v>23</v>
      </c>
      <c r="S93" s="4" t="s">
        <v>23</v>
      </c>
    </row>
    <row r="94" spans="1:19"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4" t="s">
        <v>23</v>
      </c>
      <c r="O94" s="5" t="s">
        <v>23</v>
      </c>
      <c r="P94" s="4" t="s">
        <v>23</v>
      </c>
      <c r="Q94" s="4" t="s">
        <v>23</v>
      </c>
      <c r="R94" s="4" t="s">
        <v>23</v>
      </c>
      <c r="S94" s="4" t="s">
        <v>23</v>
      </c>
    </row>
    <row r="95" spans="1:19" ht="16" x14ac:dyDescent="0.2">
      <c r="A95" s="3" t="s">
        <v>103</v>
      </c>
      <c r="B95" s="4">
        <v>295986000</v>
      </c>
      <c r="C95" s="4">
        <v>401971000</v>
      </c>
      <c r="D95" s="4">
        <v>151235000</v>
      </c>
      <c r="E95" s="4">
        <v>265351000</v>
      </c>
      <c r="F95" s="4">
        <v>352768000</v>
      </c>
      <c r="G95" s="4">
        <v>495614000</v>
      </c>
      <c r="H95" s="4">
        <v>579369000</v>
      </c>
      <c r="I95" s="4" t="s">
        <v>23</v>
      </c>
      <c r="J95" s="4">
        <v>1356000000</v>
      </c>
      <c r="K95" s="4" t="s">
        <v>23</v>
      </c>
      <c r="L95" s="4" t="s">
        <v>23</v>
      </c>
      <c r="M95" s="4">
        <v>5474000000</v>
      </c>
      <c r="N95" s="4">
        <v>6743000000</v>
      </c>
      <c r="O95" s="5">
        <v>5059000000</v>
      </c>
      <c r="P95" s="4">
        <v>5285000000</v>
      </c>
      <c r="Q95" s="4">
        <v>6743000000</v>
      </c>
      <c r="R95" s="4">
        <v>5733000000</v>
      </c>
      <c r="S95" s="4">
        <v>5059000000</v>
      </c>
    </row>
    <row r="96" spans="1:19" ht="16" x14ac:dyDescent="0.2">
      <c r="A96" s="3" t="s">
        <v>104</v>
      </c>
      <c r="B96" s="4" t="s">
        <v>23</v>
      </c>
      <c r="C96" s="4">
        <v>496149000</v>
      </c>
      <c r="D96" s="4">
        <v>521278000</v>
      </c>
      <c r="E96" s="4">
        <v>572159000</v>
      </c>
      <c r="F96" s="4" t="s">
        <v>23</v>
      </c>
      <c r="G96" s="4">
        <v>15402000</v>
      </c>
      <c r="H96" s="4">
        <v>19594000</v>
      </c>
      <c r="I96" s="4">
        <v>1127256000</v>
      </c>
      <c r="J96" s="4">
        <v>3000000</v>
      </c>
      <c r="K96" s="4">
        <v>750000000</v>
      </c>
      <c r="L96" s="4">
        <v>766000000</v>
      </c>
      <c r="M96" s="4">
        <v>686000000</v>
      </c>
      <c r="N96" s="4">
        <v>1772000000</v>
      </c>
      <c r="O96" s="5">
        <v>1509000000</v>
      </c>
      <c r="P96" s="4">
        <v>1749000000</v>
      </c>
      <c r="Q96" s="4">
        <v>1772000000</v>
      </c>
      <c r="R96" s="4">
        <v>772000000</v>
      </c>
      <c r="S96" s="4">
        <v>1509000000</v>
      </c>
    </row>
    <row r="97" spans="1:19" ht="16" x14ac:dyDescent="0.2">
      <c r="A97" s="3" t="s">
        <v>105</v>
      </c>
      <c r="B97" s="4" t="s">
        <v>23</v>
      </c>
      <c r="C97" s="4">
        <v>496149000</v>
      </c>
      <c r="D97" s="4">
        <v>521278000</v>
      </c>
      <c r="E97" s="4">
        <v>572159000</v>
      </c>
      <c r="F97" s="4" t="s">
        <v>23</v>
      </c>
      <c r="G97" s="4" t="s">
        <v>23</v>
      </c>
      <c r="H97" s="4" t="s">
        <v>23</v>
      </c>
      <c r="I97" s="4">
        <v>1024717000</v>
      </c>
      <c r="J97" s="4">
        <v>3000000</v>
      </c>
      <c r="K97" s="4" t="s">
        <v>23</v>
      </c>
      <c r="L97" s="4" t="s">
        <v>23</v>
      </c>
      <c r="M97" s="4">
        <v>4000000</v>
      </c>
      <c r="N97" s="4">
        <v>1182000000</v>
      </c>
      <c r="O97" s="5">
        <v>999000000</v>
      </c>
      <c r="P97" s="4">
        <v>1182000000</v>
      </c>
      <c r="Q97" s="4">
        <v>1182000000</v>
      </c>
      <c r="R97" s="4">
        <v>181000000</v>
      </c>
      <c r="S97" s="4">
        <v>999000000</v>
      </c>
    </row>
    <row r="98" spans="1:19" ht="16" x14ac:dyDescent="0.2">
      <c r="A98" s="3" t="s">
        <v>106</v>
      </c>
      <c r="B98" s="4" t="s">
        <v>23</v>
      </c>
      <c r="C98" s="4" t="s">
        <v>23</v>
      </c>
      <c r="D98" s="4" t="s">
        <v>23</v>
      </c>
      <c r="E98" s="4" t="s">
        <v>23</v>
      </c>
      <c r="F98" s="4" t="s">
        <v>23</v>
      </c>
      <c r="G98" s="4">
        <v>15402000</v>
      </c>
      <c r="H98" s="4">
        <v>19594000</v>
      </c>
      <c r="I98" s="4">
        <v>102539000</v>
      </c>
      <c r="J98" s="4" t="s">
        <v>23</v>
      </c>
      <c r="K98" s="4">
        <v>750000000</v>
      </c>
      <c r="L98" s="4">
        <v>766000000</v>
      </c>
      <c r="M98" s="4">
        <v>686000000</v>
      </c>
      <c r="N98" s="4">
        <v>590000000</v>
      </c>
      <c r="O98" s="5">
        <v>510000000</v>
      </c>
      <c r="P98" s="4">
        <v>567000000</v>
      </c>
      <c r="Q98" s="4">
        <v>590000000</v>
      </c>
      <c r="R98" s="4">
        <v>591000000</v>
      </c>
      <c r="S98" s="4">
        <v>510000000</v>
      </c>
    </row>
    <row r="99" spans="1:19" ht="16" x14ac:dyDescent="0.2">
      <c r="A99" s="3" t="s">
        <v>107</v>
      </c>
      <c r="B99" s="4">
        <v>913239000</v>
      </c>
      <c r="C99" s="4">
        <v>1291622000</v>
      </c>
      <c r="D99" s="4">
        <v>2110235000</v>
      </c>
      <c r="E99" s="4">
        <v>2924664000</v>
      </c>
      <c r="F99" s="4">
        <v>3756954000</v>
      </c>
      <c r="G99" s="4">
        <v>4828727000</v>
      </c>
      <c r="H99" s="4">
        <v>6304434000</v>
      </c>
      <c r="I99" s="4">
        <v>8619936000</v>
      </c>
      <c r="J99" s="4">
        <v>9731000000</v>
      </c>
      <c r="K99" s="4">
        <v>10662000000</v>
      </c>
      <c r="L99" s="4">
        <v>12607000000</v>
      </c>
      <c r="M99" s="4">
        <v>15628000000</v>
      </c>
      <c r="N99" s="4">
        <v>17376000000</v>
      </c>
      <c r="O99" s="5">
        <v>14237000000</v>
      </c>
      <c r="P99" s="4">
        <v>11193000000</v>
      </c>
      <c r="Q99" s="4">
        <v>17376000000</v>
      </c>
      <c r="R99" s="4">
        <v>15121000000</v>
      </c>
      <c r="S99" s="4">
        <v>14237000000</v>
      </c>
    </row>
    <row r="100" spans="1:19" ht="16" x14ac:dyDescent="0.2">
      <c r="A100" s="3" t="s">
        <v>108</v>
      </c>
      <c r="B100" s="4">
        <v>913239000</v>
      </c>
      <c r="C100" s="4">
        <v>1291622000</v>
      </c>
      <c r="D100" s="4">
        <v>1798640000</v>
      </c>
      <c r="E100" s="4">
        <v>2473705000</v>
      </c>
      <c r="F100" s="4">
        <v>3286768000</v>
      </c>
      <c r="G100" s="4">
        <v>4267667000</v>
      </c>
      <c r="H100" s="4">
        <v>5505689000</v>
      </c>
      <c r="I100" s="4">
        <v>7094705000</v>
      </c>
      <c r="J100" s="4">
        <v>8564000000</v>
      </c>
      <c r="K100" s="4">
        <v>10662000000</v>
      </c>
      <c r="L100" s="4">
        <v>12607000000</v>
      </c>
      <c r="M100" s="4">
        <v>15628000000</v>
      </c>
      <c r="N100" s="4">
        <v>17376000000</v>
      </c>
      <c r="O100" s="5">
        <v>14237000000</v>
      </c>
      <c r="P100" s="4">
        <v>11193000000</v>
      </c>
      <c r="Q100" s="4">
        <v>17376000000</v>
      </c>
      <c r="R100" s="4">
        <v>15121000000</v>
      </c>
      <c r="S100" s="4">
        <v>14237000000</v>
      </c>
    </row>
    <row r="101" spans="1:19"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5" t="s">
        <v>23</v>
      </c>
      <c r="P101" s="4" t="s">
        <v>23</v>
      </c>
      <c r="Q101" s="4" t="s">
        <v>23</v>
      </c>
      <c r="R101" s="4" t="s">
        <v>23</v>
      </c>
      <c r="S101" s="4" t="s">
        <v>23</v>
      </c>
    </row>
    <row r="102" spans="1:19" ht="16" x14ac:dyDescent="0.2">
      <c r="A102" s="3" t="s">
        <v>110</v>
      </c>
      <c r="B102" s="4" t="s">
        <v>23</v>
      </c>
      <c r="C102" s="4" t="s">
        <v>23</v>
      </c>
      <c r="D102" s="4" t="s">
        <v>23</v>
      </c>
      <c r="E102" s="4" t="s">
        <v>23</v>
      </c>
      <c r="F102" s="4" t="s">
        <v>23</v>
      </c>
      <c r="G102" s="4" t="s">
        <v>23</v>
      </c>
      <c r="H102" s="4" t="s">
        <v>23</v>
      </c>
      <c r="I102" s="4" t="s">
        <v>23</v>
      </c>
      <c r="J102" s="4" t="s">
        <v>23</v>
      </c>
      <c r="K102" s="4" t="s">
        <v>23</v>
      </c>
      <c r="L102" s="4" t="s">
        <v>23</v>
      </c>
      <c r="M102" s="4" t="s">
        <v>23</v>
      </c>
      <c r="N102" s="4" t="s">
        <v>23</v>
      </c>
      <c r="O102" s="5" t="s">
        <v>23</v>
      </c>
      <c r="P102" s="4" t="s">
        <v>23</v>
      </c>
      <c r="Q102" s="4" t="s">
        <v>23</v>
      </c>
      <c r="R102" s="4" t="s">
        <v>23</v>
      </c>
      <c r="S102" s="4" t="s">
        <v>23</v>
      </c>
    </row>
    <row r="103" spans="1:19" ht="16" x14ac:dyDescent="0.2">
      <c r="A103" s="3" t="s">
        <v>111</v>
      </c>
      <c r="B103" s="4" t="s">
        <v>23</v>
      </c>
      <c r="C103" s="4" t="s">
        <v>23</v>
      </c>
      <c r="D103" s="4">
        <v>311595000</v>
      </c>
      <c r="E103" s="4">
        <v>450959000</v>
      </c>
      <c r="F103" s="4">
        <v>470186000</v>
      </c>
      <c r="G103" s="4">
        <v>561060000</v>
      </c>
      <c r="H103" s="4">
        <v>798745000</v>
      </c>
      <c r="I103" s="4">
        <v>1525231000</v>
      </c>
      <c r="J103" s="4">
        <v>1167000000</v>
      </c>
      <c r="K103" s="4" t="s">
        <v>23</v>
      </c>
      <c r="L103" s="4" t="s">
        <v>23</v>
      </c>
      <c r="M103" s="4" t="s">
        <v>23</v>
      </c>
      <c r="N103" s="4" t="s">
        <v>23</v>
      </c>
      <c r="O103" s="5" t="s">
        <v>23</v>
      </c>
      <c r="P103" s="4" t="s">
        <v>23</v>
      </c>
      <c r="Q103" s="4" t="s">
        <v>23</v>
      </c>
      <c r="R103" s="4" t="s">
        <v>23</v>
      </c>
      <c r="S103" s="4" t="s">
        <v>23</v>
      </c>
    </row>
    <row r="104" spans="1:19" ht="16" x14ac:dyDescent="0.2">
      <c r="A104" s="3" t="s">
        <v>112</v>
      </c>
      <c r="B104" s="4">
        <v>1276466000</v>
      </c>
      <c r="C104" s="4">
        <v>2323471000</v>
      </c>
      <c r="D104" s="4">
        <v>2917624000</v>
      </c>
      <c r="E104" s="4">
        <v>3980188000</v>
      </c>
      <c r="F104" s="4">
        <v>4390103000</v>
      </c>
      <c r="G104" s="4">
        <v>5617005000</v>
      </c>
      <c r="H104" s="4">
        <v>7258353000</v>
      </c>
      <c r="I104" s="4">
        <v>10129518000</v>
      </c>
      <c r="J104" s="4">
        <v>11255000000</v>
      </c>
      <c r="K104" s="4">
        <v>14845000000</v>
      </c>
      <c r="L104" s="4">
        <v>17728000000</v>
      </c>
      <c r="M104" s="4">
        <v>21788000000</v>
      </c>
      <c r="N104" s="4">
        <v>25891000000</v>
      </c>
      <c r="O104" s="5">
        <v>20805000000</v>
      </c>
      <c r="P104" s="4">
        <v>18227000000</v>
      </c>
      <c r="Q104" s="4">
        <v>25891000000</v>
      </c>
      <c r="R104" s="4">
        <v>21626000000</v>
      </c>
      <c r="S104" s="4">
        <v>20805000000</v>
      </c>
    </row>
    <row r="105" spans="1:19" ht="16" x14ac:dyDescent="0.2">
      <c r="A105" s="3" t="s">
        <v>113</v>
      </c>
      <c r="B105" s="4">
        <v>498025000</v>
      </c>
      <c r="C105" s="4">
        <v>48651000</v>
      </c>
      <c r="D105" s="4">
        <v>126658000</v>
      </c>
      <c r="E105" s="4">
        <v>1936404000</v>
      </c>
      <c r="F105" s="4">
        <v>2197593000</v>
      </c>
      <c r="G105" s="4">
        <v>2033098000</v>
      </c>
      <c r="H105" s="4">
        <v>2689952000</v>
      </c>
      <c r="I105" s="4">
        <v>1372204000</v>
      </c>
      <c r="J105" s="4">
        <v>3173000000</v>
      </c>
      <c r="K105" s="4">
        <v>5118000000</v>
      </c>
      <c r="L105" s="4">
        <v>5515000000</v>
      </c>
      <c r="M105" s="4">
        <v>13295000000</v>
      </c>
      <c r="N105" s="4">
        <v>12316000000</v>
      </c>
      <c r="O105" s="5">
        <v>11291000000</v>
      </c>
      <c r="P105" s="4">
        <v>12249000000</v>
      </c>
      <c r="Q105" s="4">
        <v>12316000000</v>
      </c>
      <c r="R105" s="4">
        <v>12301000000</v>
      </c>
      <c r="S105" s="4">
        <v>11291000000</v>
      </c>
    </row>
    <row r="106" spans="1:19" ht="16" x14ac:dyDescent="0.2">
      <c r="A106" s="3" t="s">
        <v>114</v>
      </c>
      <c r="B106" s="4">
        <v>472538000</v>
      </c>
      <c r="C106" s="4" t="s">
        <v>23</v>
      </c>
      <c r="D106" s="4" t="s">
        <v>23</v>
      </c>
      <c r="E106" s="4">
        <v>1301930000</v>
      </c>
      <c r="F106" s="4">
        <v>1370692000</v>
      </c>
      <c r="G106" s="4">
        <v>1286095000</v>
      </c>
      <c r="H106" s="4">
        <v>2008391000</v>
      </c>
      <c r="I106" s="4">
        <v>694781000</v>
      </c>
      <c r="J106" s="4">
        <v>3173000000</v>
      </c>
      <c r="K106" s="4">
        <v>2673000000</v>
      </c>
      <c r="L106" s="4">
        <v>2673000000</v>
      </c>
      <c r="M106" s="4">
        <v>10592000000</v>
      </c>
      <c r="N106" s="4">
        <v>9419000000</v>
      </c>
      <c r="O106" s="5">
        <v>8424000000</v>
      </c>
      <c r="P106" s="4">
        <v>9418000000</v>
      </c>
      <c r="Q106" s="4">
        <v>9419000000</v>
      </c>
      <c r="R106" s="4">
        <v>9421000000</v>
      </c>
      <c r="S106" s="4">
        <v>8424000000</v>
      </c>
    </row>
    <row r="107" spans="1:19" ht="16" x14ac:dyDescent="0.2">
      <c r="A107" s="3" t="s">
        <v>115</v>
      </c>
      <c r="B107" s="4">
        <v>25487000</v>
      </c>
      <c r="C107" s="4">
        <v>48651000</v>
      </c>
      <c r="D107" s="4">
        <v>126658000</v>
      </c>
      <c r="E107" s="4">
        <v>634474000</v>
      </c>
      <c r="F107" s="4">
        <v>826901000</v>
      </c>
      <c r="G107" s="4">
        <v>747003000</v>
      </c>
      <c r="H107" s="4">
        <v>681561000</v>
      </c>
      <c r="I107" s="4">
        <v>677423000</v>
      </c>
      <c r="J107" s="4" t="s">
        <v>23</v>
      </c>
      <c r="K107" s="4">
        <v>2445000000</v>
      </c>
      <c r="L107" s="4">
        <v>2842000000</v>
      </c>
      <c r="M107" s="4">
        <v>2703000000</v>
      </c>
      <c r="N107" s="4">
        <v>2897000000</v>
      </c>
      <c r="O107" s="5">
        <v>2867000000</v>
      </c>
      <c r="P107" s="4">
        <v>2831000000</v>
      </c>
      <c r="Q107" s="4">
        <v>2897000000</v>
      </c>
      <c r="R107" s="4">
        <v>2880000000</v>
      </c>
      <c r="S107" s="4">
        <v>2867000000</v>
      </c>
    </row>
    <row r="108" spans="1:19" ht="16" x14ac:dyDescent="0.2">
      <c r="A108" s="3" t="s">
        <v>116</v>
      </c>
      <c r="B108" s="4">
        <v>40183000</v>
      </c>
      <c r="C108" s="4">
        <v>204672000</v>
      </c>
      <c r="D108" s="4">
        <v>113429000</v>
      </c>
      <c r="E108" s="4">
        <v>171123000</v>
      </c>
      <c r="F108" s="4">
        <v>130103000</v>
      </c>
      <c r="G108" s="4">
        <v>109948000</v>
      </c>
      <c r="H108" s="4">
        <v>136491000</v>
      </c>
      <c r="I108" s="4">
        <v>115717000</v>
      </c>
      <c r="J108" s="4">
        <v>704000000</v>
      </c>
      <c r="K108" s="4">
        <v>1278000000</v>
      </c>
      <c r="L108" s="4">
        <v>1565000000</v>
      </c>
      <c r="M108" s="4">
        <v>1995000000</v>
      </c>
      <c r="N108" s="4">
        <v>2283000000</v>
      </c>
      <c r="O108" s="5">
        <v>2269000000</v>
      </c>
      <c r="P108" s="4">
        <v>2057000000</v>
      </c>
      <c r="Q108" s="4">
        <v>2283000000</v>
      </c>
      <c r="R108" s="4">
        <v>2202000000</v>
      </c>
      <c r="S108" s="4">
        <v>2269000000</v>
      </c>
    </row>
    <row r="109" spans="1:19" ht="16" x14ac:dyDescent="0.2">
      <c r="A109" s="3" t="s">
        <v>117</v>
      </c>
      <c r="B109" s="4">
        <v>40183000</v>
      </c>
      <c r="C109" s="4">
        <v>88673000</v>
      </c>
      <c r="D109" s="4">
        <v>64355000</v>
      </c>
      <c r="E109" s="4">
        <v>157170000</v>
      </c>
      <c r="F109" s="4">
        <v>129077000</v>
      </c>
      <c r="G109" s="4">
        <v>109882000</v>
      </c>
      <c r="H109" s="4">
        <v>136491000</v>
      </c>
      <c r="I109" s="4">
        <v>115717000</v>
      </c>
      <c r="J109" s="4" t="s">
        <v>23</v>
      </c>
      <c r="K109" s="4" t="s">
        <v>23</v>
      </c>
      <c r="L109" s="4" t="s">
        <v>23</v>
      </c>
      <c r="M109" s="4" t="s">
        <v>23</v>
      </c>
      <c r="N109" s="4" t="s">
        <v>23</v>
      </c>
      <c r="O109" s="5" t="s">
        <v>23</v>
      </c>
      <c r="P109" s="4" t="s">
        <v>23</v>
      </c>
      <c r="Q109" s="4" t="s">
        <v>23</v>
      </c>
      <c r="R109" s="4" t="s">
        <v>23</v>
      </c>
      <c r="S109" s="4" t="s">
        <v>23</v>
      </c>
    </row>
    <row r="110" spans="1:19"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4" t="s">
        <v>23</v>
      </c>
      <c r="O110" s="5" t="s">
        <v>23</v>
      </c>
      <c r="P110" s="4" t="s">
        <v>23</v>
      </c>
      <c r="Q110" s="4" t="s">
        <v>23</v>
      </c>
      <c r="R110" s="4" t="s">
        <v>23</v>
      </c>
      <c r="S110" s="4" t="s">
        <v>23</v>
      </c>
    </row>
    <row r="111" spans="1:19"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5" t="s">
        <v>23</v>
      </c>
      <c r="P111" s="4" t="s">
        <v>23</v>
      </c>
      <c r="Q111" s="4" t="s">
        <v>23</v>
      </c>
      <c r="R111" s="4" t="s">
        <v>23</v>
      </c>
      <c r="S111" s="4" t="s">
        <v>23</v>
      </c>
    </row>
    <row r="112" spans="1:19"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5" t="s">
        <v>23</v>
      </c>
      <c r="P112" s="4" t="s">
        <v>23</v>
      </c>
      <c r="Q112" s="4" t="s">
        <v>23</v>
      </c>
      <c r="R112" s="4" t="s">
        <v>23</v>
      </c>
      <c r="S112" s="4" t="s">
        <v>23</v>
      </c>
    </row>
    <row r="113" spans="1:19"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5" t="s">
        <v>23</v>
      </c>
      <c r="P113" s="4" t="s">
        <v>23</v>
      </c>
      <c r="Q113" s="4" t="s">
        <v>23</v>
      </c>
      <c r="R113" s="4" t="s">
        <v>23</v>
      </c>
      <c r="S113" s="4" t="s">
        <v>23</v>
      </c>
    </row>
    <row r="114" spans="1:19" ht="16" x14ac:dyDescent="0.2">
      <c r="A114" s="3" t="s">
        <v>119</v>
      </c>
      <c r="B114" s="4" t="s">
        <v>23</v>
      </c>
      <c r="C114" s="4">
        <v>115999000</v>
      </c>
      <c r="D114" s="4">
        <v>49074000</v>
      </c>
      <c r="E114" s="4">
        <v>13953000</v>
      </c>
      <c r="F114" s="4">
        <v>1026000</v>
      </c>
      <c r="G114" s="4">
        <v>66000</v>
      </c>
      <c r="H114" s="4" t="s">
        <v>23</v>
      </c>
      <c r="I114" s="4" t="s">
        <v>23</v>
      </c>
      <c r="J114" s="4">
        <v>704000000</v>
      </c>
      <c r="K114" s="4">
        <v>1278000000</v>
      </c>
      <c r="L114" s="4">
        <v>1565000000</v>
      </c>
      <c r="M114" s="4">
        <v>1995000000</v>
      </c>
      <c r="N114" s="4">
        <v>2283000000</v>
      </c>
      <c r="O114" s="5">
        <v>2269000000</v>
      </c>
      <c r="P114" s="4">
        <v>2057000000</v>
      </c>
      <c r="Q114" s="4">
        <v>2283000000</v>
      </c>
      <c r="R114" s="4">
        <v>2202000000</v>
      </c>
      <c r="S114" s="4">
        <v>2269000000</v>
      </c>
    </row>
    <row r="115" spans="1:19" ht="16" x14ac:dyDescent="0.2">
      <c r="A115" s="3" t="s">
        <v>120</v>
      </c>
      <c r="B115" s="4">
        <v>538208000</v>
      </c>
      <c r="C115" s="4">
        <v>253323000</v>
      </c>
      <c r="D115" s="4">
        <v>240087000</v>
      </c>
      <c r="E115" s="4">
        <v>2107527000</v>
      </c>
      <c r="F115" s="4">
        <v>2327696000</v>
      </c>
      <c r="G115" s="4">
        <v>2143046000</v>
      </c>
      <c r="H115" s="4">
        <v>2826443000</v>
      </c>
      <c r="I115" s="4">
        <v>1487921000</v>
      </c>
      <c r="J115" s="4">
        <v>3877000000</v>
      </c>
      <c r="K115" s="4">
        <v>6396000000</v>
      </c>
      <c r="L115" s="4">
        <v>7080000000</v>
      </c>
      <c r="M115" s="4">
        <v>15290000000</v>
      </c>
      <c r="N115" s="4">
        <v>14599000000</v>
      </c>
      <c r="O115" s="5">
        <v>13560000000</v>
      </c>
      <c r="P115" s="4">
        <v>14306000000</v>
      </c>
      <c r="Q115" s="4">
        <v>14599000000</v>
      </c>
      <c r="R115" s="4">
        <v>14503000000</v>
      </c>
      <c r="S115" s="4">
        <v>13560000000</v>
      </c>
    </row>
    <row r="116" spans="1:19" ht="16" x14ac:dyDescent="0.2">
      <c r="A116" s="3" t="s">
        <v>121</v>
      </c>
      <c r="B116" s="4">
        <v>1814674000</v>
      </c>
      <c r="C116" s="4">
        <v>2576794000</v>
      </c>
      <c r="D116" s="4">
        <v>3157711000</v>
      </c>
      <c r="E116" s="4">
        <v>6087715000</v>
      </c>
      <c r="F116" s="4">
        <v>6717799000</v>
      </c>
      <c r="G116" s="4">
        <v>7760051000</v>
      </c>
      <c r="H116" s="4">
        <v>10084796000</v>
      </c>
      <c r="I116" s="4">
        <v>11617439000</v>
      </c>
      <c r="J116" s="4">
        <v>15132000000</v>
      </c>
      <c r="K116" s="4">
        <v>21241000000</v>
      </c>
      <c r="L116" s="4">
        <v>24808000000</v>
      </c>
      <c r="M116" s="4">
        <v>37078000000</v>
      </c>
      <c r="N116" s="4">
        <v>40490000000</v>
      </c>
      <c r="O116" s="5">
        <v>34365000000</v>
      </c>
      <c r="P116" s="4">
        <v>32533000000</v>
      </c>
      <c r="Q116" s="4">
        <v>40490000000</v>
      </c>
      <c r="R116" s="4">
        <v>36129000000</v>
      </c>
      <c r="S116" s="4">
        <v>34365000000</v>
      </c>
    </row>
    <row r="117" spans="1:19"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4" t="s">
        <v>23</v>
      </c>
      <c r="O117" s="5" t="s">
        <v>23</v>
      </c>
      <c r="P117" s="4" t="s">
        <v>23</v>
      </c>
      <c r="Q117" s="4" t="s">
        <v>23</v>
      </c>
      <c r="R117" s="4" t="s">
        <v>23</v>
      </c>
      <c r="S117" s="4" t="s">
        <v>23</v>
      </c>
    </row>
    <row r="118" spans="1:19" ht="16" x14ac:dyDescent="0.2">
      <c r="A118" s="3" t="s">
        <v>123</v>
      </c>
      <c r="B118" s="4">
        <v>1098737000</v>
      </c>
      <c r="C118" s="4">
        <v>1415214000</v>
      </c>
      <c r="D118" s="4">
        <v>2411478000</v>
      </c>
      <c r="E118" s="4">
        <v>3363987000</v>
      </c>
      <c r="F118" s="4">
        <v>4605136000</v>
      </c>
      <c r="G118" s="4">
        <v>5706057000</v>
      </c>
      <c r="H118" s="4">
        <v>8040878000</v>
      </c>
      <c r="I118" s="4">
        <v>9753070000</v>
      </c>
      <c r="J118" s="4">
        <v>13928000000</v>
      </c>
      <c r="K118" s="4">
        <v>32117000000</v>
      </c>
      <c r="L118" s="4">
        <v>35602000000</v>
      </c>
      <c r="M118" s="4">
        <v>50920000000</v>
      </c>
      <c r="N118" s="4">
        <v>55048000000</v>
      </c>
      <c r="O118" s="5">
        <v>57346000000</v>
      </c>
      <c r="P118" s="4">
        <v>53892000000</v>
      </c>
      <c r="Q118" s="4">
        <v>55048000000</v>
      </c>
      <c r="R118" s="4">
        <v>56027000000</v>
      </c>
      <c r="S118" s="4">
        <v>57346000000</v>
      </c>
    </row>
    <row r="119" spans="1:19" ht="16" x14ac:dyDescent="0.2">
      <c r="A119" s="3" t="s">
        <v>124</v>
      </c>
      <c r="B119" s="4">
        <v>133000</v>
      </c>
      <c r="C119" s="4">
        <v>137000</v>
      </c>
      <c r="D119" s="4">
        <v>146000</v>
      </c>
      <c r="E119" s="4">
        <v>610000</v>
      </c>
      <c r="F119" s="4">
        <v>651000</v>
      </c>
      <c r="G119" s="4">
        <v>671000</v>
      </c>
      <c r="H119" s="4">
        <v>708000</v>
      </c>
      <c r="I119" s="4">
        <v>730000</v>
      </c>
      <c r="J119" s="4">
        <v>1000000</v>
      </c>
      <c r="K119" s="4">
        <v>1000000</v>
      </c>
      <c r="L119" s="4">
        <v>1000000</v>
      </c>
      <c r="M119" s="4">
        <v>1000000</v>
      </c>
      <c r="N119" s="4">
        <v>1000000</v>
      </c>
      <c r="O119" s="5">
        <v>1000000</v>
      </c>
      <c r="P119" s="4">
        <v>1000000</v>
      </c>
      <c r="Q119" s="4">
        <v>1000000</v>
      </c>
      <c r="R119" s="4">
        <v>1000000</v>
      </c>
      <c r="S119" s="4">
        <v>1000000</v>
      </c>
    </row>
    <row r="120" spans="1:19" ht="16" x14ac:dyDescent="0.2">
      <c r="A120" s="3" t="s">
        <v>125</v>
      </c>
      <c r="B120" s="4">
        <v>1098604000</v>
      </c>
      <c r="C120" s="4">
        <v>1415077000</v>
      </c>
      <c r="D120" s="4">
        <v>2411332000</v>
      </c>
      <c r="E120" s="4">
        <v>3363377000</v>
      </c>
      <c r="F120" s="4">
        <v>4604485000</v>
      </c>
      <c r="G120" s="4">
        <v>5705386000</v>
      </c>
      <c r="H120" s="4">
        <v>8040170000</v>
      </c>
      <c r="I120" s="4">
        <v>9752340000</v>
      </c>
      <c r="J120" s="4">
        <v>13927000000</v>
      </c>
      <c r="K120" s="4">
        <v>32116000000</v>
      </c>
      <c r="L120" s="4">
        <v>35601000000</v>
      </c>
      <c r="M120" s="4">
        <v>50919000000</v>
      </c>
      <c r="N120" s="4">
        <v>55047000000</v>
      </c>
      <c r="O120" s="5">
        <v>57345000000</v>
      </c>
      <c r="P120" s="4">
        <v>53891000000</v>
      </c>
      <c r="Q120" s="4">
        <v>55047000000</v>
      </c>
      <c r="R120" s="4">
        <v>56026000000</v>
      </c>
      <c r="S120" s="4">
        <v>57345000000</v>
      </c>
    </row>
    <row r="121" spans="1:19" ht="16" x14ac:dyDescent="0.2">
      <c r="A121" s="3" t="s">
        <v>126</v>
      </c>
      <c r="B121" s="4" t="s">
        <v>23</v>
      </c>
      <c r="C121" s="4" t="s">
        <v>23</v>
      </c>
      <c r="D121" s="4" t="s">
        <v>23</v>
      </c>
      <c r="E121" s="4" t="s">
        <v>23</v>
      </c>
      <c r="F121" s="4" t="s">
        <v>23</v>
      </c>
      <c r="G121" s="4" t="s">
        <v>23</v>
      </c>
      <c r="H121" s="4" t="s">
        <v>23</v>
      </c>
      <c r="I121" s="4" t="s">
        <v>23</v>
      </c>
      <c r="J121" s="4" t="s">
        <v>23</v>
      </c>
      <c r="K121" s="4" t="s">
        <v>23</v>
      </c>
      <c r="L121" s="4" t="s">
        <v>23</v>
      </c>
      <c r="M121" s="4" t="s">
        <v>23</v>
      </c>
      <c r="N121" s="4">
        <v>4000000000</v>
      </c>
      <c r="O121" s="5">
        <v>8057000000</v>
      </c>
      <c r="P121" s="4">
        <v>1743000000</v>
      </c>
      <c r="Q121" s="4">
        <v>4000000000</v>
      </c>
      <c r="R121" s="4">
        <v>6144000000</v>
      </c>
      <c r="S121" s="4">
        <v>8057000000</v>
      </c>
    </row>
    <row r="122" spans="1:19" ht="16" x14ac:dyDescent="0.2">
      <c r="A122" s="3" t="s">
        <v>127</v>
      </c>
      <c r="B122" s="4">
        <v>171035000</v>
      </c>
      <c r="C122" s="4">
        <v>159463000</v>
      </c>
      <c r="D122" s="4">
        <v>-110982000</v>
      </c>
      <c r="E122" s="4">
        <v>-343157000</v>
      </c>
      <c r="F122" s="4">
        <v>-605845000</v>
      </c>
      <c r="G122" s="4">
        <v>-653271000</v>
      </c>
      <c r="H122" s="4">
        <v>-464910000</v>
      </c>
      <c r="I122" s="4">
        <v>-337432000</v>
      </c>
      <c r="J122" s="4">
        <v>1735000000</v>
      </c>
      <c r="K122" s="4">
        <v>1861000000</v>
      </c>
      <c r="L122" s="4">
        <v>5933000000</v>
      </c>
      <c r="M122" s="4">
        <v>7377000000</v>
      </c>
      <c r="N122" s="4">
        <v>7585000000</v>
      </c>
      <c r="O122" s="5">
        <v>9051000000</v>
      </c>
      <c r="P122" s="4">
        <v>7683000000</v>
      </c>
      <c r="Q122" s="4">
        <v>7585000000</v>
      </c>
      <c r="R122" s="4">
        <v>7784000000</v>
      </c>
      <c r="S122" s="4">
        <v>9051000000</v>
      </c>
    </row>
    <row r="123" spans="1:19" ht="16" x14ac:dyDescent="0.2">
      <c r="A123" s="3" t="s">
        <v>128</v>
      </c>
      <c r="B123" s="4">
        <v>6719000</v>
      </c>
      <c r="C123" s="4">
        <v>12683000</v>
      </c>
      <c r="D123" s="4">
        <v>17137000</v>
      </c>
      <c r="E123" s="4">
        <v>17680000</v>
      </c>
      <c r="F123" s="4">
        <v>-24108000</v>
      </c>
      <c r="G123" s="4">
        <v>-49917000</v>
      </c>
      <c r="H123" s="4">
        <v>-75841000</v>
      </c>
      <c r="I123" s="4">
        <v>-27142000</v>
      </c>
      <c r="J123" s="4">
        <v>-58000000</v>
      </c>
      <c r="K123" s="4">
        <v>-93000000</v>
      </c>
      <c r="L123" s="4">
        <v>-42000000</v>
      </c>
      <c r="M123" s="4">
        <v>-166000000</v>
      </c>
      <c r="N123" s="4">
        <v>-274000000</v>
      </c>
      <c r="O123" s="5">
        <v>-258000000</v>
      </c>
      <c r="P123" s="4">
        <v>-481000000</v>
      </c>
      <c r="Q123" s="4">
        <v>-274000000</v>
      </c>
      <c r="R123" s="4">
        <v>-255000000</v>
      </c>
      <c r="S123" s="4">
        <v>-258000000</v>
      </c>
    </row>
    <row r="124" spans="1:19" ht="16" x14ac:dyDescent="0.2">
      <c r="A124" s="3" t="s">
        <v>129</v>
      </c>
      <c r="B124" s="4">
        <v>1276491000</v>
      </c>
      <c r="C124" s="4">
        <v>1587360000</v>
      </c>
      <c r="D124" s="4">
        <v>2371245000</v>
      </c>
      <c r="E124" s="4">
        <v>3065215000</v>
      </c>
      <c r="F124" s="4">
        <v>3975183000</v>
      </c>
      <c r="G124" s="4">
        <v>5002869000</v>
      </c>
      <c r="H124" s="4">
        <v>7500127000</v>
      </c>
      <c r="I124" s="4">
        <v>9392363000</v>
      </c>
      <c r="J124" s="4">
        <v>15605000000</v>
      </c>
      <c r="K124" s="4">
        <v>33885000000</v>
      </c>
      <c r="L124" s="4">
        <v>41493000000</v>
      </c>
      <c r="M124" s="4">
        <v>58131000000</v>
      </c>
      <c r="N124" s="4">
        <v>58359000000</v>
      </c>
      <c r="O124" s="5">
        <v>58082000000</v>
      </c>
      <c r="P124" s="4">
        <v>59351000000</v>
      </c>
      <c r="Q124" s="4">
        <v>58359000000</v>
      </c>
      <c r="R124" s="4">
        <v>57412000000</v>
      </c>
      <c r="S124" s="4">
        <v>58082000000</v>
      </c>
    </row>
    <row r="125" spans="1:19"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4" t="s">
        <v>23</v>
      </c>
      <c r="O125" s="5" t="s">
        <v>23</v>
      </c>
      <c r="P125" s="4" t="s">
        <v>23</v>
      </c>
      <c r="Q125" s="4" t="s">
        <v>23</v>
      </c>
      <c r="R125" s="4" t="s">
        <v>23</v>
      </c>
      <c r="S125" s="4" t="s">
        <v>23</v>
      </c>
    </row>
    <row r="126" spans="1:19" ht="16" x14ac:dyDescent="0.2">
      <c r="A126" s="3" t="s">
        <v>131</v>
      </c>
      <c r="B126" s="4">
        <v>1276491000</v>
      </c>
      <c r="C126" s="4">
        <v>1587360000</v>
      </c>
      <c r="D126" s="4">
        <v>2371245000</v>
      </c>
      <c r="E126" s="4">
        <v>3065215000</v>
      </c>
      <c r="F126" s="4">
        <v>3975183000</v>
      </c>
      <c r="G126" s="4">
        <v>5002869000</v>
      </c>
      <c r="H126" s="4">
        <v>7500127000</v>
      </c>
      <c r="I126" s="4">
        <v>9392363000</v>
      </c>
      <c r="J126" s="4">
        <v>15605000000</v>
      </c>
      <c r="K126" s="4">
        <v>33885000000</v>
      </c>
      <c r="L126" s="4">
        <v>41493000000</v>
      </c>
      <c r="M126" s="4">
        <v>58131000000</v>
      </c>
      <c r="N126" s="4">
        <v>58359000000</v>
      </c>
      <c r="O126" s="5">
        <v>58082000000</v>
      </c>
      <c r="P126" s="4">
        <v>59351000000</v>
      </c>
      <c r="Q126" s="4">
        <v>58359000000</v>
      </c>
      <c r="R126" s="4">
        <v>57412000000</v>
      </c>
      <c r="S126" s="4">
        <v>58082000000</v>
      </c>
    </row>
    <row r="127" spans="1:19" ht="16" x14ac:dyDescent="0.2">
      <c r="A127" s="3" t="s">
        <v>132</v>
      </c>
      <c r="B127" s="4">
        <v>3091165000</v>
      </c>
      <c r="C127" s="4">
        <v>4164154000</v>
      </c>
      <c r="D127" s="4">
        <v>5528956000</v>
      </c>
      <c r="E127" s="4">
        <v>9152930000</v>
      </c>
      <c r="F127" s="4">
        <v>10692982000</v>
      </c>
      <c r="G127" s="4">
        <v>12762920000</v>
      </c>
      <c r="H127" s="4">
        <v>17584923000</v>
      </c>
      <c r="I127" s="4">
        <v>21009802000</v>
      </c>
      <c r="J127" s="4">
        <v>30737000000</v>
      </c>
      <c r="K127" s="4">
        <v>55126000000</v>
      </c>
      <c r="L127" s="4">
        <v>66301000000</v>
      </c>
      <c r="M127" s="4">
        <v>95209000000</v>
      </c>
      <c r="N127" s="4">
        <v>98849000000</v>
      </c>
      <c r="O127" s="5">
        <v>92447000000</v>
      </c>
      <c r="P127" s="4">
        <v>91884000000</v>
      </c>
      <c r="Q127" s="4">
        <v>98849000000</v>
      </c>
      <c r="R127" s="4">
        <v>93541000000</v>
      </c>
      <c r="S127" s="4">
        <v>92447000000</v>
      </c>
    </row>
    <row r="128" spans="1:19" ht="16" x14ac:dyDescent="0.2">
      <c r="A128" s="31" t="s">
        <v>133</v>
      </c>
      <c r="B128" s="27">
        <v>531600000</v>
      </c>
      <c r="C128" s="27">
        <v>548000000</v>
      </c>
      <c r="D128" s="27">
        <v>585600000</v>
      </c>
      <c r="E128" s="27">
        <v>610100000</v>
      </c>
      <c r="F128" s="27">
        <v>650600000</v>
      </c>
      <c r="G128" s="27">
        <v>670900000</v>
      </c>
      <c r="H128" s="27">
        <v>707500000</v>
      </c>
      <c r="I128" s="27">
        <v>729853000</v>
      </c>
      <c r="J128" s="27">
        <v>770000000</v>
      </c>
      <c r="K128" s="27">
        <v>893000000</v>
      </c>
      <c r="L128" s="27">
        <v>919000000</v>
      </c>
      <c r="M128" s="27">
        <v>989000000</v>
      </c>
      <c r="N128" s="27">
        <v>981000000</v>
      </c>
      <c r="O128" s="28">
        <v>975000000</v>
      </c>
      <c r="P128" s="27">
        <v>991000000</v>
      </c>
      <c r="Q128" s="27">
        <v>981000000</v>
      </c>
      <c r="R128" s="27">
        <v>977000000</v>
      </c>
      <c r="S128" s="27">
        <v>975000000</v>
      </c>
    </row>
    <row r="129" spans="1:19" ht="16" x14ac:dyDescent="0.2">
      <c r="A129" s="13" t="s">
        <v>197</v>
      </c>
      <c r="B129" s="10"/>
      <c r="C129" s="19">
        <f>(C128/B128)-1</f>
        <v>3.0850263355906682E-2</v>
      </c>
      <c r="D129" s="19">
        <f>(D128/C128)-1</f>
        <v>6.8613138686131281E-2</v>
      </c>
      <c r="E129" s="19">
        <f>(E128/D128)-1</f>
        <v>4.1837431693989124E-2</v>
      </c>
      <c r="F129" s="19">
        <f t="shared" ref="F129:N129" si="6">(F128/E128)-1</f>
        <v>6.6382560236026844E-2</v>
      </c>
      <c r="G129" s="19">
        <f t="shared" si="6"/>
        <v>3.1201967414694165E-2</v>
      </c>
      <c r="H129" s="19">
        <f t="shared" si="6"/>
        <v>5.4553584736920513E-2</v>
      </c>
      <c r="I129" s="19">
        <f t="shared" si="6"/>
        <v>3.1594346289752551E-2</v>
      </c>
      <c r="J129" s="19">
        <f t="shared" si="6"/>
        <v>5.5006967156399966E-2</v>
      </c>
      <c r="K129" s="19">
        <f t="shared" si="6"/>
        <v>0.15974025974025974</v>
      </c>
      <c r="L129" s="19">
        <f t="shared" si="6"/>
        <v>2.9115341545352669E-2</v>
      </c>
      <c r="M129" s="19">
        <f t="shared" si="6"/>
        <v>7.6169749727965197E-2</v>
      </c>
      <c r="N129" s="19">
        <f t="shared" si="6"/>
        <v>-8.0889787664307766E-3</v>
      </c>
      <c r="O129" s="19">
        <f>(O128/N128)-1</f>
        <v>-6.1162079510703737E-3</v>
      </c>
      <c r="P129" s="19"/>
      <c r="Q129" s="19">
        <f>(Q128/P128)-1</f>
        <v>-1.0090817356205872E-2</v>
      </c>
      <c r="R129" s="19">
        <f>(R128/Q128)-1</f>
        <v>-4.0774719673801751E-3</v>
      </c>
      <c r="S129" s="19">
        <f>(S128/R128)-1</f>
        <v>-2.0470829068577334E-3</v>
      </c>
    </row>
    <row r="130" spans="1:19" ht="16" x14ac:dyDescent="0.2">
      <c r="A130" s="3" t="s">
        <v>134</v>
      </c>
      <c r="B130" s="4">
        <v>25487000</v>
      </c>
      <c r="C130" s="4">
        <v>48651000</v>
      </c>
      <c r="D130" s="4">
        <v>126658000</v>
      </c>
      <c r="E130" s="4">
        <v>634474000</v>
      </c>
      <c r="F130" s="4">
        <v>826901000</v>
      </c>
      <c r="G130" s="4">
        <v>762405000</v>
      </c>
      <c r="H130" s="4">
        <v>701155000</v>
      </c>
      <c r="I130" s="4">
        <v>779962000</v>
      </c>
      <c r="J130" s="4" t="s">
        <v>23</v>
      </c>
      <c r="K130" s="4">
        <v>3195000000</v>
      </c>
      <c r="L130" s="4">
        <v>3608000000</v>
      </c>
      <c r="M130" s="4">
        <v>3389000000</v>
      </c>
      <c r="N130" s="4">
        <v>3487000000</v>
      </c>
      <c r="O130" s="5">
        <v>3377000000</v>
      </c>
      <c r="P130" s="4">
        <v>3398000000</v>
      </c>
      <c r="Q130" s="4">
        <v>3487000000</v>
      </c>
      <c r="R130" s="4">
        <v>3471000000</v>
      </c>
      <c r="S130" s="4">
        <v>3377000000</v>
      </c>
    </row>
    <row r="131" spans="1:19" ht="16" x14ac:dyDescent="0.2">
      <c r="A131" s="3" t="s">
        <v>135</v>
      </c>
      <c r="B131" s="4">
        <v>48246000</v>
      </c>
      <c r="C131" s="4">
        <v>-111135000</v>
      </c>
      <c r="D131" s="4">
        <v>-225967000</v>
      </c>
      <c r="E131" s="4">
        <v>1092454000</v>
      </c>
      <c r="F131" s="4">
        <v>462575000</v>
      </c>
      <c r="G131" s="4">
        <v>127732000</v>
      </c>
      <c r="H131" s="4">
        <v>401842000</v>
      </c>
      <c r="I131" s="4">
        <v>-823986000</v>
      </c>
      <c r="J131" s="4">
        <v>507000000</v>
      </c>
      <c r="K131" s="4">
        <v>-1472000000</v>
      </c>
      <c r="L131" s="4">
        <v>-3522000000</v>
      </c>
      <c r="M131" s="4">
        <v>5132000000</v>
      </c>
      <c r="N131" s="4">
        <v>3585000000</v>
      </c>
      <c r="O131" s="5">
        <v>2651000000</v>
      </c>
      <c r="P131" s="4">
        <v>4524000000</v>
      </c>
      <c r="Q131" s="4">
        <v>3585000000</v>
      </c>
      <c r="R131" s="4">
        <v>447000000</v>
      </c>
      <c r="S131" s="4">
        <v>2651000000</v>
      </c>
    </row>
    <row r="132" spans="1:19" ht="16" x14ac:dyDescent="0.2">
      <c r="A132" s="3" t="s">
        <v>136</v>
      </c>
      <c r="B132" s="6">
        <v>3.78</v>
      </c>
      <c r="C132" s="4">
        <v>-7</v>
      </c>
      <c r="D132" s="6">
        <v>-9.5299999999999994</v>
      </c>
      <c r="E132" s="6">
        <v>35.64</v>
      </c>
      <c r="F132" s="6">
        <v>11.64</v>
      </c>
      <c r="G132" s="6">
        <v>2.5499999999999998</v>
      </c>
      <c r="H132" s="6">
        <v>5.36</v>
      </c>
      <c r="I132" s="6">
        <v>-8.77</v>
      </c>
      <c r="J132" s="6">
        <v>3.25</v>
      </c>
      <c r="K132" s="6">
        <v>-4.34</v>
      </c>
      <c r="L132" s="6">
        <v>-8.49</v>
      </c>
      <c r="M132" s="6">
        <v>8.83</v>
      </c>
      <c r="N132" s="6">
        <v>6.14</v>
      </c>
      <c r="O132" s="7">
        <v>4.5599999999999996</v>
      </c>
      <c r="P132" s="6">
        <v>7.62</v>
      </c>
      <c r="Q132" s="6">
        <v>6.14</v>
      </c>
      <c r="R132" s="6">
        <v>0.78</v>
      </c>
      <c r="S132" s="6">
        <v>4.5599999999999996</v>
      </c>
    </row>
    <row r="133" spans="1:19" ht="16" x14ac:dyDescent="0.2">
      <c r="A133" s="3" t="s">
        <v>137</v>
      </c>
      <c r="B133" s="6">
        <v>29.31</v>
      </c>
      <c r="C133" s="6">
        <v>17.649999999999999</v>
      </c>
      <c r="D133" s="6">
        <v>15.32</v>
      </c>
      <c r="E133" s="6">
        <v>-28.38</v>
      </c>
      <c r="F133" s="6">
        <v>-9.57</v>
      </c>
      <c r="G133" s="6">
        <v>6.05</v>
      </c>
      <c r="H133" s="6">
        <v>-11.72</v>
      </c>
      <c r="I133" s="6">
        <v>8.5299999999999994</v>
      </c>
      <c r="J133" s="6">
        <v>4.29</v>
      </c>
      <c r="K133" s="6">
        <v>13.97</v>
      </c>
      <c r="L133" s="6">
        <v>30.84</v>
      </c>
      <c r="M133" s="6">
        <v>3.18</v>
      </c>
      <c r="N133" s="6">
        <v>6.18</v>
      </c>
      <c r="O133" s="7">
        <v>8.84</v>
      </c>
      <c r="P133" s="6">
        <v>8.9499999999999993</v>
      </c>
      <c r="Q133" s="6">
        <v>6.18</v>
      </c>
      <c r="R133" s="6">
        <v>5.72</v>
      </c>
      <c r="S133" s="6">
        <v>8.84</v>
      </c>
    </row>
    <row r="134" spans="1:19" ht="16" x14ac:dyDescent="0.2">
      <c r="A134" s="3" t="s">
        <v>138</v>
      </c>
      <c r="B134" s="6">
        <v>0.84</v>
      </c>
      <c r="C134" s="6">
        <v>0.72</v>
      </c>
      <c r="D134" s="6">
        <v>0.69</v>
      </c>
      <c r="E134" s="6">
        <v>0.67</v>
      </c>
      <c r="F134" s="6">
        <v>0.81</v>
      </c>
      <c r="G134" s="6">
        <v>0.77</v>
      </c>
      <c r="H134" s="6">
        <v>0.83</v>
      </c>
      <c r="I134" s="6">
        <v>0.92</v>
      </c>
      <c r="J134" s="6">
        <v>0.95</v>
      </c>
      <c r="K134" s="6">
        <v>1.08</v>
      </c>
      <c r="L134" s="6">
        <v>1.23</v>
      </c>
      <c r="M134" s="6">
        <v>1.05</v>
      </c>
      <c r="N134" s="6">
        <v>1.02</v>
      </c>
      <c r="O134" s="7">
        <v>1.02</v>
      </c>
      <c r="P134" s="6">
        <v>1.05</v>
      </c>
      <c r="Q134" s="6">
        <v>1.02</v>
      </c>
      <c r="R134" s="6">
        <v>1.02</v>
      </c>
      <c r="S134" s="6">
        <v>1.02</v>
      </c>
    </row>
    <row r="135" spans="1:19" ht="16" x14ac:dyDescent="0.2">
      <c r="A135" s="3" t="s">
        <v>139</v>
      </c>
      <c r="B135" s="6">
        <v>63.83</v>
      </c>
      <c r="C135" s="6">
        <v>70.260000000000005</v>
      </c>
      <c r="D135" s="6">
        <v>80.36</v>
      </c>
      <c r="E135" s="6">
        <v>85.14</v>
      </c>
      <c r="F135" s="6">
        <v>88.21</v>
      </c>
      <c r="G135" s="6">
        <v>102.06</v>
      </c>
      <c r="H135" s="6">
        <v>108.55</v>
      </c>
      <c r="I135" s="6">
        <v>111.27</v>
      </c>
      <c r="J135" s="6">
        <v>108.71</v>
      </c>
      <c r="K135" s="6">
        <v>-36.590000000000003</v>
      </c>
      <c r="L135" s="6">
        <v>-141.49</v>
      </c>
      <c r="M135" s="6">
        <v>7.61</v>
      </c>
      <c r="N135" s="6">
        <v>119.3</v>
      </c>
      <c r="O135" s="7">
        <v>55.98</v>
      </c>
      <c r="P135" s="6">
        <v>49.97</v>
      </c>
      <c r="Q135" s="6">
        <v>119.3</v>
      </c>
      <c r="R135" s="6">
        <v>48.67</v>
      </c>
      <c r="S135" s="6">
        <v>55.98</v>
      </c>
    </row>
    <row r="136" spans="1:19" ht="16" x14ac:dyDescent="0.2">
      <c r="A136" s="3" t="s">
        <v>140</v>
      </c>
      <c r="B136" s="4">
        <v>5306</v>
      </c>
      <c r="C136" s="4">
        <v>7785</v>
      </c>
      <c r="D136" s="4">
        <v>9800</v>
      </c>
      <c r="E136" s="4">
        <v>13300</v>
      </c>
      <c r="F136" s="4">
        <v>16000</v>
      </c>
      <c r="G136" s="4">
        <v>19000</v>
      </c>
      <c r="H136" s="4">
        <v>25000</v>
      </c>
      <c r="I136" s="4">
        <v>29000</v>
      </c>
      <c r="J136" s="4">
        <v>35000</v>
      </c>
      <c r="K136" s="4">
        <v>49000</v>
      </c>
      <c r="L136" s="4">
        <v>56606</v>
      </c>
      <c r="M136" s="4">
        <v>73541</v>
      </c>
      <c r="N136" s="4">
        <v>79390</v>
      </c>
      <c r="O136" s="5">
        <v>79390</v>
      </c>
      <c r="P136" s="4">
        <v>73541</v>
      </c>
      <c r="Q136" s="4">
        <v>79390</v>
      </c>
      <c r="R136" s="4">
        <v>79390</v>
      </c>
      <c r="S136" s="4">
        <v>79390</v>
      </c>
    </row>
    <row r="138" spans="1:19"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190</v>
      </c>
      <c r="S138" s="2" t="s">
        <v>16</v>
      </c>
    </row>
    <row r="139" spans="1:19" ht="16" x14ac:dyDescent="0.2">
      <c r="A139" s="3" t="s">
        <v>141</v>
      </c>
      <c r="B139" s="4">
        <v>69697000</v>
      </c>
      <c r="C139" s="4">
        <v>-11572000</v>
      </c>
      <c r="D139" s="4">
        <v>-270445000</v>
      </c>
      <c r="E139" s="4">
        <v>-232175000</v>
      </c>
      <c r="F139" s="4">
        <v>-262688000</v>
      </c>
      <c r="G139" s="4">
        <v>-47426000</v>
      </c>
      <c r="H139" s="4">
        <v>179632000</v>
      </c>
      <c r="I139" s="4">
        <v>127478000</v>
      </c>
      <c r="J139" s="4">
        <v>1110000000</v>
      </c>
      <c r="K139" s="4">
        <v>126000000</v>
      </c>
      <c r="L139" s="4">
        <v>4072000000</v>
      </c>
      <c r="M139" s="4">
        <v>1444000000</v>
      </c>
      <c r="N139" s="4">
        <v>208000000</v>
      </c>
      <c r="O139" s="5">
        <v>1578000000</v>
      </c>
      <c r="P139" s="4">
        <v>210000000</v>
      </c>
      <c r="Q139" s="4">
        <v>-98000000</v>
      </c>
      <c r="R139" s="4">
        <v>199000000</v>
      </c>
      <c r="S139" s="4">
        <v>1267000000</v>
      </c>
    </row>
    <row r="140" spans="1:19" ht="16" x14ac:dyDescent="0.2">
      <c r="A140" s="3" t="s">
        <v>142</v>
      </c>
      <c r="B140" s="4">
        <v>75746000</v>
      </c>
      <c r="C140" s="4">
        <v>157286000</v>
      </c>
      <c r="D140" s="4">
        <v>216795000</v>
      </c>
      <c r="E140" s="4">
        <v>369423000</v>
      </c>
      <c r="F140" s="4">
        <v>448296000</v>
      </c>
      <c r="G140" s="4">
        <v>525750000</v>
      </c>
      <c r="H140" s="4">
        <v>632245000</v>
      </c>
      <c r="I140" s="4">
        <v>752600000</v>
      </c>
      <c r="J140" s="4">
        <v>962000000</v>
      </c>
      <c r="K140" s="4">
        <v>2135000000</v>
      </c>
      <c r="L140" s="4">
        <v>2846000000</v>
      </c>
      <c r="M140" s="4">
        <v>3298000000</v>
      </c>
      <c r="N140" s="4">
        <v>3786000000</v>
      </c>
      <c r="O140" s="5">
        <v>4117000000</v>
      </c>
      <c r="P140" s="4">
        <v>941000000</v>
      </c>
      <c r="Q140" s="4">
        <v>1032000000</v>
      </c>
      <c r="R140" s="4">
        <v>1254000000</v>
      </c>
      <c r="S140" s="4">
        <v>890000000</v>
      </c>
    </row>
    <row r="141" spans="1:19" ht="16" x14ac:dyDescent="0.2">
      <c r="A141" s="3" t="s">
        <v>143</v>
      </c>
      <c r="B141" s="4">
        <v>184218000</v>
      </c>
      <c r="C141" s="4">
        <v>340782000</v>
      </c>
      <c r="D141" s="4">
        <v>543321000</v>
      </c>
      <c r="E141" s="4">
        <v>739485000</v>
      </c>
      <c r="F141" s="4">
        <v>848998000</v>
      </c>
      <c r="G141" s="4">
        <v>881760000</v>
      </c>
      <c r="H141" s="4">
        <v>1208752000</v>
      </c>
      <c r="I141" s="4">
        <v>1492942000</v>
      </c>
      <c r="J141" s="4">
        <v>1498000000</v>
      </c>
      <c r="K141" s="4">
        <v>2400000000</v>
      </c>
      <c r="L141" s="4">
        <v>-925000000</v>
      </c>
      <c r="M141" s="4">
        <v>2916000000</v>
      </c>
      <c r="N141" s="4">
        <v>5186000000</v>
      </c>
      <c r="O141" s="5">
        <v>5345000000</v>
      </c>
      <c r="P141" s="4">
        <v>1243000000</v>
      </c>
      <c r="Q141" s="4">
        <v>1566000000</v>
      </c>
      <c r="R141" s="4">
        <v>1307000000</v>
      </c>
      <c r="S141" s="4">
        <v>1229000000</v>
      </c>
    </row>
    <row r="142" spans="1:19" ht="16" x14ac:dyDescent="0.2">
      <c r="A142" s="31" t="s">
        <v>144</v>
      </c>
      <c r="B142" s="27">
        <v>120429000</v>
      </c>
      <c r="C142" s="27">
        <v>229258000</v>
      </c>
      <c r="D142" s="27">
        <v>379350000</v>
      </c>
      <c r="E142" s="27">
        <v>503280000</v>
      </c>
      <c r="F142" s="27">
        <v>564765000</v>
      </c>
      <c r="G142" s="27">
        <v>593628000</v>
      </c>
      <c r="H142" s="27">
        <v>820367000</v>
      </c>
      <c r="I142" s="27">
        <v>997013000</v>
      </c>
      <c r="J142" s="27">
        <v>1283000000</v>
      </c>
      <c r="K142" s="27">
        <v>1785000000</v>
      </c>
      <c r="L142" s="27">
        <v>2190000000</v>
      </c>
      <c r="M142" s="27">
        <v>2779000000</v>
      </c>
      <c r="N142" s="27">
        <v>3279000000</v>
      </c>
      <c r="O142" s="28">
        <v>3072000000</v>
      </c>
      <c r="P142" s="27">
        <v>843000000</v>
      </c>
      <c r="Q142" s="27">
        <v>809000000</v>
      </c>
      <c r="R142" s="27">
        <v>696000000</v>
      </c>
      <c r="S142" s="27">
        <v>724000000</v>
      </c>
    </row>
    <row r="143" spans="1:19" ht="16" x14ac:dyDescent="0.2">
      <c r="A143" s="12" t="s">
        <v>198</v>
      </c>
      <c r="B143" s="19">
        <f t="shared" ref="B143:S143" si="7">B142/B2</f>
        <v>7.2672841566096755E-2</v>
      </c>
      <c r="C143" s="19">
        <f t="shared" si="7"/>
        <v>0.10114893235898434</v>
      </c>
      <c r="D143" s="19">
        <f t="shared" si="7"/>
        <v>0.12436909771342487</v>
      </c>
      <c r="E143" s="19">
        <f t="shared" si="7"/>
        <v>0.12362555370261334</v>
      </c>
      <c r="F143" s="19">
        <f t="shared" si="7"/>
        <v>0.10510020682650283</v>
      </c>
      <c r="G143" s="19">
        <f t="shared" si="7"/>
        <v>8.9036863362458932E-2</v>
      </c>
      <c r="H143" s="19">
        <f t="shared" si="7"/>
        <v>9.7756025273642091E-2</v>
      </c>
      <c r="I143" s="19">
        <f t="shared" si="7"/>
        <v>9.5134719311390101E-2</v>
      </c>
      <c r="J143" s="19">
        <f t="shared" si="7"/>
        <v>9.659689805752146E-2</v>
      </c>
      <c r="K143" s="19">
        <f t="shared" si="7"/>
        <v>0.10439817522517253</v>
      </c>
      <c r="L143" s="19">
        <f t="shared" si="7"/>
        <v>0.10304912478825522</v>
      </c>
      <c r="M143" s="19">
        <f t="shared" si="7"/>
        <v>0.10489959232975993</v>
      </c>
      <c r="N143" s="19">
        <f t="shared" si="7"/>
        <v>0.10458662924215362</v>
      </c>
      <c r="O143" s="19">
        <f t="shared" si="7"/>
        <v>9.2891052583834774E-2</v>
      </c>
      <c r="P143" s="19">
        <f t="shared" si="7"/>
        <v>0.1075666709199949</v>
      </c>
      <c r="Q143" s="19">
        <f t="shared" si="7"/>
        <v>9.6493320610687022E-2</v>
      </c>
      <c r="R143" s="19">
        <f t="shared" si="7"/>
        <v>8.4394325209166968E-2</v>
      </c>
      <c r="S143" s="19">
        <f t="shared" si="7"/>
        <v>8.4156689526909217E-2</v>
      </c>
    </row>
    <row r="144" spans="1:19" ht="16" x14ac:dyDescent="0.2">
      <c r="A144" s="3" t="s">
        <v>145</v>
      </c>
      <c r="B144" s="4" t="s">
        <v>23</v>
      </c>
      <c r="C144" s="4" t="s">
        <v>23</v>
      </c>
      <c r="D144" s="4" t="s">
        <v>23</v>
      </c>
      <c r="E144" s="4" t="s">
        <v>23</v>
      </c>
      <c r="F144" s="4" t="s">
        <v>23</v>
      </c>
      <c r="G144" s="4" t="s">
        <v>23</v>
      </c>
      <c r="H144" s="4" t="s">
        <v>23</v>
      </c>
      <c r="I144" s="4" t="s">
        <v>23</v>
      </c>
      <c r="J144" s="4" t="s">
        <v>23</v>
      </c>
      <c r="K144" s="4" t="s">
        <v>23</v>
      </c>
      <c r="L144" s="4">
        <v>-2003000000</v>
      </c>
      <c r="M144" s="4" t="s">
        <v>23</v>
      </c>
      <c r="N144" s="4" t="s">
        <v>23</v>
      </c>
      <c r="O144" s="5" t="s">
        <v>23</v>
      </c>
      <c r="P144" s="4" t="s">
        <v>23</v>
      </c>
      <c r="Q144" s="4" t="s">
        <v>23</v>
      </c>
      <c r="R144" s="4" t="s">
        <v>23</v>
      </c>
      <c r="S144" s="4" t="s">
        <v>23</v>
      </c>
    </row>
    <row r="145" spans="1:19" ht="16" x14ac:dyDescent="0.2">
      <c r="A145" s="3" t="s">
        <v>146</v>
      </c>
      <c r="B145" s="4" t="s">
        <v>23</v>
      </c>
      <c r="C145" s="4" t="s">
        <v>23</v>
      </c>
      <c r="D145" s="4" t="s">
        <v>23</v>
      </c>
      <c r="E145" s="4" t="s">
        <v>23</v>
      </c>
      <c r="F145" s="4" t="s">
        <v>23</v>
      </c>
      <c r="G145" s="4" t="s">
        <v>23</v>
      </c>
      <c r="H145" s="4" t="s">
        <v>23</v>
      </c>
      <c r="I145" s="4" t="s">
        <v>23</v>
      </c>
      <c r="J145" s="4" t="s">
        <v>23</v>
      </c>
      <c r="K145" s="4" t="s">
        <v>23</v>
      </c>
      <c r="L145" s="4" t="s">
        <v>23</v>
      </c>
      <c r="M145" s="4" t="s">
        <v>23</v>
      </c>
      <c r="N145" s="4" t="s">
        <v>23</v>
      </c>
      <c r="O145" s="5" t="s">
        <v>23</v>
      </c>
      <c r="P145" s="4" t="s">
        <v>23</v>
      </c>
      <c r="Q145" s="4" t="s">
        <v>23</v>
      </c>
      <c r="R145" s="4" t="s">
        <v>23</v>
      </c>
      <c r="S145" s="4" t="s">
        <v>23</v>
      </c>
    </row>
    <row r="146" spans="1:19" ht="16" x14ac:dyDescent="0.2">
      <c r="A146" s="3" t="s">
        <v>147</v>
      </c>
      <c r="B146" s="4">
        <v>63789000</v>
      </c>
      <c r="C146" s="4">
        <v>111524000</v>
      </c>
      <c r="D146" s="4">
        <v>163971000</v>
      </c>
      <c r="E146" s="4">
        <v>236205000</v>
      </c>
      <c r="F146" s="4">
        <v>284233000</v>
      </c>
      <c r="G146" s="4">
        <v>288132000</v>
      </c>
      <c r="H146" s="4">
        <v>388385000</v>
      </c>
      <c r="I146" s="4">
        <v>495929000</v>
      </c>
      <c r="J146" s="4">
        <v>215000000</v>
      </c>
      <c r="K146" s="4">
        <v>615000000</v>
      </c>
      <c r="L146" s="4">
        <v>-1112000000</v>
      </c>
      <c r="M146" s="4">
        <v>137000000</v>
      </c>
      <c r="N146" s="4">
        <v>1907000000</v>
      </c>
      <c r="O146" s="5">
        <v>2273000000</v>
      </c>
      <c r="P146" s="4">
        <v>400000000</v>
      </c>
      <c r="Q146" s="4">
        <v>757000000</v>
      </c>
      <c r="R146" s="4">
        <v>611000000</v>
      </c>
      <c r="S146" s="4">
        <v>505000000</v>
      </c>
    </row>
    <row r="147" spans="1:19" ht="16" x14ac:dyDescent="0.2">
      <c r="A147" s="3" t="s">
        <v>148</v>
      </c>
      <c r="B147" s="4">
        <v>129420000</v>
      </c>
      <c r="C147" s="4">
        <v>105011000</v>
      </c>
      <c r="D147" s="4">
        <v>247226000</v>
      </c>
      <c r="E147" s="4">
        <v>-1264000</v>
      </c>
      <c r="F147" s="4">
        <v>139108000</v>
      </c>
      <c r="G147" s="4">
        <v>311997000</v>
      </c>
      <c r="H147" s="4">
        <v>141569000</v>
      </c>
      <c r="I147" s="4">
        <v>364945000</v>
      </c>
      <c r="J147" s="4">
        <v>-172000000</v>
      </c>
      <c r="K147" s="4">
        <v>-330000000</v>
      </c>
      <c r="L147" s="4">
        <v>-1192000000</v>
      </c>
      <c r="M147" s="4">
        <v>-1658000000</v>
      </c>
      <c r="N147" s="4">
        <v>-2069000000</v>
      </c>
      <c r="O147" s="5">
        <v>-2640000000</v>
      </c>
      <c r="P147" s="4">
        <v>-2081000000</v>
      </c>
      <c r="Q147" s="4">
        <v>288000000</v>
      </c>
      <c r="R147" s="4">
        <v>1731000000</v>
      </c>
      <c r="S147" s="4">
        <v>-2578000000</v>
      </c>
    </row>
    <row r="148" spans="1:19" ht="16" x14ac:dyDescent="0.2">
      <c r="A148" s="3" t="s">
        <v>149</v>
      </c>
      <c r="B148" s="4">
        <v>-102507000</v>
      </c>
      <c r="C148" s="4">
        <v>-244947000</v>
      </c>
      <c r="D148" s="4">
        <v>-183242000</v>
      </c>
      <c r="E148" s="4">
        <v>-424702000</v>
      </c>
      <c r="F148" s="4">
        <v>-544610000</v>
      </c>
      <c r="G148" s="4">
        <v>-582425000</v>
      </c>
      <c r="H148" s="4">
        <v>-628477000</v>
      </c>
      <c r="I148" s="4">
        <v>-720019000</v>
      </c>
      <c r="J148" s="4">
        <v>-923000000</v>
      </c>
      <c r="K148" s="4">
        <v>-1000000000</v>
      </c>
      <c r="L148" s="4">
        <v>-1556000000</v>
      </c>
      <c r="M148" s="4">
        <v>-1824000000</v>
      </c>
      <c r="N148" s="4">
        <v>-995000000</v>
      </c>
      <c r="O148" s="5">
        <v>-655000000</v>
      </c>
      <c r="P148" s="4">
        <v>471000000</v>
      </c>
      <c r="Q148" s="4">
        <v>-6481000000</v>
      </c>
      <c r="R148" s="4">
        <v>6123000000</v>
      </c>
      <c r="S148" s="4">
        <v>-768000000</v>
      </c>
    </row>
    <row r="149" spans="1:19" ht="16" x14ac:dyDescent="0.2">
      <c r="A149" s="3" t="s">
        <v>150</v>
      </c>
      <c r="B149" s="4" t="s">
        <v>23</v>
      </c>
      <c r="C149" s="4" t="s">
        <v>23</v>
      </c>
      <c r="D149" s="4" t="s">
        <v>23</v>
      </c>
      <c r="E149" s="4" t="s">
        <v>23</v>
      </c>
      <c r="F149" s="4" t="s">
        <v>23</v>
      </c>
      <c r="G149" s="4" t="s">
        <v>23</v>
      </c>
      <c r="H149" s="4" t="s">
        <v>23</v>
      </c>
      <c r="I149" s="4" t="s">
        <v>23</v>
      </c>
      <c r="J149" s="4" t="s">
        <v>23</v>
      </c>
      <c r="K149" s="4" t="s">
        <v>23</v>
      </c>
      <c r="L149" s="4" t="s">
        <v>23</v>
      </c>
      <c r="M149" s="4" t="s">
        <v>23</v>
      </c>
      <c r="N149" s="4" t="s">
        <v>23</v>
      </c>
      <c r="O149" s="5" t="s">
        <v>23</v>
      </c>
      <c r="P149" s="4" t="s">
        <v>23</v>
      </c>
      <c r="Q149" s="4" t="s">
        <v>23</v>
      </c>
      <c r="R149" s="4" t="s">
        <v>23</v>
      </c>
      <c r="S149" s="4" t="s">
        <v>23</v>
      </c>
    </row>
    <row r="150" spans="1:19" ht="16" x14ac:dyDescent="0.2">
      <c r="A150" s="3" t="s">
        <v>151</v>
      </c>
      <c r="B150" s="4">
        <v>2001000</v>
      </c>
      <c r="C150" s="4">
        <v>-10736000</v>
      </c>
      <c r="D150" s="4">
        <v>-20840000</v>
      </c>
      <c r="E150" s="4">
        <v>105218000</v>
      </c>
      <c r="F150" s="4">
        <v>45819000</v>
      </c>
      <c r="G150" s="4">
        <v>50772000</v>
      </c>
      <c r="H150" s="4">
        <v>-28850000</v>
      </c>
      <c r="I150" s="4">
        <v>24140000</v>
      </c>
      <c r="J150" s="4">
        <v>-58000000</v>
      </c>
      <c r="K150" s="4">
        <v>-119000000</v>
      </c>
      <c r="L150" s="4">
        <v>-133000000</v>
      </c>
      <c r="M150" s="4">
        <v>114000000</v>
      </c>
      <c r="N150" s="4">
        <v>-302000000</v>
      </c>
      <c r="O150" s="5">
        <v>-349000000</v>
      </c>
      <c r="P150" s="4">
        <v>-63000000</v>
      </c>
      <c r="Q150" s="4">
        <v>57000000</v>
      </c>
      <c r="R150" s="4">
        <v>-291000000</v>
      </c>
      <c r="S150" s="4">
        <v>-52000000</v>
      </c>
    </row>
    <row r="151" spans="1:19" ht="16" x14ac:dyDescent="0.2">
      <c r="A151" s="3" t="s">
        <v>152</v>
      </c>
      <c r="B151" s="4">
        <v>133250000</v>
      </c>
      <c r="C151" s="4">
        <v>80336000</v>
      </c>
      <c r="D151" s="4">
        <v>193358000</v>
      </c>
      <c r="E151" s="4">
        <v>-29043000</v>
      </c>
      <c r="F151" s="4">
        <v>159973000</v>
      </c>
      <c r="G151" s="4">
        <v>253986000</v>
      </c>
      <c r="H151" s="4">
        <v>49953000</v>
      </c>
      <c r="I151" s="4">
        <v>308225000</v>
      </c>
      <c r="J151" s="4">
        <v>287000000</v>
      </c>
      <c r="K151" s="4">
        <v>982000000</v>
      </c>
      <c r="L151" s="4">
        <v>1100000000</v>
      </c>
      <c r="M151" s="4">
        <v>507000000</v>
      </c>
      <c r="N151" s="4">
        <v>528000000</v>
      </c>
      <c r="O151" s="5">
        <v>-355000000</v>
      </c>
      <c r="P151" s="4">
        <v>-309000000</v>
      </c>
      <c r="Q151" s="4">
        <v>1733000000</v>
      </c>
      <c r="R151" s="4">
        <v>-1403000000</v>
      </c>
      <c r="S151" s="4">
        <v>-376000000</v>
      </c>
    </row>
    <row r="152" spans="1:19" ht="16" x14ac:dyDescent="0.2">
      <c r="A152" s="3" t="s">
        <v>153</v>
      </c>
      <c r="B152" s="4">
        <v>96676000</v>
      </c>
      <c r="C152" s="4">
        <v>280358000</v>
      </c>
      <c r="D152" s="4">
        <v>257950000</v>
      </c>
      <c r="E152" s="4">
        <v>347263000</v>
      </c>
      <c r="F152" s="4">
        <v>477926000</v>
      </c>
      <c r="G152" s="4">
        <v>589664000</v>
      </c>
      <c r="H152" s="4">
        <v>748943000</v>
      </c>
      <c r="I152" s="4">
        <v>752599000</v>
      </c>
      <c r="J152" s="4">
        <v>522000000</v>
      </c>
      <c r="K152" s="4">
        <v>-193000000</v>
      </c>
      <c r="L152" s="4">
        <v>-603000000</v>
      </c>
      <c r="M152" s="4">
        <v>-455000000</v>
      </c>
      <c r="N152" s="4">
        <v>-1300000000</v>
      </c>
      <c r="O152" s="5">
        <v>-1281000000</v>
      </c>
      <c r="P152" s="4">
        <v>-2180000000</v>
      </c>
      <c r="Q152" s="4">
        <v>4979000000</v>
      </c>
      <c r="R152" s="4">
        <v>-2698000000</v>
      </c>
      <c r="S152" s="4">
        <v>-1382000000</v>
      </c>
    </row>
    <row r="153" spans="1:19"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5" t="s">
        <v>23</v>
      </c>
      <c r="P153" s="4" t="s">
        <v>23</v>
      </c>
      <c r="Q153" s="4" t="s">
        <v>23</v>
      </c>
      <c r="R153" s="4" t="s">
        <v>23</v>
      </c>
      <c r="S153" s="4" t="s">
        <v>23</v>
      </c>
    </row>
    <row r="154" spans="1:19" ht="16" x14ac:dyDescent="0.2">
      <c r="A154" s="3" t="s">
        <v>155</v>
      </c>
      <c r="B154" s="4">
        <v>459081000</v>
      </c>
      <c r="C154" s="4">
        <v>591507000</v>
      </c>
      <c r="D154" s="4">
        <v>736897000</v>
      </c>
      <c r="E154" s="4">
        <v>875469000</v>
      </c>
      <c r="F154" s="4">
        <v>1173714000</v>
      </c>
      <c r="G154" s="4">
        <v>1672081000</v>
      </c>
      <c r="H154" s="4">
        <v>2162198000</v>
      </c>
      <c r="I154" s="4">
        <v>2737965000</v>
      </c>
      <c r="J154" s="4">
        <v>3398000000</v>
      </c>
      <c r="K154" s="4">
        <v>4331000000</v>
      </c>
      <c r="L154" s="4">
        <v>4801000000</v>
      </c>
      <c r="M154" s="4">
        <v>6000000000</v>
      </c>
      <c r="N154" s="4">
        <v>7111000000</v>
      </c>
      <c r="O154" s="5">
        <v>8400000000</v>
      </c>
      <c r="P154" s="4">
        <v>313000000</v>
      </c>
      <c r="Q154" s="4">
        <v>2788000000</v>
      </c>
      <c r="R154" s="4">
        <v>4491000000</v>
      </c>
      <c r="S154" s="4">
        <v>808000000</v>
      </c>
    </row>
    <row r="155" spans="1:19"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5" t="s">
        <v>23</v>
      </c>
      <c r="P155" s="4" t="s">
        <v>23</v>
      </c>
      <c r="Q155" s="4" t="s">
        <v>23</v>
      </c>
      <c r="R155" s="4" t="s">
        <v>23</v>
      </c>
      <c r="S155" s="4" t="s">
        <v>23</v>
      </c>
    </row>
    <row r="156" spans="1:19" ht="16" x14ac:dyDescent="0.2">
      <c r="A156" s="3" t="s">
        <v>157</v>
      </c>
      <c r="B156" s="4" t="s">
        <v>23</v>
      </c>
      <c r="C156" s="4" t="s">
        <v>23</v>
      </c>
      <c r="D156" s="4" t="s">
        <v>23</v>
      </c>
      <c r="E156" s="4" t="s">
        <v>23</v>
      </c>
      <c r="F156" s="4">
        <v>223240000</v>
      </c>
      <c r="G156" s="4">
        <v>248365000</v>
      </c>
      <c r="H156" s="4" t="s">
        <v>23</v>
      </c>
      <c r="I156" s="4" t="s">
        <v>23</v>
      </c>
      <c r="J156" s="4" t="s">
        <v>23</v>
      </c>
      <c r="K156" s="4" t="s">
        <v>23</v>
      </c>
      <c r="L156" s="4" t="s">
        <v>23</v>
      </c>
      <c r="M156" s="4" t="s">
        <v>23</v>
      </c>
      <c r="N156" s="4" t="s">
        <v>23</v>
      </c>
      <c r="O156" s="5" t="s">
        <v>23</v>
      </c>
      <c r="P156" s="4" t="s">
        <v>23</v>
      </c>
      <c r="Q156" s="4" t="s">
        <v>23</v>
      </c>
      <c r="R156" s="4" t="s">
        <v>23</v>
      </c>
      <c r="S156" s="4" t="s">
        <v>23</v>
      </c>
    </row>
    <row r="157" spans="1:19" ht="16" x14ac:dyDescent="0.2">
      <c r="A157" s="3" t="s">
        <v>158</v>
      </c>
      <c r="B157" s="4" t="s">
        <v>23</v>
      </c>
      <c r="C157" s="4" t="s">
        <v>23</v>
      </c>
      <c r="D157" s="4" t="s">
        <v>23</v>
      </c>
      <c r="E157" s="4" t="s">
        <v>23</v>
      </c>
      <c r="F157" s="4">
        <v>223240000</v>
      </c>
      <c r="G157" s="4">
        <v>248365000</v>
      </c>
      <c r="H157" s="4" t="s">
        <v>23</v>
      </c>
      <c r="I157" s="4" t="s">
        <v>23</v>
      </c>
      <c r="J157" s="4" t="s">
        <v>23</v>
      </c>
      <c r="K157" s="4" t="s">
        <v>23</v>
      </c>
      <c r="L157" s="4" t="s">
        <v>23</v>
      </c>
      <c r="M157" s="4" t="s">
        <v>23</v>
      </c>
      <c r="N157" s="4" t="s">
        <v>23</v>
      </c>
      <c r="O157" s="5" t="s">
        <v>23</v>
      </c>
      <c r="P157" s="4" t="s">
        <v>23</v>
      </c>
      <c r="Q157" s="4" t="s">
        <v>23</v>
      </c>
      <c r="R157" s="4" t="s">
        <v>23</v>
      </c>
      <c r="S157" s="4" t="s">
        <v>23</v>
      </c>
    </row>
    <row r="158" spans="1:19"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5" t="s">
        <v>23</v>
      </c>
      <c r="P158" s="4" t="s">
        <v>23</v>
      </c>
      <c r="Q158" s="4" t="s">
        <v>23</v>
      </c>
      <c r="R158" s="4" t="s">
        <v>23</v>
      </c>
      <c r="S158" s="4" t="s">
        <v>23</v>
      </c>
    </row>
    <row r="159" spans="1:19" ht="16" x14ac:dyDescent="0.2">
      <c r="A159" s="3" t="s">
        <v>160</v>
      </c>
      <c r="B159" s="4">
        <v>-277944000</v>
      </c>
      <c r="C159" s="4">
        <v>-19655000</v>
      </c>
      <c r="D159" s="4">
        <v>-4106000</v>
      </c>
      <c r="E159" s="4">
        <v>-299110000</v>
      </c>
      <c r="F159" s="4">
        <v>-126435000</v>
      </c>
      <c r="G159" s="4">
        <v>-425376000</v>
      </c>
      <c r="H159" s="4">
        <v>-464000000</v>
      </c>
      <c r="I159" s="4">
        <v>-534000000</v>
      </c>
      <c r="J159" s="4">
        <v>-595000000</v>
      </c>
      <c r="K159" s="4">
        <v>-643000000</v>
      </c>
      <c r="L159" s="4">
        <v>-710000000</v>
      </c>
      <c r="M159" s="4">
        <v>-717000000</v>
      </c>
      <c r="N159" s="4">
        <v>-798000000</v>
      </c>
      <c r="O159" s="5">
        <v>-839000000</v>
      </c>
      <c r="P159" s="4">
        <v>-198000000</v>
      </c>
      <c r="Q159" s="4">
        <v>-218000000</v>
      </c>
      <c r="R159" s="4">
        <v>-243000000</v>
      </c>
      <c r="S159" s="4">
        <v>-180000000</v>
      </c>
    </row>
    <row r="160" spans="1:19" ht="16" x14ac:dyDescent="0.2">
      <c r="A160" s="3" t="s">
        <v>161</v>
      </c>
      <c r="B160" s="4">
        <v>-277944000</v>
      </c>
      <c r="C160" s="4">
        <v>-19655000</v>
      </c>
      <c r="D160" s="4">
        <v>-4106000</v>
      </c>
      <c r="E160" s="4">
        <v>-299110000</v>
      </c>
      <c r="F160" s="4">
        <v>-126435000</v>
      </c>
      <c r="G160" s="4">
        <v>-425376000</v>
      </c>
      <c r="H160" s="4">
        <v>-464000000</v>
      </c>
      <c r="I160" s="4">
        <v>-534000000</v>
      </c>
      <c r="J160" s="4">
        <v>-595000000</v>
      </c>
      <c r="K160" s="4">
        <v>-643000000</v>
      </c>
      <c r="L160" s="4">
        <v>-710000000</v>
      </c>
      <c r="M160" s="4">
        <v>-717000000</v>
      </c>
      <c r="N160" s="4">
        <v>-798000000</v>
      </c>
      <c r="O160" s="5">
        <v>-839000000</v>
      </c>
      <c r="P160" s="4">
        <v>-198000000</v>
      </c>
      <c r="Q160" s="4">
        <v>-218000000</v>
      </c>
      <c r="R160" s="4">
        <v>-243000000</v>
      </c>
      <c r="S160" s="4">
        <v>-180000000</v>
      </c>
    </row>
    <row r="161" spans="1:19" ht="16" x14ac:dyDescent="0.2">
      <c r="A161" s="3" t="s">
        <v>162</v>
      </c>
      <c r="B161" s="4" t="s">
        <v>23</v>
      </c>
      <c r="C161" s="4" t="s">
        <v>23</v>
      </c>
      <c r="D161" s="4" t="s">
        <v>23</v>
      </c>
      <c r="E161" s="4" t="s">
        <v>23</v>
      </c>
      <c r="F161" s="4" t="s">
        <v>23</v>
      </c>
      <c r="G161" s="4" t="s">
        <v>23</v>
      </c>
      <c r="H161" s="4" t="s">
        <v>23</v>
      </c>
      <c r="I161" s="4" t="s">
        <v>23</v>
      </c>
      <c r="J161" s="4" t="s">
        <v>23</v>
      </c>
      <c r="K161" s="4" t="s">
        <v>23</v>
      </c>
      <c r="L161" s="4" t="s">
        <v>23</v>
      </c>
      <c r="M161" s="4" t="s">
        <v>23</v>
      </c>
      <c r="N161" s="4" t="s">
        <v>23</v>
      </c>
      <c r="O161" s="5" t="s">
        <v>23</v>
      </c>
      <c r="P161" s="4" t="s">
        <v>23</v>
      </c>
      <c r="Q161" s="4" t="s">
        <v>23</v>
      </c>
      <c r="R161" s="4" t="s">
        <v>23</v>
      </c>
      <c r="S161" s="4" t="s">
        <v>23</v>
      </c>
    </row>
    <row r="162" spans="1:19" ht="16" x14ac:dyDescent="0.2">
      <c r="A162" s="3" t="s">
        <v>163</v>
      </c>
      <c r="B162" s="4">
        <v>1121870000</v>
      </c>
      <c r="C162" s="4">
        <v>104309000</v>
      </c>
      <c r="D162" s="4">
        <v>672050000</v>
      </c>
      <c r="E162" s="4">
        <v>484857000</v>
      </c>
      <c r="F162" s="4">
        <v>-542782000</v>
      </c>
      <c r="G162" s="4">
        <v>-967711000</v>
      </c>
      <c r="H162" s="4">
        <v>972356000</v>
      </c>
      <c r="I162" s="4">
        <v>-1451084000</v>
      </c>
      <c r="J162" s="4">
        <v>402000000</v>
      </c>
      <c r="K162" s="4">
        <v>-1968000000</v>
      </c>
      <c r="L162" s="4">
        <v>-1980000000</v>
      </c>
      <c r="M162" s="4">
        <v>1057000000</v>
      </c>
      <c r="N162" s="4">
        <v>-752000000</v>
      </c>
      <c r="O162" s="5">
        <v>879000000</v>
      </c>
      <c r="P162" s="4">
        <v>731000000</v>
      </c>
      <c r="Q162" s="4">
        <v>530000000</v>
      </c>
      <c r="R162" s="4">
        <v>590000000</v>
      </c>
      <c r="S162" s="4">
        <v>-972000000</v>
      </c>
    </row>
    <row r="163" spans="1:19" ht="16" x14ac:dyDescent="0.2">
      <c r="A163" s="3" t="s">
        <v>164</v>
      </c>
      <c r="B163" s="4">
        <v>1412262000</v>
      </c>
      <c r="C163" s="4">
        <v>141679000</v>
      </c>
      <c r="D163" s="4">
        <v>851516000</v>
      </c>
      <c r="E163" s="4">
        <v>1074720000</v>
      </c>
      <c r="F163" s="4">
        <v>331483000</v>
      </c>
      <c r="G163" s="4">
        <v>538075000</v>
      </c>
      <c r="H163" s="4">
        <v>2072755000</v>
      </c>
      <c r="I163" s="4">
        <v>768469000</v>
      </c>
      <c r="J163" s="4">
        <v>1832000000</v>
      </c>
      <c r="K163" s="4">
        <v>2657000000</v>
      </c>
      <c r="L163" s="4">
        <v>3922000000</v>
      </c>
      <c r="M163" s="4">
        <v>8449000000</v>
      </c>
      <c r="N163" s="4">
        <v>4575000000</v>
      </c>
      <c r="O163" s="5">
        <v>4504000000</v>
      </c>
      <c r="P163" s="4">
        <v>1183000000</v>
      </c>
      <c r="Q163" s="4">
        <v>1250000000</v>
      </c>
      <c r="R163" s="4">
        <v>1063000000</v>
      </c>
      <c r="S163" s="4">
        <v>1008000000</v>
      </c>
    </row>
    <row r="164" spans="1:19" ht="16" x14ac:dyDescent="0.2">
      <c r="A164" s="3" t="s">
        <v>165</v>
      </c>
      <c r="B164" s="4">
        <v>-290392000</v>
      </c>
      <c r="C164" s="4">
        <v>-37370000</v>
      </c>
      <c r="D164" s="4">
        <v>-179466000</v>
      </c>
      <c r="E164" s="4">
        <v>-589863000</v>
      </c>
      <c r="F164" s="4">
        <v>-874265000</v>
      </c>
      <c r="G164" s="4">
        <v>-1505786000</v>
      </c>
      <c r="H164" s="4">
        <v>-1100399000</v>
      </c>
      <c r="I164" s="4">
        <v>-2219553000</v>
      </c>
      <c r="J164" s="4">
        <v>-1430000000</v>
      </c>
      <c r="K164" s="4">
        <v>-4625000000</v>
      </c>
      <c r="L164" s="4">
        <v>-5902000000</v>
      </c>
      <c r="M164" s="4">
        <v>-7392000000</v>
      </c>
      <c r="N164" s="4">
        <v>-5327000000</v>
      </c>
      <c r="O164" s="5">
        <v>-3625000000</v>
      </c>
      <c r="P164" s="4">
        <v>-452000000</v>
      </c>
      <c r="Q164" s="4">
        <v>-720000000</v>
      </c>
      <c r="R164" s="4">
        <v>-473000000</v>
      </c>
      <c r="S164" s="4">
        <v>-1980000000</v>
      </c>
    </row>
    <row r="165" spans="1:19" ht="16" x14ac:dyDescent="0.2">
      <c r="A165" s="3" t="s">
        <v>166</v>
      </c>
      <c r="B165" s="4">
        <v>-403331000</v>
      </c>
      <c r="C165" s="4">
        <v>-422699000</v>
      </c>
      <c r="D165" s="4">
        <v>-579745000</v>
      </c>
      <c r="E165" s="4">
        <v>-2617302000</v>
      </c>
      <c r="F165" s="4">
        <v>38071000</v>
      </c>
      <c r="G165" s="4">
        <v>-58680000</v>
      </c>
      <c r="H165" s="4">
        <v>-3192739000</v>
      </c>
      <c r="I165" s="4">
        <v>-25391000</v>
      </c>
      <c r="J165" s="4">
        <v>-5115000000</v>
      </c>
      <c r="K165" s="4">
        <v>-369000000</v>
      </c>
      <c r="L165" s="4">
        <v>-1281000000</v>
      </c>
      <c r="M165" s="4">
        <v>-14876000000</v>
      </c>
      <c r="N165" s="4">
        <v>-439000000</v>
      </c>
      <c r="O165" s="5" t="s">
        <v>23</v>
      </c>
      <c r="P165" s="4" t="s">
        <v>23</v>
      </c>
      <c r="Q165" s="4" t="s">
        <v>23</v>
      </c>
      <c r="R165" s="4" t="s">
        <v>23</v>
      </c>
      <c r="S165" s="4" t="s">
        <v>23</v>
      </c>
    </row>
    <row r="166" spans="1:19" ht="16" x14ac:dyDescent="0.2">
      <c r="A166" s="3" t="s">
        <v>167</v>
      </c>
      <c r="B166" s="4" t="s">
        <v>23</v>
      </c>
      <c r="C166" s="4" t="s">
        <v>23</v>
      </c>
      <c r="D166" s="4" t="s">
        <v>23</v>
      </c>
      <c r="E166" s="4" t="s">
        <v>23</v>
      </c>
      <c r="F166" s="4">
        <v>38071000</v>
      </c>
      <c r="G166" s="4" t="s">
        <v>23</v>
      </c>
      <c r="H166" s="4" t="s">
        <v>23</v>
      </c>
      <c r="I166" s="4" t="s">
        <v>23</v>
      </c>
      <c r="J166" s="4" t="s">
        <v>23</v>
      </c>
      <c r="K166" s="4" t="s">
        <v>23</v>
      </c>
      <c r="L166" s="4" t="s">
        <v>23</v>
      </c>
      <c r="M166" s="4" t="s">
        <v>23</v>
      </c>
      <c r="N166" s="4" t="s">
        <v>23</v>
      </c>
      <c r="O166" s="5" t="s">
        <v>23</v>
      </c>
      <c r="P166" s="4" t="s">
        <v>23</v>
      </c>
      <c r="Q166" s="4" t="s">
        <v>23</v>
      </c>
      <c r="R166" s="4" t="s">
        <v>23</v>
      </c>
      <c r="S166" s="4" t="s">
        <v>23</v>
      </c>
    </row>
    <row r="167" spans="1:19" ht="16" x14ac:dyDescent="0.2">
      <c r="A167" s="3" t="s">
        <v>168</v>
      </c>
      <c r="B167" s="4">
        <v>-403331000</v>
      </c>
      <c r="C167" s="4">
        <v>-422699000</v>
      </c>
      <c r="D167" s="4">
        <v>-579745000</v>
      </c>
      <c r="E167" s="4">
        <v>-2617302000</v>
      </c>
      <c r="F167" s="4" t="s">
        <v>23</v>
      </c>
      <c r="G167" s="4">
        <v>-58680000</v>
      </c>
      <c r="H167" s="4">
        <v>-3192739000</v>
      </c>
      <c r="I167" s="4">
        <v>-25391000</v>
      </c>
      <c r="J167" s="4">
        <v>-5115000000</v>
      </c>
      <c r="K167" s="4">
        <v>-369000000</v>
      </c>
      <c r="L167" s="4">
        <v>-1281000000</v>
      </c>
      <c r="M167" s="4">
        <v>-14876000000</v>
      </c>
      <c r="N167" s="4">
        <v>-439000000</v>
      </c>
      <c r="O167" s="5" t="s">
        <v>23</v>
      </c>
      <c r="P167" s="4" t="s">
        <v>23</v>
      </c>
      <c r="Q167" s="4" t="s">
        <v>23</v>
      </c>
      <c r="R167" s="4" t="s">
        <v>23</v>
      </c>
      <c r="S167" s="4" t="s">
        <v>23</v>
      </c>
    </row>
    <row r="168" spans="1:19"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5" t="s">
        <v>23</v>
      </c>
      <c r="P168" s="4" t="s">
        <v>23</v>
      </c>
      <c r="Q168" s="4" t="s">
        <v>23</v>
      </c>
      <c r="R168" s="4" t="s">
        <v>23</v>
      </c>
      <c r="S168" s="4" t="s">
        <v>23</v>
      </c>
    </row>
    <row r="169" spans="1:19" ht="16" x14ac:dyDescent="0.2">
      <c r="A169" s="3" t="s">
        <v>170</v>
      </c>
      <c r="B169" s="4">
        <v>-1503149000</v>
      </c>
      <c r="C169" s="4">
        <v>-151645000</v>
      </c>
      <c r="D169" s="4">
        <v>-1027117000</v>
      </c>
      <c r="E169" s="4" t="s">
        <v>23</v>
      </c>
      <c r="F169" s="4">
        <v>-290454000</v>
      </c>
      <c r="G169" s="4">
        <v>-284476000</v>
      </c>
      <c r="H169" s="4">
        <v>42000</v>
      </c>
      <c r="I169" s="4">
        <v>-27000</v>
      </c>
      <c r="J169" s="4" t="s">
        <v>23</v>
      </c>
      <c r="K169" s="4" t="s">
        <v>23</v>
      </c>
      <c r="L169" s="4" t="s">
        <v>23</v>
      </c>
      <c r="M169" s="4" t="s">
        <v>23</v>
      </c>
      <c r="N169" s="4" t="s">
        <v>23</v>
      </c>
      <c r="O169" s="5" t="s">
        <v>23</v>
      </c>
      <c r="P169" s="4" t="s">
        <v>23</v>
      </c>
      <c r="Q169" s="4" t="s">
        <v>23</v>
      </c>
      <c r="R169" s="4" t="s">
        <v>23</v>
      </c>
      <c r="S169" s="4" t="s">
        <v>23</v>
      </c>
    </row>
    <row r="170" spans="1:19"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5" t="s">
        <v>23</v>
      </c>
      <c r="P170" s="4" t="s">
        <v>23</v>
      </c>
      <c r="Q170" s="4" t="s">
        <v>23</v>
      </c>
      <c r="R170" s="4" t="s">
        <v>23</v>
      </c>
      <c r="S170" s="4" t="s">
        <v>23</v>
      </c>
    </row>
    <row r="171" spans="1:19" ht="16" x14ac:dyDescent="0.2">
      <c r="A171" s="3" t="s">
        <v>171</v>
      </c>
      <c r="B171" s="4">
        <v>-1062554000</v>
      </c>
      <c r="C171" s="4">
        <v>-489690000</v>
      </c>
      <c r="D171" s="4">
        <v>-938918000</v>
      </c>
      <c r="E171" s="4">
        <v>-2431555000</v>
      </c>
      <c r="F171" s="4">
        <v>-698360000</v>
      </c>
      <c r="G171" s="4">
        <v>-1487878000</v>
      </c>
      <c r="H171" s="4">
        <v>-2684341000</v>
      </c>
      <c r="I171" s="4">
        <v>-2010502000</v>
      </c>
      <c r="J171" s="4">
        <v>-5308000000</v>
      </c>
      <c r="K171" s="4">
        <v>-2980000000</v>
      </c>
      <c r="L171" s="4">
        <v>-3971000000</v>
      </c>
      <c r="M171" s="4">
        <v>-14536000000</v>
      </c>
      <c r="N171" s="4">
        <v>-1989000000</v>
      </c>
      <c r="O171" s="5">
        <v>40000000</v>
      </c>
      <c r="P171" s="4">
        <v>533000000</v>
      </c>
      <c r="Q171" s="4">
        <v>312000000</v>
      </c>
      <c r="R171" s="4">
        <v>347000000</v>
      </c>
      <c r="S171" s="4">
        <v>-1152000000</v>
      </c>
    </row>
    <row r="172" spans="1:19"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4" t="s">
        <v>23</v>
      </c>
      <c r="O172" s="5">
        <v>0</v>
      </c>
      <c r="P172" s="4" t="s">
        <v>23</v>
      </c>
      <c r="Q172" s="4" t="s">
        <v>23</v>
      </c>
      <c r="R172" s="4" t="s">
        <v>23</v>
      </c>
      <c r="S172" s="4" t="s">
        <v>23</v>
      </c>
    </row>
    <row r="173" spans="1:19" ht="16" x14ac:dyDescent="0.2">
      <c r="A173" s="3" t="s">
        <v>173</v>
      </c>
      <c r="B173" s="4">
        <v>-10355000</v>
      </c>
      <c r="C173" s="4">
        <v>-30533000</v>
      </c>
      <c r="D173" s="4">
        <v>-31754000</v>
      </c>
      <c r="E173" s="4">
        <v>1369159000</v>
      </c>
      <c r="F173" s="4">
        <v>-627200000</v>
      </c>
      <c r="G173" s="4">
        <v>-382330000</v>
      </c>
      <c r="H173" s="4">
        <v>596217000</v>
      </c>
      <c r="I173" s="4">
        <v>-429075000</v>
      </c>
      <c r="J173" s="4">
        <v>1306000000</v>
      </c>
      <c r="K173" s="4">
        <v>-676000000</v>
      </c>
      <c r="L173" s="4">
        <v>-127000000</v>
      </c>
      <c r="M173" s="4">
        <v>6549000000</v>
      </c>
      <c r="N173" s="4">
        <v>-423000000</v>
      </c>
      <c r="O173" s="5">
        <v>-1879000000</v>
      </c>
      <c r="P173" s="4">
        <v>-234000000</v>
      </c>
      <c r="Q173" s="4">
        <v>-71000000</v>
      </c>
      <c r="R173" s="4">
        <v>-1111000000</v>
      </c>
      <c r="S173" s="4">
        <v>-463000000</v>
      </c>
    </row>
    <row r="174" spans="1:19" ht="16" x14ac:dyDescent="0.2">
      <c r="A174" s="3" t="s">
        <v>174</v>
      </c>
      <c r="B174" s="4" t="s">
        <v>23</v>
      </c>
      <c r="C174" s="4" t="s">
        <v>23</v>
      </c>
      <c r="D174" s="4" t="s">
        <v>23</v>
      </c>
      <c r="E174" s="4">
        <v>1431250000</v>
      </c>
      <c r="F174" s="4">
        <v>297325000</v>
      </c>
      <c r="G174" s="4" t="s">
        <v>23</v>
      </c>
      <c r="H174" s="4">
        <v>1244374000</v>
      </c>
      <c r="I174" s="4" t="s">
        <v>23</v>
      </c>
      <c r="J174" s="4">
        <v>2966000000</v>
      </c>
      <c r="K174" s="4" t="s">
        <v>23</v>
      </c>
      <c r="L174" s="4" t="s">
        <v>23</v>
      </c>
      <c r="M174" s="4">
        <v>7906000000</v>
      </c>
      <c r="N174" s="4" t="s">
        <v>23</v>
      </c>
      <c r="O174" s="5" t="s">
        <v>23</v>
      </c>
      <c r="P174" s="4" t="s">
        <v>23</v>
      </c>
      <c r="Q174" s="4" t="s">
        <v>23</v>
      </c>
      <c r="R174" s="4" t="s">
        <v>23</v>
      </c>
      <c r="S174" s="4" t="s">
        <v>23</v>
      </c>
    </row>
    <row r="175" spans="1:19" ht="16" x14ac:dyDescent="0.2">
      <c r="A175" s="3" t="s">
        <v>175</v>
      </c>
      <c r="B175" s="4">
        <v>-10355000</v>
      </c>
      <c r="C175" s="4">
        <v>-30533000</v>
      </c>
      <c r="D175" s="4">
        <v>-31754000</v>
      </c>
      <c r="E175" s="4">
        <v>-62091000</v>
      </c>
      <c r="F175" s="4">
        <v>-924525000</v>
      </c>
      <c r="G175" s="4">
        <v>-382330000</v>
      </c>
      <c r="H175" s="4">
        <v>-648157000</v>
      </c>
      <c r="I175" s="4">
        <v>-429075000</v>
      </c>
      <c r="J175" s="4">
        <v>-1660000000</v>
      </c>
      <c r="K175" s="4">
        <v>-676000000</v>
      </c>
      <c r="L175" s="4">
        <v>-127000000</v>
      </c>
      <c r="M175" s="4">
        <v>-1357000000</v>
      </c>
      <c r="N175" s="4">
        <v>-423000000</v>
      </c>
      <c r="O175" s="5">
        <v>-1879000000</v>
      </c>
      <c r="P175" s="4">
        <v>-234000000</v>
      </c>
      <c r="Q175" s="4">
        <v>-71000000</v>
      </c>
      <c r="R175" s="4">
        <v>-1111000000</v>
      </c>
      <c r="S175" s="4">
        <v>-463000000</v>
      </c>
    </row>
    <row r="176" spans="1:19" ht="16" x14ac:dyDescent="0.2">
      <c r="A176" s="3" t="s">
        <v>176</v>
      </c>
      <c r="B176" s="4">
        <v>-171964000</v>
      </c>
      <c r="C176" s="4" t="s">
        <v>23</v>
      </c>
      <c r="D176" s="4" t="s">
        <v>23</v>
      </c>
      <c r="E176" s="4" t="s">
        <v>23</v>
      </c>
      <c r="F176" s="4" t="s">
        <v>23</v>
      </c>
      <c r="G176" s="4" t="s">
        <v>23</v>
      </c>
      <c r="H176" s="4" t="s">
        <v>23</v>
      </c>
      <c r="I176" s="4" t="s">
        <v>23</v>
      </c>
      <c r="J176" s="4" t="s">
        <v>23</v>
      </c>
      <c r="K176" s="4" t="s">
        <v>23</v>
      </c>
      <c r="L176" s="4" t="s">
        <v>23</v>
      </c>
      <c r="M176" s="4" t="s">
        <v>23</v>
      </c>
      <c r="N176" s="4">
        <v>-4000000000</v>
      </c>
      <c r="O176" s="5">
        <v>-8003000000</v>
      </c>
      <c r="P176" s="4">
        <v>-1677000000</v>
      </c>
      <c r="Q176" s="4">
        <v>-2323000000</v>
      </c>
      <c r="R176" s="4">
        <v>-2054000000</v>
      </c>
      <c r="S176" s="4">
        <v>-1949000000</v>
      </c>
    </row>
    <row r="177" spans="1:19" ht="16" x14ac:dyDescent="0.2">
      <c r="A177" s="3" t="s">
        <v>177</v>
      </c>
      <c r="B177" s="4" t="s">
        <v>23</v>
      </c>
      <c r="C177" s="4" t="s">
        <v>23</v>
      </c>
      <c r="D177" s="4" t="s">
        <v>23</v>
      </c>
      <c r="E177" s="4" t="s">
        <v>23</v>
      </c>
      <c r="F177" s="4" t="s">
        <v>23</v>
      </c>
      <c r="G177" s="4" t="s">
        <v>23</v>
      </c>
      <c r="H177" s="4" t="s">
        <v>23</v>
      </c>
      <c r="I177" s="4" t="s">
        <v>23</v>
      </c>
      <c r="J177" s="4" t="s">
        <v>23</v>
      </c>
      <c r="K177" s="4" t="s">
        <v>23</v>
      </c>
      <c r="L177" s="4" t="s">
        <v>23</v>
      </c>
      <c r="M177" s="4" t="s">
        <v>23</v>
      </c>
      <c r="N177" s="4" t="s">
        <v>23</v>
      </c>
      <c r="O177" s="5" t="s">
        <v>23</v>
      </c>
      <c r="P177" s="4" t="s">
        <v>23</v>
      </c>
      <c r="Q177" s="4" t="s">
        <v>23</v>
      </c>
      <c r="R177" s="4" t="s">
        <v>23</v>
      </c>
      <c r="S177" s="4" t="s">
        <v>23</v>
      </c>
    </row>
    <row r="178" spans="1:19" ht="16" x14ac:dyDescent="0.2">
      <c r="A178" s="3" t="s">
        <v>178</v>
      </c>
      <c r="B178" s="4">
        <v>-171964000</v>
      </c>
      <c r="C178" s="4" t="s">
        <v>23</v>
      </c>
      <c r="D178" s="4" t="s">
        <v>23</v>
      </c>
      <c r="E178" s="4" t="s">
        <v>23</v>
      </c>
      <c r="F178" s="4" t="s">
        <v>23</v>
      </c>
      <c r="G178" s="4" t="s">
        <v>23</v>
      </c>
      <c r="H178" s="4" t="s">
        <v>23</v>
      </c>
      <c r="I178" s="4" t="s">
        <v>23</v>
      </c>
      <c r="J178" s="4" t="s">
        <v>23</v>
      </c>
      <c r="K178" s="4" t="s">
        <v>23</v>
      </c>
      <c r="L178" s="4" t="s">
        <v>23</v>
      </c>
      <c r="M178" s="4" t="s">
        <v>23</v>
      </c>
      <c r="N178" s="4">
        <v>-4000000000</v>
      </c>
      <c r="O178" s="5">
        <v>-8003000000</v>
      </c>
      <c r="P178" s="4">
        <v>-1677000000</v>
      </c>
      <c r="Q178" s="4">
        <v>-2323000000</v>
      </c>
      <c r="R178" s="4">
        <v>-2054000000</v>
      </c>
      <c r="S178" s="4">
        <v>-1949000000</v>
      </c>
    </row>
    <row r="179" spans="1:19" ht="16" x14ac:dyDescent="0.2">
      <c r="A179" s="3" t="s">
        <v>179</v>
      </c>
      <c r="B179" s="4">
        <v>196393000</v>
      </c>
      <c r="C179" s="4">
        <v>106383000</v>
      </c>
      <c r="D179" s="4">
        <v>366299000</v>
      </c>
      <c r="E179" s="4">
        <v>229075000</v>
      </c>
      <c r="F179" s="4">
        <v>316719000</v>
      </c>
      <c r="G179" s="4">
        <v>455482000</v>
      </c>
      <c r="H179" s="4">
        <v>401481000</v>
      </c>
      <c r="I179" s="4">
        <v>650300000</v>
      </c>
      <c r="J179" s="4">
        <v>704000000</v>
      </c>
      <c r="K179" s="4">
        <v>840000000</v>
      </c>
      <c r="L179" s="4">
        <v>1321000000</v>
      </c>
      <c r="M179" s="4">
        <v>1289000000</v>
      </c>
      <c r="N179" s="4">
        <v>861000000</v>
      </c>
      <c r="O179" s="5">
        <v>1217000000</v>
      </c>
      <c r="P179" s="4">
        <v>233000000</v>
      </c>
      <c r="Q179" s="4">
        <v>173000000</v>
      </c>
      <c r="R179" s="4">
        <v>449000000</v>
      </c>
      <c r="S179" s="4">
        <v>362000000</v>
      </c>
    </row>
    <row r="180" spans="1:19"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5" t="s">
        <v>23</v>
      </c>
      <c r="P180" s="4" t="s">
        <v>23</v>
      </c>
      <c r="Q180" s="4" t="s">
        <v>23</v>
      </c>
      <c r="R180" s="4" t="s">
        <v>23</v>
      </c>
      <c r="S180" s="4" t="s">
        <v>23</v>
      </c>
    </row>
    <row r="181" spans="1:19" ht="16" x14ac:dyDescent="0.2">
      <c r="A181" s="3" t="s">
        <v>180</v>
      </c>
      <c r="B181" s="4">
        <v>14074000</v>
      </c>
      <c r="C181" s="4">
        <v>75850000</v>
      </c>
      <c r="D181" s="4">
        <v>334545000</v>
      </c>
      <c r="E181" s="4">
        <v>1598234000</v>
      </c>
      <c r="F181" s="4">
        <v>-310481000</v>
      </c>
      <c r="G181" s="4">
        <v>73152000</v>
      </c>
      <c r="H181" s="4">
        <v>997698000</v>
      </c>
      <c r="I181" s="4">
        <v>221225000</v>
      </c>
      <c r="J181" s="4">
        <v>2010000000</v>
      </c>
      <c r="K181" s="4">
        <v>164000000</v>
      </c>
      <c r="L181" s="4">
        <v>1194000000</v>
      </c>
      <c r="M181" s="4">
        <v>7838000000</v>
      </c>
      <c r="N181" s="4">
        <v>-3562000000</v>
      </c>
      <c r="O181" s="5">
        <v>-8665000000</v>
      </c>
      <c r="P181" s="4">
        <v>-1678000000</v>
      </c>
      <c r="Q181" s="4">
        <v>-2221000000</v>
      </c>
      <c r="R181" s="4">
        <v>-2716000000</v>
      </c>
      <c r="S181" s="4">
        <v>-2050000000</v>
      </c>
    </row>
    <row r="182" spans="1:19" ht="16" x14ac:dyDescent="0.2">
      <c r="A182" s="3" t="s">
        <v>181</v>
      </c>
      <c r="B182" s="4">
        <v>2385000</v>
      </c>
      <c r="C182" s="4">
        <v>5325000</v>
      </c>
      <c r="D182" s="4">
        <v>7437000</v>
      </c>
      <c r="E182" s="4">
        <v>-7758000</v>
      </c>
      <c r="F182" s="4">
        <v>-38391000</v>
      </c>
      <c r="G182" s="4">
        <v>-7109000</v>
      </c>
      <c r="H182" s="4">
        <v>-27369000</v>
      </c>
      <c r="I182" s="4">
        <v>-11753000</v>
      </c>
      <c r="J182" s="4">
        <v>26000000</v>
      </c>
      <c r="K182" s="4">
        <v>-39000000</v>
      </c>
      <c r="L182" s="4">
        <v>26000000</v>
      </c>
      <c r="M182" s="4">
        <v>-33000000</v>
      </c>
      <c r="N182" s="4">
        <v>-8000000</v>
      </c>
      <c r="O182" s="5">
        <v>66000000</v>
      </c>
      <c r="P182" s="4">
        <v>-23000000</v>
      </c>
      <c r="Q182" s="4">
        <v>61000000</v>
      </c>
      <c r="R182" s="4">
        <v>17000000</v>
      </c>
      <c r="S182" s="4">
        <v>11000000</v>
      </c>
    </row>
    <row r="183" spans="1:19" ht="16" x14ac:dyDescent="0.2">
      <c r="A183" s="3" t="s">
        <v>182</v>
      </c>
      <c r="B183" s="4">
        <v>-589399000</v>
      </c>
      <c r="C183" s="4">
        <v>177667000</v>
      </c>
      <c r="D183" s="4">
        <v>132524000</v>
      </c>
      <c r="E183" s="4">
        <v>42148000</v>
      </c>
      <c r="F183" s="4">
        <v>164873000</v>
      </c>
      <c r="G183" s="4">
        <v>257355000</v>
      </c>
      <c r="H183" s="4">
        <v>475555000</v>
      </c>
      <c r="I183" s="4">
        <v>948688000</v>
      </c>
      <c r="J183" s="4">
        <v>100000000</v>
      </c>
      <c r="K183" s="4">
        <v>1515000000</v>
      </c>
      <c r="L183" s="4">
        <v>2024000000</v>
      </c>
      <c r="M183" s="4">
        <v>-698000000</v>
      </c>
      <c r="N183" s="4">
        <v>1560000000</v>
      </c>
      <c r="O183" s="5">
        <v>-225000000</v>
      </c>
      <c r="P183" s="4">
        <v>-832000000</v>
      </c>
      <c r="Q183" s="4">
        <v>879000000</v>
      </c>
      <c r="R183" s="4">
        <v>2122000000</v>
      </c>
      <c r="S183" s="4">
        <v>-2394000000</v>
      </c>
    </row>
    <row r="184" spans="1:19" ht="16" x14ac:dyDescent="0.2">
      <c r="A184" s="3" t="s">
        <v>53</v>
      </c>
      <c r="B184" s="4">
        <v>173243000</v>
      </c>
      <c r="C184" s="4">
        <v>122201000</v>
      </c>
      <c r="D184" s="4">
        <v>106085000</v>
      </c>
      <c r="E184" s="4">
        <v>83349000</v>
      </c>
      <c r="F184" s="4">
        <v>302663000</v>
      </c>
      <c r="G184" s="4">
        <v>640673000</v>
      </c>
      <c r="H184" s="4">
        <v>696473000</v>
      </c>
      <c r="I184" s="4">
        <v>988368000</v>
      </c>
      <c r="J184" s="4">
        <v>1497000000</v>
      </c>
      <c r="K184" s="4">
        <v>2598000000</v>
      </c>
      <c r="L184" s="4">
        <v>3301000000</v>
      </c>
      <c r="M184" s="4">
        <v>3846000000</v>
      </c>
      <c r="N184" s="4">
        <v>5644000000</v>
      </c>
      <c r="O184" s="5">
        <v>8410000000</v>
      </c>
      <c r="P184" s="4">
        <v>1401000000</v>
      </c>
      <c r="Q184" s="4">
        <v>2217000000</v>
      </c>
      <c r="R184" s="4">
        <v>2377000000</v>
      </c>
      <c r="S184" s="4">
        <v>2415000000</v>
      </c>
    </row>
    <row r="185" spans="1:19" ht="16" x14ac:dyDescent="0.2">
      <c r="A185" s="3" t="s">
        <v>54</v>
      </c>
      <c r="B185" s="6">
        <v>10.45</v>
      </c>
      <c r="C185" s="6">
        <v>5.39</v>
      </c>
      <c r="D185" s="6">
        <v>3.48</v>
      </c>
      <c r="E185" s="6">
        <v>2.0499999999999998</v>
      </c>
      <c r="F185" s="6">
        <v>5.63</v>
      </c>
      <c r="G185" s="6">
        <v>9.61</v>
      </c>
      <c r="H185" s="6">
        <v>8.3000000000000007</v>
      </c>
      <c r="I185" s="6">
        <v>9.43</v>
      </c>
      <c r="J185" s="6">
        <v>11.27</v>
      </c>
      <c r="K185" s="6">
        <v>15.19</v>
      </c>
      <c r="L185" s="6">
        <v>15.53</v>
      </c>
      <c r="M185" s="6">
        <v>14.52</v>
      </c>
      <c r="N185" s="4">
        <v>18</v>
      </c>
      <c r="O185" s="7">
        <v>25.43</v>
      </c>
      <c r="P185" s="6">
        <v>13.8</v>
      </c>
      <c r="Q185" s="4">
        <v>18</v>
      </c>
      <c r="R185" s="6">
        <v>22.04</v>
      </c>
      <c r="S185" s="6">
        <v>25.43</v>
      </c>
    </row>
    <row r="186" spans="1:19" ht="16" x14ac:dyDescent="0.2">
      <c r="A186" s="3" t="s">
        <v>183</v>
      </c>
      <c r="B186" s="4">
        <v>403331000</v>
      </c>
      <c r="C186" s="4">
        <v>422699000</v>
      </c>
      <c r="D186" s="4">
        <v>579745000</v>
      </c>
      <c r="E186" s="4">
        <v>2617302000</v>
      </c>
      <c r="F186" s="4">
        <v>-38071000</v>
      </c>
      <c r="G186" s="4">
        <v>58680000</v>
      </c>
      <c r="H186" s="4">
        <v>3192739000</v>
      </c>
      <c r="I186" s="4">
        <v>25391000</v>
      </c>
      <c r="J186" s="4">
        <v>5115000000</v>
      </c>
      <c r="K186" s="4">
        <v>369000000</v>
      </c>
      <c r="L186" s="4">
        <v>1281000000</v>
      </c>
      <c r="M186" s="4">
        <v>14876000000</v>
      </c>
      <c r="N186" s="4">
        <v>439000000</v>
      </c>
      <c r="O186" s="5" t="s">
        <v>23</v>
      </c>
      <c r="P186" s="4" t="s">
        <v>23</v>
      </c>
      <c r="Q186" s="4" t="s">
        <v>23</v>
      </c>
      <c r="R186" s="4" t="s">
        <v>23</v>
      </c>
      <c r="S186" s="4" t="s">
        <v>23</v>
      </c>
    </row>
    <row r="187" spans="1:19" ht="16" x14ac:dyDescent="0.2">
      <c r="A187" s="3" t="s">
        <v>184</v>
      </c>
      <c r="B187" s="4">
        <v>181137000</v>
      </c>
      <c r="C187" s="4">
        <v>571852000</v>
      </c>
      <c r="D187" s="4">
        <v>732791000</v>
      </c>
      <c r="E187" s="4">
        <v>576359000</v>
      </c>
      <c r="F187" s="4">
        <v>1047279000</v>
      </c>
      <c r="G187" s="4">
        <v>1246705000</v>
      </c>
      <c r="H187" s="4">
        <v>1698198000</v>
      </c>
      <c r="I187" s="4">
        <v>2203965000</v>
      </c>
      <c r="J187" s="4">
        <v>2803000000</v>
      </c>
      <c r="K187" s="4">
        <v>3688000000</v>
      </c>
      <c r="L187" s="4">
        <v>4091000000</v>
      </c>
      <c r="M187" s="4">
        <v>5283000000</v>
      </c>
      <c r="N187" s="4">
        <v>6313000000</v>
      </c>
      <c r="O187" s="5">
        <v>7561000000</v>
      </c>
      <c r="P187" s="4">
        <v>115000000</v>
      </c>
      <c r="Q187" s="4">
        <v>2570000000</v>
      </c>
      <c r="R187" s="4">
        <v>4248000000</v>
      </c>
      <c r="S187" s="4">
        <v>628000000</v>
      </c>
    </row>
    <row r="188" spans="1:19" ht="16" x14ac:dyDescent="0.2">
      <c r="A188" s="31" t="s">
        <v>185</v>
      </c>
      <c r="B188" s="27">
        <v>197782406</v>
      </c>
      <c r="C188" s="27" t="s">
        <v>23</v>
      </c>
      <c r="D188" s="27" t="s">
        <v>23</v>
      </c>
      <c r="E188" s="27">
        <v>576359000</v>
      </c>
      <c r="F188" s="27">
        <v>1047279000</v>
      </c>
      <c r="G188" s="27">
        <v>1193224491</v>
      </c>
      <c r="H188" s="27">
        <v>1698198000</v>
      </c>
      <c r="I188" s="27">
        <v>2258803600</v>
      </c>
      <c r="J188" s="27">
        <v>2803000000</v>
      </c>
      <c r="K188" s="27">
        <v>3688000000</v>
      </c>
      <c r="L188" s="27">
        <v>4091000000</v>
      </c>
      <c r="M188" s="27">
        <v>5283000000</v>
      </c>
      <c r="N188" s="27">
        <v>6313000000</v>
      </c>
      <c r="O188" s="28">
        <v>7561000000</v>
      </c>
      <c r="P188" s="27">
        <v>115000000</v>
      </c>
      <c r="Q188" s="27">
        <v>2570000000</v>
      </c>
      <c r="R188" s="27">
        <v>4248000000</v>
      </c>
      <c r="S188" s="27">
        <v>628000000</v>
      </c>
    </row>
    <row r="189" spans="1:19" ht="16" x14ac:dyDescent="0.2">
      <c r="A189" s="20" t="s">
        <v>199</v>
      </c>
      <c r="B189" s="21"/>
      <c r="C189" s="22" t="e">
        <f>(C188/B188)-1</f>
        <v>#VALUE!</v>
      </c>
      <c r="D189" s="22" t="e">
        <f>(D188/C188)-1</f>
        <v>#VALUE!</v>
      </c>
      <c r="E189" s="22" t="e">
        <f>(E188/D188)-1</f>
        <v>#VALUE!</v>
      </c>
      <c r="F189" s="22">
        <f t="shared" ref="F189:N189" si="8">(F188/E188)-1</f>
        <v>0.81706020032653259</v>
      </c>
      <c r="G189" s="22">
        <f t="shared" si="8"/>
        <v>0.13935683900851625</v>
      </c>
      <c r="H189" s="22">
        <f t="shared" si="8"/>
        <v>0.42320075795360124</v>
      </c>
      <c r="I189" s="22">
        <f t="shared" si="8"/>
        <v>0.33011792500050063</v>
      </c>
      <c r="J189" s="22">
        <f t="shared" si="8"/>
        <v>0.24092240688831912</v>
      </c>
      <c r="K189" s="22">
        <f t="shared" si="8"/>
        <v>0.31573314306100597</v>
      </c>
      <c r="L189" s="22">
        <f t="shared" si="8"/>
        <v>0.10927331887201741</v>
      </c>
      <c r="M189" s="22">
        <f t="shared" si="8"/>
        <v>0.29137130285993651</v>
      </c>
      <c r="N189" s="22">
        <f t="shared" si="8"/>
        <v>0.194964982017793</v>
      </c>
      <c r="O189" s="22">
        <f>(O188/N188)-1</f>
        <v>0.19768731189608735</v>
      </c>
      <c r="P189" s="22"/>
      <c r="Q189" s="22">
        <f>(Q188/P188)-1</f>
        <v>21.347826086956523</v>
      </c>
      <c r="R189" s="22">
        <f>(R188/Q188)-1</f>
        <v>0.65291828793774309</v>
      </c>
      <c r="S189" s="22">
        <f>(S188/R188)-1</f>
        <v>-0.85216572504708099</v>
      </c>
    </row>
    <row r="190" spans="1:19" ht="16" x14ac:dyDescent="0.2">
      <c r="A190" s="23" t="s">
        <v>200</v>
      </c>
      <c r="B190" s="24">
        <f t="shared" ref="B190:S190" si="9">B188/B2</f>
        <v>0.11935172969799154</v>
      </c>
      <c r="C190" s="24" t="e">
        <f t="shared" si="9"/>
        <v>#VALUE!</v>
      </c>
      <c r="D190" s="24" t="e">
        <f t="shared" si="9"/>
        <v>#VALUE!</v>
      </c>
      <c r="E190" s="24">
        <f t="shared" si="9"/>
        <v>0.1415766581355995</v>
      </c>
      <c r="F190" s="24">
        <f t="shared" si="9"/>
        <v>0.1948938753376237</v>
      </c>
      <c r="G190" s="24">
        <f t="shared" si="9"/>
        <v>0.1789689266104473</v>
      </c>
      <c r="H190" s="24">
        <f t="shared" si="9"/>
        <v>0.20235953738710655</v>
      </c>
      <c r="I190" s="24">
        <f t="shared" si="9"/>
        <v>0.21553444786131926</v>
      </c>
      <c r="J190" s="24">
        <f t="shared" si="9"/>
        <v>0.21103749435326005</v>
      </c>
      <c r="K190" s="24">
        <f t="shared" si="9"/>
        <v>0.21569774242601475</v>
      </c>
      <c r="L190" s="24">
        <f t="shared" si="9"/>
        <v>0.1924995294560512</v>
      </c>
      <c r="M190" s="24">
        <f t="shared" si="9"/>
        <v>0.19941869243545221</v>
      </c>
      <c r="N190" s="24">
        <f t="shared" si="9"/>
        <v>0.20135876499106914</v>
      </c>
      <c r="O190" s="25">
        <f t="shared" si="9"/>
        <v>0.22862931269087719</v>
      </c>
      <c r="P190" s="24">
        <f t="shared" si="9"/>
        <v>1.467398239122113E-2</v>
      </c>
      <c r="Q190" s="24">
        <f t="shared" si="9"/>
        <v>0.30653625954198471</v>
      </c>
      <c r="R190" s="24">
        <f t="shared" si="9"/>
        <v>0.51509639869043289</v>
      </c>
      <c r="S190" s="24">
        <f t="shared" si="9"/>
        <v>7.2997791468092529E-2</v>
      </c>
    </row>
    <row r="191" spans="1:19" ht="16" x14ac:dyDescent="0.2">
      <c r="A191" s="3" t="s">
        <v>186</v>
      </c>
      <c r="B191" s="4">
        <v>170782000</v>
      </c>
      <c r="C191" s="4">
        <v>541319000</v>
      </c>
      <c r="D191" s="4">
        <v>701037000</v>
      </c>
      <c r="E191" s="4">
        <v>1945518000</v>
      </c>
      <c r="F191" s="4">
        <v>643319000</v>
      </c>
      <c r="G191" s="4">
        <v>1112740000</v>
      </c>
      <c r="H191" s="4">
        <v>2294415000</v>
      </c>
      <c r="I191" s="4">
        <v>1774890000</v>
      </c>
      <c r="J191" s="4">
        <v>4109000000</v>
      </c>
      <c r="K191" s="4">
        <v>3012000000</v>
      </c>
      <c r="L191" s="4">
        <v>3964000000</v>
      </c>
      <c r="M191" s="4">
        <v>11832000000</v>
      </c>
      <c r="N191" s="4">
        <v>5890000000</v>
      </c>
      <c r="O191" s="5">
        <v>5682000000</v>
      </c>
      <c r="P191" s="4">
        <v>-119000000</v>
      </c>
      <c r="Q191" s="4">
        <v>2499000000</v>
      </c>
      <c r="R191" s="4">
        <v>3137000000</v>
      </c>
      <c r="S191" s="4">
        <v>165000000</v>
      </c>
    </row>
    <row r="192" spans="1:19" ht="16" x14ac:dyDescent="0.2">
      <c r="A192" s="3" t="s">
        <v>187</v>
      </c>
      <c r="B192" s="6">
        <v>0.35</v>
      </c>
      <c r="C192" s="6">
        <v>1.06</v>
      </c>
      <c r="D192" s="6">
        <v>1.3</v>
      </c>
      <c r="E192" s="6">
        <v>0.96</v>
      </c>
      <c r="F192" s="6">
        <v>1.68</v>
      </c>
      <c r="G192" s="6">
        <v>1.88</v>
      </c>
      <c r="H192" s="6">
        <v>2.4700000000000002</v>
      </c>
      <c r="I192" s="6">
        <v>3.08</v>
      </c>
      <c r="J192" s="6">
        <v>3.73</v>
      </c>
      <c r="K192" s="6">
        <v>4.45</v>
      </c>
      <c r="L192" s="6">
        <v>4.51</v>
      </c>
      <c r="M192" s="6">
        <v>5.53</v>
      </c>
      <c r="N192" s="6">
        <v>6.36</v>
      </c>
      <c r="O192" s="7">
        <v>7.69</v>
      </c>
      <c r="P192" s="6">
        <v>0.12</v>
      </c>
      <c r="Q192" s="6">
        <v>2.61</v>
      </c>
      <c r="R192" s="6">
        <v>4.33</v>
      </c>
      <c r="S192" s="6">
        <v>0.64</v>
      </c>
    </row>
    <row r="193" spans="1:19" ht="16" x14ac:dyDescent="0.2">
      <c r="A193" s="3" t="s">
        <v>188</v>
      </c>
      <c r="B193" s="6">
        <v>23.93</v>
      </c>
      <c r="C193" s="6">
        <v>25.86</v>
      </c>
      <c r="D193" s="6">
        <v>32.81</v>
      </c>
      <c r="E193" s="6">
        <v>30.8</v>
      </c>
      <c r="F193" s="6">
        <v>27.1</v>
      </c>
      <c r="G193" s="6">
        <v>21.47</v>
      </c>
      <c r="H193" s="6">
        <v>21.08</v>
      </c>
      <c r="I193" s="6">
        <v>25.59</v>
      </c>
      <c r="J193" s="6">
        <v>29.5</v>
      </c>
      <c r="K193" s="6">
        <v>31.15</v>
      </c>
      <c r="L193" s="6">
        <v>38.06</v>
      </c>
      <c r="M193" s="6">
        <v>33.729999999999997</v>
      </c>
      <c r="N193" s="6">
        <v>21.17</v>
      </c>
      <c r="O193" s="7">
        <v>24.1</v>
      </c>
      <c r="P193" s="4" t="s">
        <v>23</v>
      </c>
      <c r="Q193" s="6">
        <v>21.66</v>
      </c>
      <c r="R193" s="6">
        <v>22.96</v>
      </c>
      <c r="S193" s="6">
        <v>24.63</v>
      </c>
    </row>
    <row r="194" spans="1:19" ht="16" x14ac:dyDescent="0.2">
      <c r="A194" s="3" t="s">
        <v>189</v>
      </c>
      <c r="B194" s="6">
        <v>7.12</v>
      </c>
      <c r="C194" s="6">
        <v>-51.12</v>
      </c>
      <c r="D194" s="6">
        <v>-2.72</v>
      </c>
      <c r="E194" s="6">
        <v>-3.77</v>
      </c>
      <c r="F194" s="6">
        <v>-4.47</v>
      </c>
      <c r="G194" s="6">
        <v>-35.26</v>
      </c>
      <c r="H194" s="6">
        <v>12.04</v>
      </c>
      <c r="I194" s="6">
        <v>21.48</v>
      </c>
      <c r="J194" s="6">
        <v>3.06</v>
      </c>
      <c r="K194" s="6">
        <v>34.369999999999997</v>
      </c>
      <c r="L194" s="6">
        <v>1.18</v>
      </c>
      <c r="M194" s="6">
        <v>4.16</v>
      </c>
      <c r="N194" s="6">
        <v>34.19</v>
      </c>
      <c r="O194" s="7">
        <v>5.32</v>
      </c>
      <c r="P194" s="6">
        <v>1.49</v>
      </c>
      <c r="Q194" s="6">
        <v>-28.45</v>
      </c>
      <c r="R194" s="6">
        <v>22.57</v>
      </c>
      <c r="S194" s="6">
        <v>0.64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Q1 A4:S7 A15:S16 A19:S20 A37:S53 S1 A130:S137 A54:O54 A191:S195 A138:O138 A2:S2 A9:S11 A13:S13 A55:S128 A139:S142 A144:S171 A188:D188 M188:S188 K188 I188 G188 A173:S187 A172:N172 P172:S172 A22:S33 A21:N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24CFF-7C32-6141-8FD0-0115DD34B3CE}">
  <dimension ref="A1:R110"/>
  <sheetViews>
    <sheetView tabSelected="1" workbookViewId="0">
      <selection activeCell="L24" sqref="L24"/>
    </sheetView>
  </sheetViews>
  <sheetFormatPr baseColWidth="10" defaultRowHeight="15" x14ac:dyDescent="0.2"/>
  <cols>
    <col min="1" max="19"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252970270000</v>
      </c>
      <c r="B3" s="33" t="s">
        <v>201</v>
      </c>
      <c r="C3" s="34">
        <f>Financials!O8*0.01</f>
        <v>0.74519999999999997</v>
      </c>
      <c r="D3" s="33" t="s">
        <v>202</v>
      </c>
      <c r="E3" s="34">
        <f>SUM(C11:E11)/3</f>
        <v>0.22432300976632699</v>
      </c>
      <c r="F3" s="35" t="s">
        <v>203</v>
      </c>
      <c r="G3" s="36">
        <f>AVERAGE(Financials!L129:O129)</f>
        <v>2.2769976138954179E-2</v>
      </c>
      <c r="H3" s="35" t="s">
        <v>204</v>
      </c>
      <c r="I3" s="37">
        <f>J15*(1+I7)/(I6-I7)</f>
        <v>269865464647.47726</v>
      </c>
      <c r="J3" s="38" t="s">
        <v>205</v>
      </c>
      <c r="K3" s="39">
        <f>(Financials!O172*-1)/Model!A3</f>
        <v>0</v>
      </c>
      <c r="L3" s="40" t="s">
        <v>206</v>
      </c>
      <c r="M3" s="41"/>
      <c r="N3" s="113" t="s">
        <v>207</v>
      </c>
      <c r="O3" s="114"/>
      <c r="P3" s="41"/>
      <c r="Q3" s="41"/>
      <c r="R3" s="41"/>
    </row>
    <row r="4" spans="1:18" ht="22" customHeight="1" x14ac:dyDescent="0.2">
      <c r="A4" s="42">
        <f>Financials!O56-Financials!O96-Financials!O105</f>
        <v>-403000000</v>
      </c>
      <c r="B4" s="43" t="s">
        <v>208</v>
      </c>
      <c r="C4" s="44">
        <f>Financials!O17*0.01</f>
        <v>0.1298</v>
      </c>
      <c r="D4" s="43" t="s">
        <v>209</v>
      </c>
      <c r="E4" s="44">
        <f>SUM(C13:E13)/3</f>
        <v>9.9387071782214065</v>
      </c>
      <c r="F4" s="45" t="s">
        <v>210</v>
      </c>
      <c r="G4" s="46">
        <f>A5*(1+(5*G3))</f>
        <v>1083775933.916012</v>
      </c>
      <c r="H4" s="45" t="s">
        <v>211</v>
      </c>
      <c r="I4" s="47">
        <f>NPV(I6,F15,G15,H15,I15,(J15+I3))</f>
        <v>226924633449.81329</v>
      </c>
      <c r="J4" s="45" t="s">
        <v>212</v>
      </c>
      <c r="K4" s="48" cm="1">
        <f t="array" ref="K4">_FV(A1,"Change (%)",TRUE)</f>
        <v>3.2115999999999999E-2</v>
      </c>
      <c r="L4" s="49" t="s">
        <v>213</v>
      </c>
      <c r="M4" s="41"/>
      <c r="N4" s="115" t="s">
        <v>214</v>
      </c>
      <c r="O4" s="116"/>
      <c r="P4" s="41"/>
      <c r="Q4" s="41"/>
      <c r="R4" s="41"/>
    </row>
    <row r="5" spans="1:18" ht="22" customHeight="1" x14ac:dyDescent="0.2">
      <c r="A5" s="42" cm="1">
        <f t="array" ref="A5">_FV(A1,"Shares outstanding",TRUE)</f>
        <v>973000000</v>
      </c>
      <c r="B5" s="43" t="s">
        <v>215</v>
      </c>
      <c r="C5" s="44">
        <f>F14</f>
        <v>0.23018270752409725</v>
      </c>
      <c r="D5" s="50" t="s">
        <v>216</v>
      </c>
      <c r="E5" s="44">
        <f>SUM(C16:E16)/3</f>
        <v>0.19853653458324896</v>
      </c>
      <c r="F5" s="45" t="s">
        <v>217</v>
      </c>
      <c r="G5" s="46">
        <f>Financials!O56</f>
        <v>12397000000</v>
      </c>
      <c r="H5" s="45" t="s">
        <v>218</v>
      </c>
      <c r="I5" s="47">
        <f>I4+G5-G6</f>
        <v>226521633449.81329</v>
      </c>
      <c r="J5" s="45" t="s">
        <v>219</v>
      </c>
      <c r="K5" s="51" cm="1">
        <f t="array" ref="K5">_FV(A1,"Price")</f>
        <v>259.99</v>
      </c>
      <c r="L5" s="52" t="s">
        <v>220</v>
      </c>
      <c r="M5" s="41"/>
      <c r="N5" s="53" t="s">
        <v>221</v>
      </c>
      <c r="O5" s="54">
        <f>Financials!O21</f>
        <v>0</v>
      </c>
      <c r="P5" s="41"/>
      <c r="Q5" s="41"/>
      <c r="R5" s="41"/>
    </row>
    <row r="6" spans="1:18" ht="22" customHeight="1" x14ac:dyDescent="0.2">
      <c r="A6" s="55">
        <f>O20/F10</f>
        <v>7.2786727089627394</v>
      </c>
      <c r="B6" s="43" t="s">
        <v>222</v>
      </c>
      <c r="C6" s="44">
        <f>F17</f>
        <v>0.31169615882606821</v>
      </c>
      <c r="D6" s="50" t="s">
        <v>200</v>
      </c>
      <c r="E6" s="44">
        <f>Financials!O33/Financials!O126</f>
        <v>2.7168485933679969E-2</v>
      </c>
      <c r="F6" s="43" t="s">
        <v>223</v>
      </c>
      <c r="G6" s="46">
        <f>Financials!O96+Financials!O105</f>
        <v>12800000000</v>
      </c>
      <c r="H6" s="45" t="s">
        <v>224</v>
      </c>
      <c r="I6" s="48">
        <f>N25</f>
        <v>9.108848606581689E-2</v>
      </c>
      <c r="J6" s="45" t="s">
        <v>225</v>
      </c>
      <c r="K6" s="56">
        <f>I5/G4</f>
        <v>209.01149985063955</v>
      </c>
      <c r="L6" s="57" t="s">
        <v>226</v>
      </c>
      <c r="M6" s="41"/>
      <c r="N6" s="53" t="s">
        <v>227</v>
      </c>
      <c r="O6" s="54">
        <f>Financials!O96</f>
        <v>1509000000</v>
      </c>
      <c r="P6" s="41"/>
      <c r="Q6" s="41"/>
      <c r="R6" s="41"/>
    </row>
    <row r="7" spans="1:18" ht="22" customHeight="1" thickBot="1" x14ac:dyDescent="0.25">
      <c r="A7" s="58">
        <f>O20/F12</f>
        <v>31.62128375</v>
      </c>
      <c r="B7" s="59" t="s">
        <v>228</v>
      </c>
      <c r="C7" s="60">
        <f>F15/A3</f>
        <v>4.282321396897746E-2</v>
      </c>
      <c r="D7" s="59" t="s">
        <v>229</v>
      </c>
      <c r="E7" s="61">
        <f>(Financials!O16*(1-0.25))/(Financials!O126+Financials!O105+Financials!O96)</f>
        <v>4.5424085099178918E-2</v>
      </c>
      <c r="F7" s="59" t="s">
        <v>196</v>
      </c>
      <c r="G7" s="62">
        <f>(Financials!O96+Financials!O105)/Financials!O126</f>
        <v>0.22037808615405804</v>
      </c>
      <c r="H7" s="63" t="s">
        <v>230</v>
      </c>
      <c r="I7" s="64">
        <v>2.5000000000000001E-2</v>
      </c>
      <c r="J7" s="65" t="s">
        <v>231</v>
      </c>
      <c r="K7" s="66">
        <f>K6/K5-1</f>
        <v>-0.19607869590892135</v>
      </c>
      <c r="L7" s="67" t="s">
        <v>232</v>
      </c>
      <c r="M7" s="41"/>
      <c r="N7" s="53" t="s">
        <v>233</v>
      </c>
      <c r="O7" s="54">
        <f>Financials!O105</f>
        <v>11291000000</v>
      </c>
      <c r="P7" s="41"/>
      <c r="Q7" s="41"/>
      <c r="R7" s="41"/>
    </row>
    <row r="8" spans="1:18" ht="22" customHeight="1" x14ac:dyDescent="0.2">
      <c r="A8" s="68"/>
      <c r="B8" s="41"/>
      <c r="C8" s="41"/>
      <c r="D8" s="41"/>
      <c r="E8" s="41"/>
      <c r="F8" s="41"/>
      <c r="G8" s="41"/>
      <c r="H8" s="41"/>
      <c r="I8" s="41"/>
      <c r="J8" s="41"/>
      <c r="K8" s="41"/>
      <c r="L8" s="41"/>
      <c r="M8" s="41"/>
      <c r="N8" s="69" t="s">
        <v>214</v>
      </c>
      <c r="O8" s="70">
        <f>O5/(O6+O7)</f>
        <v>0</v>
      </c>
      <c r="P8" s="41"/>
      <c r="Q8" s="41"/>
      <c r="R8" s="41"/>
    </row>
    <row r="9" spans="1:18" ht="22" customHeight="1" x14ac:dyDescent="0.2">
      <c r="A9" s="71"/>
      <c r="B9" s="72">
        <v>2020</v>
      </c>
      <c r="C9" s="72">
        <v>2021</v>
      </c>
      <c r="D9" s="72">
        <v>2022</v>
      </c>
      <c r="E9" s="73">
        <v>2023</v>
      </c>
      <c r="F9" s="74">
        <v>2024</v>
      </c>
      <c r="G9" s="75">
        <v>2025</v>
      </c>
      <c r="H9" s="75">
        <v>2026</v>
      </c>
      <c r="I9" s="75">
        <v>2027</v>
      </c>
      <c r="J9" s="76">
        <v>2028</v>
      </c>
      <c r="K9" s="77"/>
      <c r="L9" s="77"/>
      <c r="M9" s="77"/>
      <c r="N9" s="53" t="s">
        <v>234</v>
      </c>
      <c r="O9" s="54">
        <f>Financials!O25</f>
        <v>748000000</v>
      </c>
      <c r="P9" s="41"/>
      <c r="Q9" s="41"/>
      <c r="R9" s="41"/>
    </row>
    <row r="10" spans="1:18" ht="22" customHeight="1" x14ac:dyDescent="0.2">
      <c r="A10" s="78" t="s">
        <v>235</v>
      </c>
      <c r="B10" s="79">
        <v>17098000000</v>
      </c>
      <c r="C10" s="79">
        <v>21252000000</v>
      </c>
      <c r="D10" s="79">
        <v>26492000000</v>
      </c>
      <c r="E10" s="80">
        <v>31352000000</v>
      </c>
      <c r="F10" s="79">
        <v>34755000000</v>
      </c>
      <c r="G10" s="79">
        <v>38622000000</v>
      </c>
      <c r="H10" s="79">
        <v>43100000000</v>
      </c>
      <c r="I10" s="79">
        <v>48500000000</v>
      </c>
      <c r="J10" s="80">
        <v>54400000000</v>
      </c>
      <c r="K10" s="81" t="s">
        <v>236</v>
      </c>
      <c r="L10" s="77"/>
      <c r="N10" s="53" t="s">
        <v>237</v>
      </c>
      <c r="O10" s="54">
        <f>Financials!O24</f>
        <v>2326000000</v>
      </c>
      <c r="P10" s="41"/>
      <c r="Q10" s="41"/>
      <c r="R10" s="41"/>
    </row>
    <row r="11" spans="1:18" ht="22" customHeight="1" x14ac:dyDescent="0.2">
      <c r="A11" s="82"/>
      <c r="B11" s="83"/>
      <c r="C11" s="83">
        <f t="shared" ref="C11:J11" si="0">(C10/B10)-1</f>
        <v>0.24295239209264241</v>
      </c>
      <c r="D11" s="83">
        <f t="shared" si="0"/>
        <v>0.24656502917372491</v>
      </c>
      <c r="E11" s="83">
        <f t="shared" si="0"/>
        <v>0.18345160803261362</v>
      </c>
      <c r="F11" s="84">
        <f t="shared" si="0"/>
        <v>0.10854171982648642</v>
      </c>
      <c r="G11" s="83">
        <f t="shared" si="0"/>
        <v>0.11126456624946046</v>
      </c>
      <c r="H11" s="83">
        <f t="shared" si="0"/>
        <v>0.11594428046191285</v>
      </c>
      <c r="I11" s="83">
        <f t="shared" si="0"/>
        <v>0.12529002320185612</v>
      </c>
      <c r="J11" s="85">
        <f t="shared" si="0"/>
        <v>0.12164948453608249</v>
      </c>
      <c r="K11" s="85">
        <f>SUM(F11:J11)/5</f>
        <v>0.11653801485515966</v>
      </c>
      <c r="L11" s="77"/>
      <c r="M11" s="77"/>
      <c r="N11" s="53" t="s">
        <v>238</v>
      </c>
      <c r="O11" s="86">
        <f>O9/O10</f>
        <v>0.32158211521926056</v>
      </c>
      <c r="P11" s="41"/>
      <c r="Q11" s="41"/>
      <c r="R11" s="41"/>
    </row>
    <row r="12" spans="1:18" ht="22" customHeight="1" x14ac:dyDescent="0.2">
      <c r="A12" s="78" t="s">
        <v>141</v>
      </c>
      <c r="B12" s="79">
        <v>126000000</v>
      </c>
      <c r="C12" s="79">
        <v>4072000000</v>
      </c>
      <c r="D12" s="79">
        <v>1444000000</v>
      </c>
      <c r="E12" s="79">
        <v>208000000</v>
      </c>
      <c r="F12" s="87">
        <v>8000000000</v>
      </c>
      <c r="G12" s="79">
        <v>9300000000</v>
      </c>
      <c r="H12" s="79">
        <v>11082000000</v>
      </c>
      <c r="I12" s="79">
        <v>12500000000</v>
      </c>
      <c r="J12" s="80">
        <v>13777000000</v>
      </c>
      <c r="K12" s="88" t="s">
        <v>239</v>
      </c>
      <c r="L12" s="77"/>
      <c r="M12" s="77"/>
      <c r="N12" s="53" t="s">
        <v>240</v>
      </c>
      <c r="O12" s="86">
        <f>O8*(1-O11)</f>
        <v>0</v>
      </c>
      <c r="P12" s="41"/>
      <c r="Q12" s="41"/>
      <c r="R12" s="41"/>
    </row>
    <row r="13" spans="1:18" ht="22" customHeight="1" x14ac:dyDescent="0.2">
      <c r="A13" s="82"/>
      <c r="B13" s="83"/>
      <c r="C13" s="83">
        <f t="shared" ref="C13:J13" si="1">(C12/B12)-1</f>
        <v>31.317460317460316</v>
      </c>
      <c r="D13" s="83">
        <f t="shared" si="1"/>
        <v>-0.64538310412573674</v>
      </c>
      <c r="E13" s="83">
        <f t="shared" si="1"/>
        <v>-0.85595567867036015</v>
      </c>
      <c r="F13" s="84">
        <f t="shared" si="1"/>
        <v>37.46153846153846</v>
      </c>
      <c r="G13" s="83">
        <f t="shared" si="1"/>
        <v>0.16250000000000009</v>
      </c>
      <c r="H13" s="83">
        <f t="shared" si="1"/>
        <v>0.19161290322580649</v>
      </c>
      <c r="I13" s="83">
        <f t="shared" si="1"/>
        <v>0.12795524273596826</v>
      </c>
      <c r="J13" s="85">
        <f t="shared" si="1"/>
        <v>0.10216000000000003</v>
      </c>
      <c r="K13" s="85">
        <f>AVERAGE(G13:J13)</f>
        <v>0.14605703649044371</v>
      </c>
      <c r="L13" s="77"/>
      <c r="M13" s="77"/>
      <c r="N13" s="115" t="s">
        <v>241</v>
      </c>
      <c r="O13" s="116"/>
      <c r="P13" s="41"/>
      <c r="Q13" s="41"/>
      <c r="R13" s="41"/>
    </row>
    <row r="14" spans="1:18" ht="22" customHeight="1" x14ac:dyDescent="0.2">
      <c r="A14" s="89" t="s">
        <v>242</v>
      </c>
      <c r="B14" s="90">
        <f>B12/B10</f>
        <v>7.3692829570710027E-3</v>
      </c>
      <c r="C14" s="90">
        <f t="shared" ref="C14:J14" si="2">C12/C10</f>
        <v>0.19160549595332205</v>
      </c>
      <c r="D14" s="90">
        <f t="shared" si="2"/>
        <v>5.4507020987467916E-2</v>
      </c>
      <c r="E14" s="90">
        <f t="shared" si="2"/>
        <v>6.6343454963000764E-3</v>
      </c>
      <c r="F14" s="91">
        <f t="shared" si="2"/>
        <v>0.23018270752409725</v>
      </c>
      <c r="G14" s="90">
        <f t="shared" si="2"/>
        <v>0.24079540158458909</v>
      </c>
      <c r="H14" s="90">
        <f t="shared" si="2"/>
        <v>0.25712296983758703</v>
      </c>
      <c r="I14" s="90">
        <f t="shared" si="2"/>
        <v>0.25773195876288657</v>
      </c>
      <c r="J14" s="92">
        <f t="shared" si="2"/>
        <v>0.25325367647058822</v>
      </c>
      <c r="K14" s="92"/>
      <c r="L14" s="77"/>
      <c r="M14" s="77"/>
      <c r="N14" s="53" t="s">
        <v>243</v>
      </c>
      <c r="O14" s="86">
        <f>'[1]US Treasury Bonds'!$C$8</f>
        <v>4.2709999999999998E-2</v>
      </c>
      <c r="P14" s="41"/>
      <c r="Q14" s="41"/>
      <c r="R14" s="41"/>
    </row>
    <row r="15" spans="1:18" ht="22" customHeight="1" x14ac:dyDescent="0.2">
      <c r="A15" s="78" t="s">
        <v>184</v>
      </c>
      <c r="B15" s="79">
        <v>3688000000</v>
      </c>
      <c r="C15" s="79">
        <v>4091000000</v>
      </c>
      <c r="D15" s="79">
        <v>5283000000</v>
      </c>
      <c r="E15" s="79">
        <v>6313000000</v>
      </c>
      <c r="F15" s="87">
        <v>10833000000</v>
      </c>
      <c r="G15" s="79">
        <v>12154000000</v>
      </c>
      <c r="H15" s="79">
        <v>13180000000</v>
      </c>
      <c r="I15" s="79">
        <v>15400000000</v>
      </c>
      <c r="J15" s="80">
        <v>17400000000</v>
      </c>
      <c r="K15" s="88" t="s">
        <v>244</v>
      </c>
      <c r="L15" s="77"/>
      <c r="M15" s="77"/>
      <c r="N15" s="53" t="s">
        <v>245</v>
      </c>
      <c r="O15" s="93" cm="1">
        <f t="array" ref="O15">_FV(A1,"Beta")</f>
        <v>1.2833000000000001</v>
      </c>
      <c r="P15" s="41"/>
      <c r="Q15" s="41"/>
      <c r="R15" s="41"/>
    </row>
    <row r="16" spans="1:18" ht="22" customHeight="1" x14ac:dyDescent="0.2">
      <c r="A16" s="94"/>
      <c r="B16" s="83"/>
      <c r="C16" s="83">
        <f t="shared" ref="C16:J16" si="3">(C15/B15)-1</f>
        <v>0.10927331887201741</v>
      </c>
      <c r="D16" s="83">
        <f t="shared" si="3"/>
        <v>0.29137130285993651</v>
      </c>
      <c r="E16" s="83">
        <f t="shared" si="3"/>
        <v>0.194964982017793</v>
      </c>
      <c r="F16" s="84">
        <f t="shared" si="3"/>
        <v>0.71598289244416291</v>
      </c>
      <c r="G16" s="83">
        <f t="shared" si="3"/>
        <v>0.12194221360657242</v>
      </c>
      <c r="H16" s="83">
        <f t="shared" si="3"/>
        <v>8.4416652953759996E-2</v>
      </c>
      <c r="I16" s="83">
        <f t="shared" si="3"/>
        <v>0.16843702579666164</v>
      </c>
      <c r="J16" s="85">
        <f t="shared" si="3"/>
        <v>0.12987012987012991</v>
      </c>
      <c r="K16" s="85">
        <f>SUM(F16:J16)/5</f>
        <v>0.24412978293425738</v>
      </c>
      <c r="L16" s="77"/>
      <c r="M16" s="77"/>
      <c r="N16" s="53" t="s">
        <v>246</v>
      </c>
      <c r="O16" s="86">
        <v>8.4000000000000005E-2</v>
      </c>
      <c r="P16" s="41"/>
      <c r="Q16" s="41"/>
      <c r="R16" s="41"/>
    </row>
    <row r="17" spans="1:18" ht="22" customHeight="1" x14ac:dyDescent="0.2">
      <c r="A17" s="89" t="s">
        <v>200</v>
      </c>
      <c r="B17" s="90">
        <f>B15/B10</f>
        <v>0.21569774242601475</v>
      </c>
      <c r="C17" s="90">
        <f t="shared" ref="C17:J17" si="4">C15/C10</f>
        <v>0.1924995294560512</v>
      </c>
      <c r="D17" s="90">
        <f t="shared" si="4"/>
        <v>0.19941869243545221</v>
      </c>
      <c r="E17" s="92">
        <f t="shared" si="4"/>
        <v>0.20135876499106914</v>
      </c>
      <c r="F17" s="90">
        <f t="shared" si="4"/>
        <v>0.31169615882606821</v>
      </c>
      <c r="G17" s="90">
        <f t="shared" si="4"/>
        <v>0.31469110869452643</v>
      </c>
      <c r="H17" s="90">
        <f t="shared" si="4"/>
        <v>0.30580046403712297</v>
      </c>
      <c r="I17" s="90">
        <f t="shared" si="4"/>
        <v>0.31752577319587627</v>
      </c>
      <c r="J17" s="92">
        <f t="shared" si="4"/>
        <v>0.31985294117647056</v>
      </c>
      <c r="K17" s="92"/>
      <c r="L17" s="77"/>
      <c r="M17" s="77"/>
      <c r="N17" s="95" t="s">
        <v>241</v>
      </c>
      <c r="O17" s="96">
        <f>(O14)+((O15)*(O16-O14))</f>
        <v>9.5697457000000014E-2</v>
      </c>
      <c r="P17" s="41"/>
      <c r="Q17" s="41"/>
      <c r="R17" s="41"/>
    </row>
    <row r="18" spans="1:18" ht="22" customHeight="1" x14ac:dyDescent="0.2">
      <c r="A18" s="97" t="s">
        <v>196</v>
      </c>
      <c r="B18" s="98">
        <v>8.7351897969964523E-3</v>
      </c>
      <c r="C18" s="98">
        <v>7.1430066563402689E-3</v>
      </c>
      <c r="D18" s="98">
        <v>5.6994674950077654E-3</v>
      </c>
      <c r="E18" s="98">
        <v>1.9234750921363203E-2</v>
      </c>
      <c r="F18" s="99"/>
      <c r="G18" s="98"/>
      <c r="H18" s="98"/>
      <c r="I18" s="98"/>
      <c r="J18" s="100"/>
      <c r="K18" s="101"/>
      <c r="L18" s="77"/>
      <c r="M18" s="77"/>
      <c r="N18" s="115" t="s">
        <v>247</v>
      </c>
      <c r="O18" s="116"/>
      <c r="P18" s="41"/>
      <c r="Q18" s="41"/>
      <c r="R18" s="41"/>
    </row>
    <row r="19" spans="1:18" ht="22" customHeight="1" x14ac:dyDescent="0.2">
      <c r="A19" s="77"/>
      <c r="B19" s="77"/>
      <c r="C19" s="77"/>
      <c r="D19" s="77"/>
      <c r="E19" s="77"/>
      <c r="F19" s="77"/>
      <c r="G19" s="77"/>
      <c r="H19" s="77"/>
      <c r="I19" s="77"/>
      <c r="J19" s="77"/>
      <c r="K19" s="77"/>
      <c r="L19" s="77"/>
      <c r="M19" s="77"/>
      <c r="N19" s="53" t="s">
        <v>224</v>
      </c>
      <c r="O19" s="102">
        <f>O6+O7</f>
        <v>12800000000</v>
      </c>
      <c r="P19" s="41"/>
      <c r="Q19" s="41"/>
      <c r="R19" s="41"/>
    </row>
    <row r="20" spans="1:18" ht="22" customHeight="1" x14ac:dyDescent="0.2">
      <c r="A20" s="77"/>
      <c r="B20" s="77"/>
      <c r="C20" s="77"/>
      <c r="D20" s="77"/>
      <c r="E20" s="77"/>
      <c r="F20" s="77"/>
      <c r="G20" s="77"/>
      <c r="H20" s="77"/>
      <c r="I20" s="77"/>
      <c r="J20" s="77"/>
      <c r="K20" s="77"/>
      <c r="L20" s="77"/>
      <c r="M20" s="77"/>
      <c r="N20" s="53" t="s">
        <v>201</v>
      </c>
      <c r="O20" s="102" cm="1">
        <f t="array" ref="O20">_FV(A1,"Market cap",TRUE)</f>
        <v>252970270000</v>
      </c>
      <c r="P20" s="41"/>
      <c r="Q20" s="41"/>
      <c r="R20" s="41"/>
    </row>
    <row r="21" spans="1:18" ht="22" customHeight="1" x14ac:dyDescent="0.2">
      <c r="A21" s="106" t="str" cm="1">
        <f t="array" ref="A21">_FV(A1,"Industry")</f>
        <v>Software &amp; IT Services</v>
      </c>
      <c r="B21" s="106"/>
      <c r="C21" s="117" cm="1">
        <f t="array" ref="C21">_FV(A1,"Year incorporated",TRUE)</f>
        <v>1999</v>
      </c>
      <c r="D21" s="117"/>
      <c r="E21" s="103"/>
      <c r="F21" s="77"/>
      <c r="G21" s="77"/>
      <c r="H21" s="77"/>
      <c r="I21" s="77"/>
      <c r="J21" s="77"/>
      <c r="K21" s="77"/>
      <c r="M21" s="77"/>
      <c r="N21" s="53" t="s">
        <v>248</v>
      </c>
      <c r="O21" s="102">
        <f>O19+O20</f>
        <v>265770270000</v>
      </c>
      <c r="P21" s="41"/>
      <c r="Q21" s="41"/>
      <c r="R21" s="41"/>
    </row>
    <row r="22" spans="1:18" ht="22" customHeight="1" x14ac:dyDescent="0.2">
      <c r="A22" s="106" t="str" cm="1">
        <f t="array" ref="A22">_FV(A1,"Description")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B22" s="106"/>
      <c r="C22" s="106"/>
      <c r="D22" s="106"/>
      <c r="E22" s="106"/>
      <c r="F22" s="77"/>
      <c r="G22" s="77"/>
      <c r="H22" s="77"/>
      <c r="I22" s="77"/>
      <c r="J22" s="77"/>
      <c r="K22" s="77"/>
      <c r="L22" s="77"/>
      <c r="M22" s="77"/>
      <c r="N22" s="69" t="s">
        <v>249</v>
      </c>
      <c r="O22" s="104">
        <f>(O19/O21)</f>
        <v>4.8161895610069554E-2</v>
      </c>
      <c r="P22" s="41"/>
      <c r="Q22" s="41"/>
      <c r="R22" s="41"/>
    </row>
    <row r="23" spans="1:18" ht="22" customHeight="1" x14ac:dyDescent="0.2">
      <c r="A23" s="106"/>
      <c r="B23" s="106"/>
      <c r="C23" s="106"/>
      <c r="D23" s="106"/>
      <c r="E23" s="106"/>
      <c r="F23" s="77"/>
      <c r="G23" s="77"/>
      <c r="H23" s="77"/>
      <c r="I23" s="77"/>
      <c r="J23" s="77"/>
      <c r="K23" s="77"/>
      <c r="L23" s="77"/>
      <c r="M23" s="77"/>
      <c r="N23" s="95" t="s">
        <v>250</v>
      </c>
      <c r="O23" s="105">
        <f>O20/O21</f>
        <v>0.95183810438993044</v>
      </c>
      <c r="P23" s="41"/>
      <c r="Q23" s="41"/>
      <c r="R23" s="41"/>
    </row>
    <row r="24" spans="1:18" ht="22" customHeight="1" x14ac:dyDescent="0.2">
      <c r="A24" s="106"/>
      <c r="B24" s="106"/>
      <c r="C24" s="106"/>
      <c r="D24" s="106"/>
      <c r="E24" s="106"/>
      <c r="F24" s="77"/>
      <c r="G24" s="77"/>
      <c r="H24" s="77"/>
      <c r="I24" s="77"/>
      <c r="J24" s="77"/>
      <c r="K24" s="77"/>
      <c r="L24" s="77"/>
      <c r="M24" s="77"/>
      <c r="N24" s="107" t="s">
        <v>251</v>
      </c>
      <c r="O24" s="108"/>
      <c r="P24" s="41"/>
      <c r="Q24" s="41"/>
      <c r="R24" s="41"/>
    </row>
    <row r="25" spans="1:18" ht="22" customHeight="1" x14ac:dyDescent="0.2">
      <c r="A25" s="106"/>
      <c r="B25" s="106"/>
      <c r="C25" s="106"/>
      <c r="D25" s="106"/>
      <c r="E25" s="106"/>
      <c r="F25" s="77"/>
      <c r="G25" s="77"/>
      <c r="H25" s="77"/>
      <c r="I25" s="77"/>
      <c r="J25" s="77"/>
      <c r="K25" s="77"/>
      <c r="L25" s="77"/>
      <c r="M25" s="77"/>
      <c r="N25" s="109">
        <f>(O22*O12)+(O23*O17)</f>
        <v>9.108848606581689E-2</v>
      </c>
      <c r="O25" s="110"/>
      <c r="P25" s="41"/>
      <c r="Q25" s="41"/>
      <c r="R25" s="41"/>
    </row>
    <row r="26" spans="1:18" ht="22" customHeight="1" x14ac:dyDescent="0.2">
      <c r="A26" s="106"/>
      <c r="B26" s="106"/>
      <c r="C26" s="106"/>
      <c r="D26" s="106"/>
      <c r="E26" s="106"/>
      <c r="F26" s="77"/>
      <c r="G26" s="77"/>
      <c r="H26" s="77"/>
      <c r="I26" s="77"/>
      <c r="J26" s="77"/>
      <c r="K26" s="77"/>
      <c r="L26" s="77"/>
      <c r="M26" s="77"/>
      <c r="N26" s="77"/>
      <c r="O26" s="41"/>
      <c r="P26" s="41"/>
      <c r="Q26" s="41"/>
      <c r="R26" s="41"/>
    </row>
    <row r="27" spans="1:18" ht="22" customHeight="1" x14ac:dyDescent="0.2">
      <c r="A27" s="106"/>
      <c r="B27" s="106"/>
      <c r="C27" s="106"/>
      <c r="D27" s="106"/>
      <c r="E27" s="106"/>
      <c r="F27" s="77"/>
      <c r="G27" s="77"/>
      <c r="H27" s="77"/>
      <c r="I27" s="77"/>
      <c r="J27" s="77"/>
      <c r="K27" s="77"/>
      <c r="L27" s="77"/>
      <c r="M27" s="77"/>
      <c r="N27" s="77"/>
      <c r="O27" s="41"/>
      <c r="P27" s="41"/>
      <c r="Q27" s="41"/>
      <c r="R27" s="41"/>
    </row>
    <row r="28" spans="1:18" ht="22" customHeight="1" x14ac:dyDescent="0.2">
      <c r="A28" s="106"/>
      <c r="B28" s="106"/>
      <c r="C28" s="106"/>
      <c r="D28" s="106"/>
      <c r="E28" s="106"/>
      <c r="F28" s="77"/>
      <c r="G28" s="77"/>
      <c r="H28" s="77"/>
      <c r="I28" s="77"/>
      <c r="J28" s="77"/>
      <c r="K28" s="77"/>
      <c r="L28" s="77"/>
      <c r="M28" s="77"/>
      <c r="N28" s="77"/>
      <c r="O28" s="41"/>
      <c r="P28" s="41"/>
      <c r="Q28" s="41"/>
      <c r="R28" s="41"/>
    </row>
    <row r="29" spans="1:18" ht="22" customHeight="1" x14ac:dyDescent="0.2">
      <c r="A29" s="106"/>
      <c r="B29" s="106"/>
      <c r="C29" s="106"/>
      <c r="D29" s="106"/>
      <c r="E29" s="106"/>
      <c r="F29" s="77"/>
      <c r="G29" s="77"/>
      <c r="H29" s="77"/>
      <c r="I29" s="77"/>
      <c r="J29" s="77"/>
      <c r="K29" s="77"/>
      <c r="L29" s="77"/>
      <c r="M29" s="77"/>
      <c r="N29" s="77"/>
      <c r="O29" s="41"/>
      <c r="P29" s="41"/>
      <c r="Q29" s="41"/>
      <c r="R29" s="41"/>
    </row>
    <row r="30" spans="1:18" ht="22" customHeight="1" x14ac:dyDescent="0.2">
      <c r="A30" s="106"/>
      <c r="B30" s="106"/>
      <c r="C30" s="106"/>
      <c r="D30" s="106"/>
      <c r="E30" s="106"/>
      <c r="F30" s="77"/>
      <c r="G30" s="77"/>
      <c r="H30" s="77"/>
      <c r="I30" s="77"/>
      <c r="J30" s="77"/>
      <c r="K30" s="77"/>
      <c r="L30" s="77"/>
      <c r="M30" s="77"/>
      <c r="N30" s="77"/>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77"/>
      <c r="B33" s="77"/>
      <c r="C33" s="77"/>
      <c r="D33" s="77"/>
      <c r="E33" s="77"/>
      <c r="F33" s="77"/>
      <c r="G33" s="77"/>
      <c r="H33" s="77"/>
      <c r="I33" s="77"/>
      <c r="J33" s="77"/>
      <c r="K33" s="77"/>
      <c r="L33" s="77"/>
      <c r="M33" s="77"/>
      <c r="N33" s="77"/>
      <c r="O33" s="77"/>
      <c r="P33" s="77"/>
      <c r="Q33" s="77"/>
      <c r="R33" s="77"/>
    </row>
    <row r="34" spans="1:18" x14ac:dyDescent="0.2">
      <c r="A34" s="77"/>
      <c r="B34" s="77"/>
      <c r="C34" s="77"/>
      <c r="D34" s="77"/>
      <c r="E34" s="77"/>
      <c r="F34" s="77"/>
      <c r="G34" s="77"/>
      <c r="H34" s="77"/>
      <c r="I34" s="77"/>
      <c r="J34" s="77"/>
      <c r="K34" s="77"/>
      <c r="L34" s="77"/>
      <c r="M34" s="77"/>
      <c r="N34" s="77"/>
      <c r="O34" s="77"/>
      <c r="P34" s="77"/>
      <c r="Q34" s="77"/>
      <c r="R34" s="77"/>
    </row>
    <row r="35" spans="1:18" x14ac:dyDescent="0.2">
      <c r="A35" s="77"/>
      <c r="B35" s="77"/>
      <c r="C35" s="77"/>
      <c r="D35" s="77"/>
      <c r="E35" s="77"/>
      <c r="F35" s="77"/>
      <c r="G35" s="77"/>
      <c r="H35" s="77"/>
      <c r="I35" s="77"/>
      <c r="J35" s="77"/>
      <c r="K35" s="77"/>
      <c r="L35" s="77"/>
      <c r="M35" s="77"/>
      <c r="N35" s="77"/>
      <c r="O35" s="77"/>
      <c r="P35" s="77"/>
      <c r="Q35" s="77"/>
      <c r="R35" s="77"/>
    </row>
    <row r="36" spans="1:18" x14ac:dyDescent="0.2">
      <c r="A36" s="77"/>
      <c r="B36" s="77"/>
      <c r="C36" s="77"/>
      <c r="D36" s="77"/>
      <c r="E36" s="77"/>
      <c r="F36" s="77"/>
      <c r="G36" s="77"/>
      <c r="H36" s="77"/>
      <c r="I36" s="77"/>
      <c r="J36" s="77"/>
      <c r="K36" s="77"/>
      <c r="L36" s="77"/>
      <c r="M36" s="77"/>
      <c r="N36" s="77"/>
      <c r="O36" s="77"/>
      <c r="P36" s="77"/>
      <c r="Q36" s="77"/>
      <c r="R36" s="77"/>
    </row>
    <row r="37" spans="1:18" x14ac:dyDescent="0.2">
      <c r="A37" s="77"/>
      <c r="B37" s="77"/>
      <c r="C37" s="77"/>
      <c r="D37" s="77"/>
      <c r="E37" s="77"/>
      <c r="F37" s="77"/>
      <c r="G37" s="77"/>
      <c r="H37" s="77"/>
      <c r="I37" s="77"/>
      <c r="J37" s="77"/>
      <c r="K37" s="77"/>
      <c r="L37" s="77"/>
      <c r="M37" s="77"/>
      <c r="N37" s="77"/>
      <c r="O37" s="77"/>
      <c r="P37" s="77"/>
      <c r="Q37" s="77"/>
      <c r="R37" s="77"/>
    </row>
    <row r="38" spans="1:18" x14ac:dyDescent="0.2">
      <c r="A38" s="77"/>
      <c r="B38" s="77"/>
      <c r="C38" s="77"/>
      <c r="D38" s="77"/>
      <c r="E38" s="77"/>
      <c r="F38" s="77"/>
      <c r="G38" s="77"/>
      <c r="H38" s="77"/>
      <c r="I38" s="77"/>
      <c r="J38" s="77"/>
      <c r="K38" s="77"/>
      <c r="L38" s="77"/>
      <c r="M38" s="77"/>
      <c r="N38" s="77"/>
      <c r="O38" s="77"/>
      <c r="P38" s="77"/>
      <c r="Q38" s="77"/>
      <c r="R38" s="77"/>
    </row>
    <row r="39" spans="1:18" x14ac:dyDescent="0.2">
      <c r="A39" s="77"/>
      <c r="B39" s="77"/>
      <c r="C39" s="77"/>
      <c r="D39" s="77"/>
      <c r="E39" s="77"/>
      <c r="F39" s="77"/>
      <c r="G39" s="77"/>
      <c r="H39" s="77"/>
      <c r="I39" s="77"/>
      <c r="J39" s="77"/>
      <c r="K39" s="77"/>
      <c r="L39" s="77"/>
      <c r="M39" s="77"/>
      <c r="N39" s="77"/>
      <c r="O39" s="77"/>
      <c r="P39" s="77"/>
      <c r="Q39" s="77"/>
      <c r="R39" s="77"/>
    </row>
    <row r="40" spans="1:18" x14ac:dyDescent="0.2">
      <c r="A40" s="77"/>
      <c r="B40" s="77"/>
      <c r="C40" s="77"/>
      <c r="D40" s="77"/>
      <c r="E40" s="77"/>
      <c r="F40" s="77"/>
      <c r="G40" s="77"/>
      <c r="H40" s="77"/>
      <c r="I40" s="77"/>
      <c r="J40" s="77"/>
      <c r="K40" s="77"/>
      <c r="L40" s="77"/>
      <c r="M40" s="77"/>
      <c r="N40" s="77"/>
      <c r="O40" s="77"/>
      <c r="P40" s="77"/>
      <c r="Q40" s="77"/>
      <c r="R40" s="77"/>
    </row>
    <row r="41" spans="1:18" x14ac:dyDescent="0.2">
      <c r="A41" s="77"/>
      <c r="B41" s="77"/>
      <c r="C41" s="77"/>
      <c r="D41" s="77"/>
      <c r="E41" s="77"/>
      <c r="F41" s="77"/>
      <c r="G41" s="77"/>
      <c r="H41" s="77"/>
      <c r="I41" s="77"/>
      <c r="J41" s="77"/>
      <c r="K41" s="77"/>
      <c r="L41" s="77"/>
      <c r="M41" s="77"/>
      <c r="N41" s="77"/>
      <c r="O41" s="77"/>
      <c r="P41" s="77"/>
      <c r="Q41" s="77"/>
      <c r="R41" s="77"/>
    </row>
    <row r="42" spans="1:18" x14ac:dyDescent="0.2">
      <c r="A42" s="77"/>
      <c r="B42" s="77"/>
      <c r="C42" s="77"/>
      <c r="D42" s="77"/>
      <c r="E42" s="77"/>
      <c r="F42" s="77"/>
      <c r="G42" s="77"/>
      <c r="H42" s="77"/>
      <c r="I42" s="77"/>
      <c r="J42" s="77"/>
      <c r="K42" s="77"/>
      <c r="L42" s="77"/>
      <c r="M42" s="77"/>
      <c r="N42" s="77"/>
      <c r="O42" s="77"/>
      <c r="P42" s="77"/>
      <c r="Q42" s="77"/>
      <c r="R42" s="77"/>
    </row>
    <row r="43" spans="1:18" x14ac:dyDescent="0.2">
      <c r="A43" s="77"/>
      <c r="B43" s="77"/>
      <c r="C43" s="77"/>
      <c r="D43" s="77"/>
      <c r="E43" s="77"/>
      <c r="F43" s="77"/>
      <c r="G43" s="77"/>
      <c r="H43" s="77"/>
      <c r="I43" s="77"/>
      <c r="J43" s="77"/>
      <c r="K43" s="77"/>
      <c r="L43" s="77"/>
      <c r="M43" s="77"/>
      <c r="N43" s="77"/>
      <c r="O43" s="77"/>
      <c r="P43" s="77"/>
      <c r="Q43" s="77"/>
      <c r="R43" s="77"/>
    </row>
    <row r="44" spans="1:18" x14ac:dyDescent="0.2">
      <c r="A44" s="77"/>
      <c r="B44" s="77"/>
      <c r="C44" s="77"/>
      <c r="D44" s="77"/>
      <c r="E44" s="77"/>
      <c r="F44" s="77"/>
      <c r="G44" s="77"/>
      <c r="H44" s="77"/>
      <c r="I44" s="77"/>
      <c r="J44" s="77"/>
      <c r="K44" s="77"/>
      <c r="L44" s="77"/>
      <c r="M44" s="77"/>
      <c r="N44" s="77"/>
      <c r="O44" s="77"/>
      <c r="P44" s="77"/>
      <c r="Q44" s="77"/>
      <c r="R44" s="77"/>
    </row>
    <row r="45" spans="1:18" x14ac:dyDescent="0.2">
      <c r="A45" s="77"/>
      <c r="B45" s="77"/>
      <c r="C45" s="77"/>
      <c r="D45" s="77"/>
      <c r="E45" s="77"/>
      <c r="F45" s="77"/>
      <c r="G45" s="77"/>
      <c r="H45" s="77"/>
      <c r="I45" s="77"/>
      <c r="J45" s="77"/>
      <c r="K45" s="77"/>
      <c r="L45" s="77"/>
      <c r="M45" s="77"/>
      <c r="N45" s="77"/>
      <c r="O45" s="77"/>
      <c r="P45" s="77"/>
      <c r="Q45" s="77"/>
      <c r="R45" s="77"/>
    </row>
    <row r="46" spans="1:18" x14ac:dyDescent="0.2">
      <c r="A46" s="77"/>
      <c r="B46" s="77"/>
      <c r="C46" s="77"/>
      <c r="D46" s="77"/>
      <c r="E46" s="77"/>
      <c r="F46" s="77"/>
      <c r="G46" s="77"/>
      <c r="H46" s="77"/>
      <c r="I46" s="77"/>
      <c r="J46" s="77"/>
      <c r="K46" s="77"/>
      <c r="L46" s="77"/>
      <c r="M46" s="77"/>
      <c r="N46" s="77"/>
      <c r="O46" s="77"/>
      <c r="P46" s="77"/>
      <c r="Q46" s="77"/>
      <c r="R46" s="77"/>
    </row>
    <row r="47" spans="1:18" x14ac:dyDescent="0.2">
      <c r="A47" s="77"/>
      <c r="B47" s="77"/>
      <c r="C47" s="77"/>
      <c r="D47" s="77"/>
      <c r="E47" s="77"/>
      <c r="F47" s="77"/>
      <c r="G47" s="77"/>
      <c r="H47" s="77"/>
      <c r="I47" s="77"/>
      <c r="J47" s="77"/>
      <c r="K47" s="77"/>
      <c r="L47" s="77"/>
      <c r="M47" s="77"/>
      <c r="N47" s="77"/>
      <c r="O47" s="77"/>
      <c r="P47" s="77"/>
      <c r="Q47" s="77"/>
      <c r="R47" s="77"/>
    </row>
    <row r="48" spans="1:18" x14ac:dyDescent="0.2">
      <c r="A48" s="77"/>
      <c r="B48" s="77"/>
      <c r="C48" s="77"/>
      <c r="D48" s="77"/>
      <c r="E48" s="77"/>
      <c r="F48" s="77"/>
      <c r="G48" s="77"/>
      <c r="H48" s="77"/>
      <c r="I48" s="77"/>
      <c r="J48" s="77"/>
      <c r="K48" s="77"/>
      <c r="L48" s="77"/>
      <c r="M48" s="77"/>
      <c r="N48" s="77"/>
      <c r="O48" s="77"/>
      <c r="P48" s="77"/>
      <c r="Q48" s="77"/>
      <c r="R48" s="77"/>
    </row>
    <row r="49" spans="1:18" x14ac:dyDescent="0.2">
      <c r="A49" s="77"/>
      <c r="B49" s="77"/>
      <c r="C49" s="77"/>
      <c r="D49" s="77"/>
      <c r="E49" s="77"/>
      <c r="F49" s="77"/>
      <c r="G49" s="77"/>
      <c r="H49" s="77"/>
      <c r="I49" s="77"/>
      <c r="J49" s="77"/>
      <c r="K49" s="77"/>
      <c r="L49" s="77"/>
      <c r="M49" s="77"/>
      <c r="N49" s="77"/>
      <c r="O49" s="77"/>
      <c r="P49" s="77"/>
      <c r="Q49" s="77"/>
      <c r="R49" s="77"/>
    </row>
    <row r="50" spans="1:18" x14ac:dyDescent="0.2">
      <c r="A50" s="77"/>
      <c r="B50" s="77"/>
      <c r="C50" s="77"/>
      <c r="D50" s="77"/>
      <c r="E50" s="77"/>
      <c r="F50" s="77"/>
      <c r="G50" s="77"/>
      <c r="H50" s="77"/>
      <c r="I50" s="77"/>
      <c r="J50" s="77"/>
      <c r="K50" s="77"/>
      <c r="L50" s="77"/>
      <c r="M50" s="77"/>
      <c r="N50" s="77"/>
      <c r="O50" s="77"/>
      <c r="P50" s="77"/>
      <c r="Q50" s="77"/>
      <c r="R50" s="77"/>
    </row>
    <row r="51" spans="1:18" x14ac:dyDescent="0.2">
      <c r="A51" s="77"/>
      <c r="B51" s="77"/>
      <c r="C51" s="77"/>
      <c r="D51" s="77"/>
      <c r="E51" s="77"/>
      <c r="F51" s="77"/>
      <c r="G51" s="77"/>
      <c r="H51" s="77"/>
      <c r="I51" s="77"/>
      <c r="J51" s="77"/>
      <c r="K51" s="77"/>
      <c r="L51" s="77"/>
      <c r="M51" s="77"/>
      <c r="N51" s="77"/>
      <c r="O51" s="77"/>
      <c r="P51" s="77"/>
      <c r="Q51" s="77"/>
      <c r="R51" s="77"/>
    </row>
    <row r="52" spans="1:18" x14ac:dyDescent="0.2">
      <c r="A52" s="77"/>
      <c r="B52" s="77"/>
      <c r="C52" s="77"/>
      <c r="D52" s="77"/>
      <c r="E52" s="77"/>
      <c r="F52" s="77"/>
      <c r="G52" s="77"/>
      <c r="H52" s="77"/>
      <c r="I52" s="77"/>
      <c r="J52" s="77"/>
      <c r="K52" s="77"/>
      <c r="L52" s="77"/>
      <c r="M52" s="77"/>
      <c r="N52" s="77"/>
      <c r="O52" s="77"/>
      <c r="P52" s="77"/>
      <c r="Q52" s="77"/>
      <c r="R52" s="77"/>
    </row>
    <row r="53" spans="1:18" x14ac:dyDescent="0.2">
      <c r="A53" s="77"/>
      <c r="B53" s="77"/>
      <c r="C53" s="77"/>
      <c r="D53" s="77"/>
      <c r="E53" s="77"/>
      <c r="F53" s="77"/>
      <c r="G53" s="77"/>
      <c r="H53" s="77"/>
      <c r="I53" s="77"/>
      <c r="J53" s="77"/>
      <c r="K53" s="77"/>
      <c r="L53" s="77"/>
      <c r="M53" s="77"/>
      <c r="N53" s="77"/>
      <c r="O53" s="77"/>
      <c r="P53" s="77"/>
      <c r="Q53" s="77"/>
      <c r="R53" s="77"/>
    </row>
    <row r="54" spans="1:18" x14ac:dyDescent="0.2">
      <c r="A54" s="77"/>
      <c r="B54" s="77"/>
      <c r="C54" s="77"/>
      <c r="D54" s="77"/>
      <c r="E54" s="77"/>
      <c r="F54" s="77"/>
      <c r="G54" s="77"/>
      <c r="H54" s="77"/>
      <c r="I54" s="77"/>
      <c r="J54" s="77"/>
      <c r="K54" s="77"/>
      <c r="L54" s="77"/>
      <c r="M54" s="77"/>
      <c r="N54" s="77"/>
      <c r="O54" s="77"/>
      <c r="P54" s="77"/>
      <c r="Q54" s="77"/>
      <c r="R54" s="77"/>
    </row>
    <row r="55" spans="1:18" x14ac:dyDescent="0.2">
      <c r="A55" s="77"/>
      <c r="B55" s="77"/>
      <c r="C55" s="77"/>
      <c r="D55" s="77"/>
      <c r="E55" s="77"/>
      <c r="F55" s="77"/>
      <c r="G55" s="77"/>
      <c r="H55" s="77"/>
      <c r="I55" s="77"/>
      <c r="J55" s="77"/>
      <c r="K55" s="77"/>
      <c r="L55" s="77"/>
      <c r="M55" s="77"/>
      <c r="N55" s="77"/>
      <c r="O55" s="77"/>
      <c r="P55" s="77"/>
      <c r="Q55" s="77"/>
      <c r="R55" s="77"/>
    </row>
    <row r="56" spans="1:18" x14ac:dyDescent="0.2">
      <c r="A56" s="77"/>
      <c r="B56" s="77"/>
      <c r="C56" s="77"/>
      <c r="D56" s="77"/>
      <c r="E56" s="77"/>
      <c r="F56" s="77"/>
      <c r="G56" s="77"/>
      <c r="H56" s="77"/>
      <c r="I56" s="77"/>
      <c r="J56" s="77"/>
      <c r="K56" s="77"/>
      <c r="L56" s="77"/>
      <c r="M56" s="77"/>
      <c r="N56" s="77"/>
      <c r="O56" s="77"/>
      <c r="P56" s="77"/>
      <c r="Q56" s="77"/>
      <c r="R56" s="77"/>
    </row>
    <row r="57" spans="1:18" x14ac:dyDescent="0.2">
      <c r="A57" s="77"/>
      <c r="B57" s="77"/>
      <c r="C57" s="77"/>
      <c r="D57" s="77"/>
      <c r="E57" s="77"/>
      <c r="F57" s="77"/>
      <c r="G57" s="77"/>
      <c r="H57" s="77"/>
      <c r="I57" s="77"/>
      <c r="J57" s="77"/>
      <c r="K57" s="77"/>
      <c r="L57" s="77"/>
      <c r="M57" s="77"/>
      <c r="N57" s="77"/>
      <c r="O57" s="77"/>
      <c r="P57" s="77"/>
      <c r="Q57" s="77"/>
      <c r="R57" s="77"/>
    </row>
    <row r="58" spans="1:18" x14ac:dyDescent="0.2">
      <c r="A58" s="77"/>
      <c r="B58" s="77"/>
      <c r="C58" s="77"/>
      <c r="D58" s="77"/>
      <c r="E58" s="77"/>
      <c r="F58" s="77"/>
      <c r="G58" s="77"/>
      <c r="H58" s="77"/>
      <c r="I58" s="77"/>
      <c r="J58" s="77"/>
      <c r="K58" s="77"/>
      <c r="L58" s="77"/>
      <c r="M58" s="77"/>
      <c r="N58" s="77"/>
      <c r="O58" s="77"/>
      <c r="P58" s="77"/>
      <c r="Q58" s="77"/>
      <c r="R58" s="77"/>
    </row>
    <row r="59" spans="1:18" x14ac:dyDescent="0.2">
      <c r="A59" s="77"/>
      <c r="B59" s="77"/>
      <c r="C59" s="77"/>
      <c r="D59" s="77"/>
      <c r="E59" s="77"/>
      <c r="F59" s="77"/>
      <c r="G59" s="77"/>
      <c r="H59" s="77"/>
      <c r="I59" s="77"/>
      <c r="J59" s="77"/>
      <c r="K59" s="77"/>
      <c r="L59" s="77"/>
      <c r="M59" s="77"/>
      <c r="N59" s="77"/>
      <c r="O59" s="77"/>
      <c r="P59" s="77"/>
      <c r="Q59" s="77"/>
      <c r="R59" s="77"/>
    </row>
    <row r="60" spans="1:18" x14ac:dyDescent="0.2">
      <c r="A60" s="77"/>
      <c r="B60" s="77"/>
      <c r="C60" s="77"/>
      <c r="D60" s="77"/>
      <c r="E60" s="77"/>
      <c r="F60" s="77"/>
      <c r="G60" s="77"/>
      <c r="H60" s="77"/>
      <c r="I60" s="77"/>
      <c r="J60" s="77"/>
      <c r="K60" s="77"/>
      <c r="L60" s="77"/>
      <c r="M60" s="77"/>
      <c r="N60" s="77"/>
      <c r="O60" s="77"/>
      <c r="P60" s="77"/>
      <c r="Q60" s="77"/>
      <c r="R60" s="77"/>
    </row>
    <row r="61" spans="1:18" x14ac:dyDescent="0.2">
      <c r="A61" s="77"/>
      <c r="B61" s="77"/>
      <c r="C61" s="77"/>
      <c r="D61" s="77"/>
      <c r="E61" s="77"/>
      <c r="F61" s="77"/>
      <c r="G61" s="77"/>
      <c r="H61" s="77"/>
      <c r="I61" s="77"/>
      <c r="J61" s="77"/>
      <c r="K61" s="77"/>
      <c r="L61" s="77"/>
      <c r="M61" s="77"/>
      <c r="N61" s="77"/>
      <c r="O61" s="77"/>
      <c r="P61" s="77"/>
      <c r="Q61" s="77"/>
      <c r="R61" s="77"/>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YSE:CRM/explorer/revenue_proj" xr:uid="{EB1DEF13-D30F-4446-875E-F9B71A218E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2023-12-03T04:00:47Z</dcterms:modified>
</cp:coreProperties>
</file>