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6593373A-162E-9B4B-A663-A7D8A21F4F77}"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3" i="2"/>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E14" i="2"/>
  <c r="D14" i="2"/>
  <c r="C14" i="2"/>
  <c r="B14" i="2"/>
  <c r="J13" i="2"/>
  <c r="I13" i="2"/>
  <c r="H13" i="2"/>
  <c r="G13" i="2"/>
  <c r="F13" i="2"/>
  <c r="E13" i="2"/>
  <c r="D13" i="2"/>
  <c r="E4" i="2" s="1"/>
  <c r="C13" i="2"/>
  <c r="J11" i="2"/>
  <c r="I11" i="2"/>
  <c r="H11" i="2"/>
  <c r="G11" i="2"/>
  <c r="F11" i="2"/>
  <c r="E11" i="2"/>
  <c r="D11" i="2"/>
  <c r="C11" i="2"/>
  <c r="E3" i="2" s="1"/>
  <c r="O11" i="2"/>
  <c r="O19" i="2"/>
  <c r="K5" i="2" a="1"/>
  <c r="K5" i="2" s="1"/>
  <c r="C5" i="2"/>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6" i="2" l="1"/>
  <c r="G4" i="2"/>
  <c r="K11" i="2"/>
  <c r="O20" i="2"/>
  <c r="O21" i="2" s="1"/>
  <c r="O22" i="2" s="1"/>
  <c r="C7" i="2"/>
  <c r="O23" i="2" l="1"/>
  <c r="A6" i="2"/>
  <c r="A7"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<sst xmlns="http://schemas.openxmlformats.org/spreadsheetml/2006/main" count="1424" uniqueCount="253">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</sst>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10" fillId="6" borderId="2" xfId="0" applyFont="1" applyFill="1" applyBorder="1" applyAlignment="1">
      <alignment horizontal="left" vertical="center" indent="1"/>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10" fillId="6" borderId="2" xfId="0" applyFont="1" applyFill="1" applyBorder="1" applyAlignment="1">
      <alignment horizontal="left" vertical="center" indent="2"/>
    </xf>
    <xf numFmtId="0" fontId="10" fillId="6" borderId="3" xfId="0" applyFont="1" applyFill="1" applyBorder="1" applyAlignment="1">
      <alignment horizontal="left" vertical="center" indent="2"/>
    </xf>
    <xf numFmtId="9" fontId="10" fillId="6" borderId="3" xfId="0" applyNumberFormat="1" applyFont="1" applyFill="1" applyBorder="1" applyAlignment="1">
      <alignment horizontal="right" vertical="center"/>
    </xf>
    <xf numFmtId="0" fontId="10" fillId="6" borderId="2" xfId="0" applyFont="1" applyFill="1" applyBorder="1" applyAlignment="1">
      <alignment horizontal="left" vertical="center"/>
    </xf>
    <xf numFmtId="0" fontId="10" fillId="6" borderId="3" xfId="0" applyFont="1" applyFill="1" applyBorder="1" applyAlignment="1">
      <alignment horizontal="left" vertical="center"/>
    </xf>
    <xf numFmtId="164" fontId="10"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0" fillId="6" borderId="2" xfId="0" applyNumberFormat="1" applyFont="1" applyFill="1" applyBorder="1" applyAlignment="1">
      <alignment horizontal="right" vertical="center"/>
    </xf>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0" fontId="10" fillId="8" borderId="2" xfId="0" applyFont="1" applyFill="1" applyBorder="1" applyAlignment="1">
      <alignment horizontal="left" vertical="center"/>
    </xf>
    <xf numFmtId="164" fontId="10" fillId="8" borderId="2" xfId="0" applyNumberFormat="1" applyFont="1" applyFill="1" applyBorder="1"/>
    <xf numFmtId="9" fontId="10"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64" fontId="4" fillId="9" borderId="5" xfId="0" applyNumberFormat="1" applyFont="1" applyFill="1" applyBorder="1" applyAlignment="1">
      <alignment horizontal="right" vertical="center" indent="1"/>
    </xf>
    <xf numFmtId="9" fontId="11"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1"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1"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1"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1"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1"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1" fillId="10" borderId="14" xfId="1" applyNumberFormat="1" applyFont="1" applyFill="1" applyBorder="1" applyAlignment="1">
      <alignment horizontal="left" vertical="center" indent="1"/>
    </xf>
    <xf numFmtId="9" fontId="13"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1" fillId="10" borderId="14" xfId="1" applyFont="1" applyFill="1" applyBorder="1" applyAlignment="1">
      <alignment horizontal="left" vertical="center" indent="1"/>
    </xf>
    <xf numFmtId="0" fontId="14" fillId="12" borderId="15" xfId="0" applyFont="1" applyFill="1" applyBorder="1" applyAlignment="1">
      <alignment horizontal="left" vertical="center" wrapText="1"/>
    </xf>
    <xf numFmtId="164" fontId="15"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1"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1"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6"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8" fillId="12" borderId="15" xfId="0" applyFont="1" applyFill="1" applyBorder="1" applyAlignment="1">
      <alignment horizontal="left" vertical="center" wrapText="1"/>
    </xf>
    <xf numFmtId="10" fontId="19"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2" fillId="9" borderId="21" xfId="0" applyFont="1" applyFill="1" applyBorder="1" applyAlignment="1">
      <alignment horizontal="right" vertical="center" indent="1"/>
    </xf>
    <xf numFmtId="0" fontId="12" fillId="9" borderId="22"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3" xfId="0" applyFont="1" applyFill="1" applyBorder="1" applyAlignment="1">
      <alignment horizontal="right" vertical="center" indent="1"/>
    </xf>
    <xf numFmtId="9" fontId="12"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1" fillId="10" borderId="24" xfId="0" applyNumberFormat="1" applyFont="1" applyFill="1" applyBorder="1" applyAlignment="1">
      <alignment horizontal="right" vertical="center"/>
    </xf>
    <xf numFmtId="9" fontId="22"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5"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1" fillId="10" borderId="11" xfId="0" applyNumberFormat="1" applyFont="1" applyFill="1" applyBorder="1" applyAlignment="1">
      <alignment horizontal="right" vertical="center"/>
    </xf>
    <xf numFmtId="0" fontId="11" fillId="12" borderId="10" xfId="0" applyFont="1" applyFill="1" applyBorder="1" applyAlignment="1">
      <alignment horizontal="left" vertical="center" indent="2"/>
    </xf>
    <xf numFmtId="10" fontId="11" fillId="12" borderId="23" xfId="1" applyNumberFormat="1" applyFont="1" applyFill="1" applyBorder="1" applyAlignment="1">
      <alignment horizontal="right" vertical="center" indent="1"/>
    </xf>
    <xf numFmtId="10" fontId="11" fillId="12" borderId="10" xfId="1" applyNumberFormat="1" applyFont="1" applyFill="1" applyBorder="1" applyAlignment="1">
      <alignment horizontal="right" vertical="center" indent="1"/>
    </xf>
    <xf numFmtId="10" fontId="11" fillId="12" borderId="11" xfId="1" applyNumberFormat="1" applyFont="1" applyFill="1" applyBorder="1" applyAlignment="1">
      <alignment horizontal="right" vertical="center" indent="1"/>
    </xf>
    <xf numFmtId="2" fontId="15" fillId="12" borderId="13" xfId="0" applyNumberFormat="1" applyFont="1" applyFill="1" applyBorder="1" applyAlignment="1">
      <alignment vertical="center"/>
    </xf>
    <xf numFmtId="0" fontId="23" fillId="12" borderId="15" xfId="0" applyFont="1" applyFill="1" applyBorder="1" applyAlignment="1">
      <alignment horizontal="left" vertical="center" indent="1"/>
    </xf>
    <xf numFmtId="0" fontId="18" fillId="12" borderId="25" xfId="0" applyFont="1" applyFill="1" applyBorder="1" applyAlignment="1">
      <alignment horizontal="left" vertical="center" wrapText="1"/>
    </xf>
    <xf numFmtId="10" fontId="19" fillId="12" borderId="26" xfId="0" applyNumberFormat="1" applyFont="1" applyFill="1" applyBorder="1" applyAlignment="1">
      <alignment vertical="center"/>
    </xf>
    <xf numFmtId="9" fontId="12"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5" fillId="12" borderId="13" xfId="0" applyNumberFormat="1" applyFont="1" applyFill="1" applyBorder="1" applyAlignment="1">
      <alignment horizontal="right" vertical="center"/>
    </xf>
    <xf numFmtId="0" fontId="11" fillId="11" borderId="1" xfId="0" applyFont="1" applyFill="1" applyBorder="1" applyAlignment="1">
      <alignment horizontal="left" vertical="center" wrapText="1" indent="2"/>
    </xf>
    <xf numFmtId="10" fontId="19" fillId="12" borderId="13" xfId="0" applyNumberFormat="1" applyFont="1" applyFill="1" applyBorder="1" applyAlignment="1">
      <alignment horizontal="right" vertical="center"/>
    </xf>
    <xf numFmtId="10" fontId="19" fillId="12" borderId="26" xfId="0" applyNumberFormat="1" applyFont="1" applyFill="1" applyBorder="1" applyAlignment="1">
      <alignment horizontal="right" vertical="center"/>
    </xf>
    <xf numFmtId="3" fontId="5" fillId="0" borderId="3" xfId="0" applyNumberFormat="1" applyFont="1" applyBorder="1"/>
    <xf numFmtId="3" fontId="6" fillId="4" borderId="3" xfId="0" applyNumberFormat="1" applyFont="1" applyFill="1" applyBorder="1"/>
    <xf numFmtId="0" fontId="3" fillId="0" borderId="3" xfId="0" applyFont="1" applyBorder="1"/>
    <xf numFmtId="0" fontId="11"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2" fillId="9" borderId="25" xfId="1" applyNumberFormat="1" applyFont="1" applyFill="1" applyBorder="1" applyAlignment="1">
      <alignment horizontal="center" vertical="center"/>
    </xf>
    <xf numFmtId="10" fontId="12" fillId="9" borderId="26"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2" fillId="12" borderId="10" xfId="1" applyFont="1" applyFill="1" applyBorder="1" applyAlignment="1">
      <alignment horizontal="center" vertical="center"/>
    </xf>
    <xf numFmtId="9" fontId="12"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https://www.bing.com/financeapi/forcetrigger?t=a1yoa2&amp;q=XNYS%3aNOW&amp;form=skydnc</v>
    <v>Learn more on Bing</v>
  </rv>
  <rv s="1">
    <v>0</v>
    <v>SERVICENOW, INC. (XNYS:NOW)</v>
    <v>2</v>
    <v>3</v>
    <v>Finance</v>
    <v>4</v>
    <v>en-US</v>
    <v>a1yoa2</v>
    <v>268435456</v>
    <v>1</v>
    <v>Powered by Refinitiv</v>
    <v>694.76499999999999</v>
    <v>353.62</v>
    <v>1.0530999999999999</v>
    <v>5.0599999999999996</v>
    <v>7.3790000000000001E-3</v>
    <v>0.06</v>
    <v>8.6859999999999992E-5</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694.76499999999999</v>
    <v>Software &amp; IT Services</v>
    <v>Stock</v>
    <v>45262.012418842191</v>
    <v>0</v>
    <v>683.28420000000006</v>
    <v>141612000000</v>
    <v>SERVICENOW, INC.</v>
    <v>SERVICENOW, INC.</v>
    <v>685.45</v>
    <v>88.751900000000006</v>
    <v>685.74</v>
    <v>690.8</v>
    <v>690.85</v>
    <v>205000000</v>
    <v>NOW</v>
    <v>SERVICENOW, INC. (XNYS:NOW)</v>
    <v>1453346</v>
    <v>1378124</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NO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4"/>
  <sheetViews>
    <sheetView topLeftCell="A122" workbookViewId="0">
      <pane xSplit="1" topLeftCell="J1" activePane="topRight" state="frozen"/>
      <selection pane="topRight" activeCell="N16" sqref="N16"/>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5" t="s">
        <v>18</v>
      </c>
      <c r="B2" s="21">
        <v>43329000</v>
      </c>
      <c r="C2" s="21">
        <v>92641000</v>
      </c>
      <c r="D2" s="21">
        <v>243712000</v>
      </c>
      <c r="E2" s="21">
        <v>424650000</v>
      </c>
      <c r="F2" s="21">
        <v>682563000</v>
      </c>
      <c r="G2" s="21">
        <v>1005480000</v>
      </c>
      <c r="H2" s="21">
        <v>1390513000</v>
      </c>
      <c r="I2" s="21">
        <v>1933026000</v>
      </c>
      <c r="J2" s="21">
        <v>2608816000</v>
      </c>
      <c r="K2" s="21">
        <v>3460437000</v>
      </c>
      <c r="L2" s="21">
        <v>4519484000</v>
      </c>
      <c r="M2" s="21">
        <v>5896000000</v>
      </c>
      <c r="N2" s="21">
        <v>7245000000</v>
      </c>
      <c r="O2" s="22">
        <v>8017000000</v>
      </c>
      <c r="P2" s="21">
        <v>1831000000</v>
      </c>
      <c r="Q2" s="21">
        <v>1940000000</v>
      </c>
      <c r="R2" s="21">
        <v>2096000000</v>
      </c>
      <c r="S2" s="21">
        <v>2150000000</v>
      </c>
    </row>
    <row r="3" spans="1:19" ht="16" x14ac:dyDescent="0.2">
      <c r="A3" s="8" t="s">
        <v>191</v>
      </c>
      <c r="B3" s="9"/>
      <c r="C3" s="10">
        <f t="shared" ref="C3:O3" si="0">(C2/B2)-1</f>
        <v>1.138083039073138</v>
      </c>
      <c r="D3" s="10">
        <f t="shared" si="0"/>
        <v>1.6307142625835214</v>
      </c>
      <c r="E3" s="10">
        <f t="shared" si="0"/>
        <v>0.74242548581932777</v>
      </c>
      <c r="F3" s="10">
        <f t="shared" si="0"/>
        <v>0.60735429176969258</v>
      </c>
      <c r="G3" s="10">
        <f t="shared" si="0"/>
        <v>0.4730947912500385</v>
      </c>
      <c r="H3" s="10">
        <f t="shared" si="0"/>
        <v>0.38293451883677454</v>
      </c>
      <c r="I3" s="10">
        <f t="shared" si="0"/>
        <v>0.39015313053527723</v>
      </c>
      <c r="J3" s="10">
        <f t="shared" si="0"/>
        <v>0.34960212640699084</v>
      </c>
      <c r="K3" s="10">
        <f t="shared" si="0"/>
        <v>0.32643965691716081</v>
      </c>
      <c r="L3" s="10">
        <f t="shared" si="0"/>
        <v>0.306044294405591</v>
      </c>
      <c r="M3" s="10">
        <f t="shared" si="0"/>
        <v>0.30457370797197192</v>
      </c>
      <c r="N3" s="10">
        <f t="shared" si="0"/>
        <v>0.22879918588873815</v>
      </c>
      <c r="O3" s="10">
        <f t="shared" si="0"/>
        <v>0.10655624568668043</v>
      </c>
      <c r="P3" s="10"/>
      <c r="Q3" s="10">
        <f t="shared" ref="Q3:S3" si="1">(Q2/P2)-1</f>
        <v>5.9530311305297623E-2</v>
      </c>
      <c r="R3" s="10">
        <f t="shared" si="1"/>
        <v>8.0412371134020555E-2</v>
      </c>
      <c r="S3" s="10">
        <f t="shared" si="1"/>
        <v>2.57633587786259E-2</v>
      </c>
    </row>
    <row r="4" spans="1:19" ht="16" x14ac:dyDescent="0.2">
      <c r="A4" s="3" t="s">
        <v>19</v>
      </c>
      <c r="B4" s="4">
        <v>43329000</v>
      </c>
      <c r="C4" s="4">
        <v>92641000</v>
      </c>
      <c r="D4" s="4">
        <v>243712000</v>
      </c>
      <c r="E4" s="4">
        <v>424650000</v>
      </c>
      <c r="F4" s="4">
        <v>682563000</v>
      </c>
      <c r="G4" s="4">
        <v>1005480000</v>
      </c>
      <c r="H4" s="4">
        <v>1390513000</v>
      </c>
      <c r="I4" s="4">
        <v>1933026000</v>
      </c>
      <c r="J4" s="4">
        <v>2608816000</v>
      </c>
      <c r="K4" s="4">
        <v>3460437000</v>
      </c>
      <c r="L4" s="4">
        <v>4519484000</v>
      </c>
      <c r="M4" s="4">
        <v>5896000000</v>
      </c>
      <c r="N4" s="4">
        <v>7245000000</v>
      </c>
      <c r="O4" s="5">
        <v>8017000000</v>
      </c>
      <c r="P4" s="4">
        <v>1831000000</v>
      </c>
      <c r="Q4" s="4">
        <v>1940000000</v>
      </c>
      <c r="R4" s="4">
        <v>2096000000</v>
      </c>
      <c r="S4" s="4">
        <v>2150000000</v>
      </c>
    </row>
    <row r="5" spans="1:19" ht="16" x14ac:dyDescent="0.2">
      <c r="A5" s="3" t="s">
        <v>20</v>
      </c>
      <c r="B5" s="4">
        <v>16190000</v>
      </c>
      <c r="C5" s="4">
        <v>31575000</v>
      </c>
      <c r="D5" s="4">
        <v>104009000</v>
      </c>
      <c r="E5" s="4">
        <v>155259000</v>
      </c>
      <c r="F5" s="4">
        <v>248776000</v>
      </c>
      <c r="G5" s="4">
        <v>329413000</v>
      </c>
      <c r="H5" s="4">
        <v>398682000</v>
      </c>
      <c r="I5" s="4">
        <v>499772000</v>
      </c>
      <c r="J5" s="4">
        <v>622658000</v>
      </c>
      <c r="K5" s="4">
        <v>796645000</v>
      </c>
      <c r="L5" s="4">
        <v>987113000</v>
      </c>
      <c r="M5" s="4">
        <v>1353000000</v>
      </c>
      <c r="N5" s="4">
        <v>1573000000</v>
      </c>
      <c r="O5" s="5">
        <v>1724000000</v>
      </c>
      <c r="P5" s="4">
        <v>400000000</v>
      </c>
      <c r="Q5" s="4">
        <v>415000000</v>
      </c>
      <c r="R5" s="4">
        <v>438000000</v>
      </c>
      <c r="S5" s="4">
        <v>471000000</v>
      </c>
    </row>
    <row r="6" spans="1:19" ht="16" x14ac:dyDescent="0.2">
      <c r="A6" s="3" t="s">
        <v>21</v>
      </c>
      <c r="B6" s="4">
        <v>16190000</v>
      </c>
      <c r="C6" s="4">
        <v>31575000</v>
      </c>
      <c r="D6" s="4">
        <v>104009000</v>
      </c>
      <c r="E6" s="4">
        <v>155259000</v>
      </c>
      <c r="F6" s="4">
        <v>248776000</v>
      </c>
      <c r="G6" s="4">
        <v>329413000</v>
      </c>
      <c r="H6" s="4">
        <v>398682000</v>
      </c>
      <c r="I6" s="4">
        <v>499772000</v>
      </c>
      <c r="J6" s="4">
        <v>622658000</v>
      </c>
      <c r="K6" s="4">
        <v>796645000</v>
      </c>
      <c r="L6" s="4">
        <v>987113000</v>
      </c>
      <c r="M6" s="4">
        <v>1353000000</v>
      </c>
      <c r="N6" s="4">
        <v>1573000000</v>
      </c>
      <c r="O6" s="5">
        <v>1724000000</v>
      </c>
      <c r="P6" s="4">
        <v>400000000</v>
      </c>
      <c r="Q6" s="4">
        <v>415000000</v>
      </c>
      <c r="R6" s="4">
        <v>438000000</v>
      </c>
      <c r="S6" s="4">
        <v>471000000</v>
      </c>
    </row>
    <row r="7" spans="1:19" ht="16" x14ac:dyDescent="0.2">
      <c r="A7" s="25" t="s">
        <v>22</v>
      </c>
      <c r="B7" s="21">
        <v>27139000</v>
      </c>
      <c r="C7" s="21">
        <v>61066000</v>
      </c>
      <c r="D7" s="21">
        <v>139703000</v>
      </c>
      <c r="E7" s="21">
        <v>269391000</v>
      </c>
      <c r="F7" s="21">
        <v>433787000</v>
      </c>
      <c r="G7" s="21">
        <v>676067000</v>
      </c>
      <c r="H7" s="21">
        <v>991831000</v>
      </c>
      <c r="I7" s="21">
        <v>1433254000</v>
      </c>
      <c r="J7" s="21">
        <v>1986158000</v>
      </c>
      <c r="K7" s="21">
        <v>2663792000</v>
      </c>
      <c r="L7" s="21">
        <v>3532371000</v>
      </c>
      <c r="M7" s="21">
        <v>4543000000</v>
      </c>
      <c r="N7" s="21">
        <v>5672000000</v>
      </c>
      <c r="O7" s="22">
        <v>6293000000</v>
      </c>
      <c r="P7" s="21">
        <v>1431000000</v>
      </c>
      <c r="Q7" s="21">
        <v>1525000000</v>
      </c>
      <c r="R7" s="21">
        <v>1658000000</v>
      </c>
      <c r="S7" s="21">
        <v>1679000000</v>
      </c>
    </row>
    <row r="8" spans="1:19" ht="16" x14ac:dyDescent="0.2">
      <c r="A8" s="20" t="s">
        <v>58</v>
      </c>
      <c r="B8" s="23">
        <v>62.63</v>
      </c>
      <c r="C8" s="23">
        <v>65.92</v>
      </c>
      <c r="D8" s="23">
        <v>57.32</v>
      </c>
      <c r="E8" s="23">
        <v>63.44</v>
      </c>
      <c r="F8" s="23">
        <v>63.55</v>
      </c>
      <c r="G8" s="23">
        <v>67.239999999999995</v>
      </c>
      <c r="H8" s="23">
        <v>71.33</v>
      </c>
      <c r="I8" s="23">
        <v>74.150000000000006</v>
      </c>
      <c r="J8" s="23">
        <v>76.13</v>
      </c>
      <c r="K8" s="23">
        <v>76.98</v>
      </c>
      <c r="L8" s="23">
        <v>78.16</v>
      </c>
      <c r="M8" s="23">
        <v>77.05</v>
      </c>
      <c r="N8" s="23">
        <v>78.290000000000006</v>
      </c>
      <c r="O8" s="24">
        <v>78.5</v>
      </c>
      <c r="P8" s="23">
        <v>78.150000000000006</v>
      </c>
      <c r="Q8" s="23">
        <v>78.61</v>
      </c>
      <c r="R8" s="23">
        <v>79.099999999999994</v>
      </c>
      <c r="S8" s="23">
        <v>78.09</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55338000</v>
      </c>
      <c r="C10" s="4">
        <v>50506000</v>
      </c>
      <c r="D10" s="4">
        <v>177287000</v>
      </c>
      <c r="E10" s="4">
        <v>335658000</v>
      </c>
      <c r="F10" s="4">
        <v>585622000</v>
      </c>
      <c r="G10" s="4">
        <v>842432000</v>
      </c>
      <c r="H10" s="4">
        <v>1144639000</v>
      </c>
      <c r="I10" s="4">
        <v>1534668000</v>
      </c>
      <c r="J10" s="4">
        <v>2028584000</v>
      </c>
      <c r="K10" s="4">
        <v>2621669000</v>
      </c>
      <c r="L10" s="4">
        <v>3333508000</v>
      </c>
      <c r="M10" s="4">
        <v>4286000000</v>
      </c>
      <c r="N10" s="4">
        <v>5317000000</v>
      </c>
      <c r="O10" s="5">
        <v>5786000000</v>
      </c>
      <c r="P10" s="4">
        <v>1340000000</v>
      </c>
      <c r="Q10" s="4">
        <v>1370000000</v>
      </c>
      <c r="R10" s="4">
        <v>1514000000</v>
      </c>
      <c r="S10" s="4">
        <v>1562000000</v>
      </c>
    </row>
    <row r="11" spans="1:19" ht="16" x14ac:dyDescent="0.2">
      <c r="A11" s="20" t="s">
        <v>26</v>
      </c>
      <c r="B11" s="21">
        <v>48144000</v>
      </c>
      <c r="C11" s="21">
        <v>43502000</v>
      </c>
      <c r="D11" s="21">
        <v>137954000</v>
      </c>
      <c r="E11" s="21">
        <v>256980000</v>
      </c>
      <c r="F11" s="21">
        <v>437364000</v>
      </c>
      <c r="G11" s="21">
        <v>625043000</v>
      </c>
      <c r="H11" s="21">
        <v>859400000</v>
      </c>
      <c r="I11" s="21">
        <v>1157150000</v>
      </c>
      <c r="J11" s="21">
        <v>1499083000</v>
      </c>
      <c r="K11" s="21">
        <v>1873300000</v>
      </c>
      <c r="L11" s="21">
        <v>2309181000</v>
      </c>
      <c r="M11" s="21">
        <v>2889000000</v>
      </c>
      <c r="N11" s="21">
        <v>3549000000</v>
      </c>
      <c r="O11" s="22">
        <v>3863000000</v>
      </c>
      <c r="P11" s="21">
        <v>884000000</v>
      </c>
      <c r="Q11" s="21">
        <v>916000000</v>
      </c>
      <c r="R11" s="21">
        <v>1022000000</v>
      </c>
      <c r="S11" s="21">
        <v>1041000000</v>
      </c>
    </row>
    <row r="12" spans="1:19" ht="16" x14ac:dyDescent="0.2">
      <c r="A12" s="11" t="s">
        <v>192</v>
      </c>
      <c r="B12" s="10">
        <f t="shared" ref="B12:S12" si="2">B11/B2</f>
        <v>1.1111264972651111</v>
      </c>
      <c r="C12" s="10">
        <f t="shared" si="2"/>
        <v>0.46957610561198604</v>
      </c>
      <c r="D12" s="10">
        <f t="shared" si="2"/>
        <v>0.56605337447478987</v>
      </c>
      <c r="E12" s="10">
        <f t="shared" si="2"/>
        <v>0.60515718827269516</v>
      </c>
      <c r="F12" s="10">
        <f t="shared" si="2"/>
        <v>0.64076722588244606</v>
      </c>
      <c r="G12" s="10">
        <f t="shared" si="2"/>
        <v>0.62163643235071808</v>
      </c>
      <c r="H12" s="10">
        <f t="shared" si="2"/>
        <v>0.61804528256837588</v>
      </c>
      <c r="I12" s="10">
        <f t="shared" si="2"/>
        <v>0.59862102216938629</v>
      </c>
      <c r="J12" s="10">
        <f t="shared" si="2"/>
        <v>0.57462197410626126</v>
      </c>
      <c r="K12" s="10">
        <f t="shared" si="2"/>
        <v>0.54134781242947061</v>
      </c>
      <c r="L12" s="10">
        <f t="shared" si="2"/>
        <v>0.51093908065611027</v>
      </c>
      <c r="M12" s="10">
        <f t="shared" si="2"/>
        <v>0.4899932157394844</v>
      </c>
      <c r="N12" s="10">
        <f t="shared" si="2"/>
        <v>0.48985507246376814</v>
      </c>
      <c r="O12" s="10">
        <f t="shared" si="2"/>
        <v>0.48185106648372211</v>
      </c>
      <c r="P12" s="10">
        <f t="shared" si="2"/>
        <v>0.48279628618241399</v>
      </c>
      <c r="Q12" s="10">
        <f t="shared" si="2"/>
        <v>0.47216494845360824</v>
      </c>
      <c r="R12" s="10">
        <f t="shared" si="2"/>
        <v>0.48759541984732824</v>
      </c>
      <c r="S12" s="10">
        <f t="shared" si="2"/>
        <v>0.48418604651162789</v>
      </c>
    </row>
    <row r="13" spans="1:19" ht="16" x14ac:dyDescent="0.2">
      <c r="A13" s="20" t="s">
        <v>27</v>
      </c>
      <c r="B13" s="21">
        <v>7194000</v>
      </c>
      <c r="C13" s="21">
        <v>7004000</v>
      </c>
      <c r="D13" s="21">
        <v>39333000</v>
      </c>
      <c r="E13" s="21">
        <v>78678000</v>
      </c>
      <c r="F13" s="21">
        <v>148258000</v>
      </c>
      <c r="G13" s="21">
        <v>217389000</v>
      </c>
      <c r="H13" s="21">
        <v>285239000</v>
      </c>
      <c r="I13" s="21">
        <v>377518000</v>
      </c>
      <c r="J13" s="21">
        <v>529501000</v>
      </c>
      <c r="K13" s="21">
        <v>748369000</v>
      </c>
      <c r="L13" s="21">
        <v>1024327000</v>
      </c>
      <c r="M13" s="21">
        <v>1397000000</v>
      </c>
      <c r="N13" s="21">
        <v>1768000000</v>
      </c>
      <c r="O13" s="22">
        <v>1923000000</v>
      </c>
      <c r="P13" s="21">
        <v>456000000</v>
      </c>
      <c r="Q13" s="21">
        <v>454000000</v>
      </c>
      <c r="R13" s="21">
        <v>492000000</v>
      </c>
      <c r="S13" s="21">
        <v>521000000</v>
      </c>
    </row>
    <row r="14" spans="1:19" ht="16" x14ac:dyDescent="0.2">
      <c r="A14" s="12" t="s">
        <v>193</v>
      </c>
      <c r="B14" s="13">
        <v>0</v>
      </c>
      <c r="C14" s="13">
        <v>0</v>
      </c>
      <c r="D14" s="13">
        <v>0</v>
      </c>
      <c r="E14" s="13">
        <v>0</v>
      </c>
      <c r="F14" s="13">
        <v>0</v>
      </c>
      <c r="G14" s="13">
        <v>0</v>
      </c>
      <c r="H14" s="13">
        <v>0</v>
      </c>
      <c r="I14" s="13">
        <v>0</v>
      </c>
      <c r="J14" s="13">
        <v>0</v>
      </c>
      <c r="K14" s="13">
        <f t="shared" ref="K14:S14" si="3">K13/K2</f>
        <v>0.21626430419048229</v>
      </c>
      <c r="L14" s="13">
        <f t="shared" si="3"/>
        <v>0.22664689154779616</v>
      </c>
      <c r="M14" s="13">
        <f t="shared" si="3"/>
        <v>0.23694029850746268</v>
      </c>
      <c r="N14" s="13">
        <f t="shared" si="3"/>
        <v>0.24403036576949622</v>
      </c>
      <c r="O14" s="13">
        <f t="shared" si="3"/>
        <v>0.2398652862666833</v>
      </c>
      <c r="P14" s="13">
        <f t="shared" si="3"/>
        <v>0.24904423812124521</v>
      </c>
      <c r="Q14" s="13">
        <f t="shared" si="3"/>
        <v>0.23402061855670103</v>
      </c>
      <c r="R14" s="13">
        <f t="shared" si="3"/>
        <v>0.23473282442748092</v>
      </c>
      <c r="S14" s="13">
        <f t="shared" si="3"/>
        <v>0.24232558139534885</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25" t="s">
        <v>29</v>
      </c>
      <c r="B16" s="21">
        <v>-28199000</v>
      </c>
      <c r="C16" s="21">
        <v>10560000</v>
      </c>
      <c r="D16" s="21">
        <v>-37584000</v>
      </c>
      <c r="E16" s="21">
        <v>-66267000</v>
      </c>
      <c r="F16" s="21">
        <v>-151835000</v>
      </c>
      <c r="G16" s="21">
        <v>-166365000</v>
      </c>
      <c r="H16" s="21">
        <v>-152808000</v>
      </c>
      <c r="I16" s="21">
        <v>-101414000</v>
      </c>
      <c r="J16" s="21">
        <v>-42426000</v>
      </c>
      <c r="K16" s="21">
        <v>42123000</v>
      </c>
      <c r="L16" s="21">
        <v>198863000</v>
      </c>
      <c r="M16" s="21">
        <v>257000000</v>
      </c>
      <c r="N16" s="21">
        <v>355000000</v>
      </c>
      <c r="O16" s="22">
        <v>507000000</v>
      </c>
      <c r="P16" s="21">
        <v>91000000</v>
      </c>
      <c r="Q16" s="21">
        <v>155000000</v>
      </c>
      <c r="R16" s="21">
        <v>144000000</v>
      </c>
      <c r="S16" s="21">
        <v>117000000</v>
      </c>
    </row>
    <row r="17" spans="1:19" ht="16" x14ac:dyDescent="0.2">
      <c r="A17" s="20" t="s">
        <v>59</v>
      </c>
      <c r="B17" s="23">
        <v>-65.08</v>
      </c>
      <c r="C17" s="23">
        <v>11.4</v>
      </c>
      <c r="D17" s="23">
        <v>-15.42</v>
      </c>
      <c r="E17" s="23">
        <v>-15.61</v>
      </c>
      <c r="F17" s="23">
        <v>-22.24</v>
      </c>
      <c r="G17" s="23">
        <v>-16.55</v>
      </c>
      <c r="H17" s="23">
        <v>-10.99</v>
      </c>
      <c r="I17" s="23">
        <v>-5.25</v>
      </c>
      <c r="J17" s="23">
        <v>-1.63</v>
      </c>
      <c r="K17" s="23">
        <v>1.22</v>
      </c>
      <c r="L17" s="23">
        <v>4.4000000000000004</v>
      </c>
      <c r="M17" s="23">
        <v>4.3600000000000003</v>
      </c>
      <c r="N17" s="23">
        <v>4.9000000000000004</v>
      </c>
      <c r="O17" s="24">
        <v>6.32</v>
      </c>
      <c r="P17" s="23">
        <v>4.97</v>
      </c>
      <c r="Q17" s="23">
        <v>7.99</v>
      </c>
      <c r="R17" s="23">
        <v>6.87</v>
      </c>
      <c r="S17" s="23">
        <v>5.44</v>
      </c>
    </row>
    <row r="18" spans="1:19" ht="16" x14ac:dyDescent="0.2">
      <c r="A18" s="14" t="s">
        <v>194</v>
      </c>
      <c r="B18" s="9"/>
      <c r="C18" s="10">
        <f>(C16/B16)-1</f>
        <v>-1.3744813645873968</v>
      </c>
      <c r="D18" s="10">
        <f>(D16/C16)-1</f>
        <v>-4.5590909090909086</v>
      </c>
      <c r="E18" s="10">
        <f>(E16/D16)-1</f>
        <v>0.76317049808429127</v>
      </c>
      <c r="F18" s="10">
        <f t="shared" ref="F18:O18" si="4">(F16/E16)-1</f>
        <v>1.2912611103565879</v>
      </c>
      <c r="G18" s="10">
        <f t="shared" si="4"/>
        <v>9.5695985774030934E-2</v>
      </c>
      <c r="H18" s="10">
        <f t="shared" si="4"/>
        <v>-8.1489495987737803E-2</v>
      </c>
      <c r="I18" s="10">
        <f t="shared" si="4"/>
        <v>-0.3363305586094969</v>
      </c>
      <c r="J18" s="10">
        <f t="shared" si="4"/>
        <v>-0.58165539274656353</v>
      </c>
      <c r="K18" s="10">
        <f t="shared" si="4"/>
        <v>-1.992858153019375</v>
      </c>
      <c r="L18" s="10">
        <f t="shared" si="4"/>
        <v>3.7210075255798492</v>
      </c>
      <c r="M18" s="10">
        <f t="shared" si="4"/>
        <v>0.29234699265323361</v>
      </c>
      <c r="N18" s="10">
        <f t="shared" si="4"/>
        <v>0.38132295719844356</v>
      </c>
      <c r="O18" s="10">
        <f t="shared" si="4"/>
        <v>0.42816901408450714</v>
      </c>
      <c r="P18" s="10"/>
      <c r="Q18" s="10">
        <f t="shared" ref="Q18:S18" si="5">(Q16/P16)-1</f>
        <v>0.70329670329670324</v>
      </c>
      <c r="R18" s="10">
        <f t="shared" si="5"/>
        <v>-7.096774193548383E-2</v>
      </c>
      <c r="S18" s="10">
        <f t="shared" si="5"/>
        <v>-0.1875</v>
      </c>
    </row>
    <row r="19" spans="1:19" ht="16" x14ac:dyDescent="0.2">
      <c r="A19" s="3" t="s">
        <v>30</v>
      </c>
      <c r="B19" s="4">
        <v>1226000</v>
      </c>
      <c r="C19" s="4">
        <v>-606000</v>
      </c>
      <c r="D19" s="4">
        <v>-1604000</v>
      </c>
      <c r="E19" s="4">
        <v>4930000</v>
      </c>
      <c r="F19" s="4">
        <v>23705000</v>
      </c>
      <c r="G19" s="4">
        <v>26647000</v>
      </c>
      <c r="H19" s="4">
        <v>297243000</v>
      </c>
      <c r="I19" s="4">
        <v>47590000</v>
      </c>
      <c r="J19" s="4">
        <v>-3402000</v>
      </c>
      <c r="K19" s="4">
        <v>-25062000</v>
      </c>
      <c r="L19" s="4">
        <v>49678000</v>
      </c>
      <c r="M19" s="4">
        <v>8000000</v>
      </c>
      <c r="N19" s="4">
        <v>-44000000</v>
      </c>
      <c r="O19" s="5">
        <v>-140000000</v>
      </c>
      <c r="P19" s="4">
        <v>-11000000</v>
      </c>
      <c r="Q19" s="4">
        <v>-28000000</v>
      </c>
      <c r="R19" s="4">
        <v>-44000000</v>
      </c>
      <c r="S19" s="4">
        <v>-57000000</v>
      </c>
    </row>
    <row r="20" spans="1:19" ht="16" x14ac:dyDescent="0.2">
      <c r="A20" s="3" t="s">
        <v>31</v>
      </c>
      <c r="B20" s="4">
        <v>2452000</v>
      </c>
      <c r="C20" s="4" t="s">
        <v>24</v>
      </c>
      <c r="D20" s="4">
        <v>-1604000</v>
      </c>
      <c r="E20" s="4">
        <v>9860000</v>
      </c>
      <c r="F20" s="4">
        <v>47410000</v>
      </c>
      <c r="G20" s="4">
        <v>21898000</v>
      </c>
      <c r="H20" s="4">
        <v>27243000</v>
      </c>
      <c r="I20" s="4">
        <v>47590000</v>
      </c>
      <c r="J20" s="4">
        <v>-3402000</v>
      </c>
      <c r="K20" s="4">
        <v>-25062000</v>
      </c>
      <c r="L20" s="4">
        <v>-6737000</v>
      </c>
      <c r="M20" s="4">
        <v>8000000</v>
      </c>
      <c r="N20" s="4">
        <v>-55000000</v>
      </c>
      <c r="O20" s="5">
        <v>-172000000</v>
      </c>
      <c r="P20" s="4">
        <v>-18000000</v>
      </c>
      <c r="Q20" s="4">
        <v>-32000000</v>
      </c>
      <c r="R20" s="4">
        <v>-54000000</v>
      </c>
      <c r="S20" s="4">
        <v>-68000000</v>
      </c>
    </row>
    <row r="21" spans="1:19" ht="16" x14ac:dyDescent="0.2">
      <c r="A21" s="3" t="s">
        <v>32</v>
      </c>
      <c r="B21" s="4">
        <v>1226000</v>
      </c>
      <c r="C21" s="4" t="s">
        <v>24</v>
      </c>
      <c r="D21" s="4" t="s">
        <v>24</v>
      </c>
      <c r="E21" s="4">
        <v>4930000</v>
      </c>
      <c r="F21" s="4">
        <v>23705000</v>
      </c>
      <c r="G21" s="4">
        <v>26647000</v>
      </c>
      <c r="H21" s="4">
        <v>33278000</v>
      </c>
      <c r="I21" s="4">
        <v>53394000</v>
      </c>
      <c r="J21" s="4">
        <v>52733000</v>
      </c>
      <c r="K21" s="4">
        <v>33283000</v>
      </c>
      <c r="L21" s="4">
        <v>32746000</v>
      </c>
      <c r="M21" s="4">
        <v>28000000</v>
      </c>
      <c r="N21" s="4">
        <v>27000000</v>
      </c>
      <c r="O21" s="5">
        <v>27000000</v>
      </c>
      <c r="P21" s="4">
        <v>8000000</v>
      </c>
      <c r="Q21" s="4">
        <v>7000000</v>
      </c>
      <c r="R21" s="4">
        <v>6000000</v>
      </c>
      <c r="S21" s="4">
        <v>6000000</v>
      </c>
    </row>
    <row r="22" spans="1:19" ht="16" x14ac:dyDescent="0.2">
      <c r="A22" s="3" t="s">
        <v>33</v>
      </c>
      <c r="B22" s="4">
        <v>-1226000</v>
      </c>
      <c r="C22" s="4" t="s">
        <v>24</v>
      </c>
      <c r="D22" s="4">
        <v>1604000</v>
      </c>
      <c r="E22" s="4">
        <v>-4930000</v>
      </c>
      <c r="F22" s="4">
        <v>-23705000</v>
      </c>
      <c r="G22" s="4">
        <v>4749000</v>
      </c>
      <c r="H22" s="4">
        <v>6035000</v>
      </c>
      <c r="I22" s="4">
        <v>5804000</v>
      </c>
      <c r="J22" s="4">
        <v>56135000</v>
      </c>
      <c r="K22" s="4">
        <v>58345000</v>
      </c>
      <c r="L22" s="4">
        <v>39483000</v>
      </c>
      <c r="M22" s="4">
        <v>20000000</v>
      </c>
      <c r="N22" s="4">
        <v>82000000</v>
      </c>
      <c r="O22" s="5">
        <v>199000000</v>
      </c>
      <c r="P22" s="4">
        <v>26000000</v>
      </c>
      <c r="Q22" s="4">
        <v>39000000</v>
      </c>
      <c r="R22" s="4">
        <v>60000000</v>
      </c>
      <c r="S22" s="4">
        <v>74000000</v>
      </c>
    </row>
    <row r="23" spans="1:19" ht="16" x14ac:dyDescent="0.2">
      <c r="A23" s="3" t="s">
        <v>34</v>
      </c>
      <c r="B23" s="4">
        <v>-1226000</v>
      </c>
      <c r="C23" s="4">
        <v>-606000</v>
      </c>
      <c r="D23" s="4" t="s">
        <v>24</v>
      </c>
      <c r="E23" s="4">
        <v>-4930000</v>
      </c>
      <c r="F23" s="4">
        <v>-23705000</v>
      </c>
      <c r="G23" s="4">
        <v>4749000</v>
      </c>
      <c r="H23" s="4">
        <v>270000000</v>
      </c>
      <c r="I23" s="4" t="s">
        <v>24</v>
      </c>
      <c r="J23" s="4" t="s">
        <v>24</v>
      </c>
      <c r="K23" s="4" t="s">
        <v>24</v>
      </c>
      <c r="L23" s="4">
        <v>56415000</v>
      </c>
      <c r="M23" s="4" t="s">
        <v>24</v>
      </c>
      <c r="N23" s="4">
        <v>11000000</v>
      </c>
      <c r="O23" s="5">
        <v>32000000</v>
      </c>
      <c r="P23" s="4">
        <v>7000000</v>
      </c>
      <c r="Q23" s="4">
        <v>4000000</v>
      </c>
      <c r="R23" s="4">
        <v>10000000</v>
      </c>
      <c r="S23" s="4">
        <v>11000000</v>
      </c>
    </row>
    <row r="24" spans="1:19" ht="16" x14ac:dyDescent="0.2">
      <c r="A24" s="3" t="s">
        <v>35</v>
      </c>
      <c r="B24" s="4">
        <v>-29425000</v>
      </c>
      <c r="C24" s="4">
        <v>11166000</v>
      </c>
      <c r="D24" s="4">
        <v>-35980000</v>
      </c>
      <c r="E24" s="4">
        <v>-71197000</v>
      </c>
      <c r="F24" s="4">
        <v>-175540000</v>
      </c>
      <c r="G24" s="4">
        <v>-193012000</v>
      </c>
      <c r="H24" s="4">
        <v>-450051000</v>
      </c>
      <c r="I24" s="4">
        <v>-149004000</v>
      </c>
      <c r="J24" s="4">
        <v>-39024000</v>
      </c>
      <c r="K24" s="4">
        <v>67185000</v>
      </c>
      <c r="L24" s="4">
        <v>149185000</v>
      </c>
      <c r="M24" s="4">
        <v>249000000</v>
      </c>
      <c r="N24" s="4">
        <v>399000000</v>
      </c>
      <c r="O24" s="5">
        <v>647000000</v>
      </c>
      <c r="P24" s="4">
        <v>102000000</v>
      </c>
      <c r="Q24" s="4">
        <v>183000000</v>
      </c>
      <c r="R24" s="4">
        <v>188000000</v>
      </c>
      <c r="S24" s="4">
        <v>174000000</v>
      </c>
    </row>
    <row r="25" spans="1:19" ht="16" x14ac:dyDescent="0.2">
      <c r="A25" s="3" t="s">
        <v>36</v>
      </c>
      <c r="B25" s="4">
        <v>280000</v>
      </c>
      <c r="C25" s="4">
        <v>1336000</v>
      </c>
      <c r="D25" s="4">
        <v>1368000</v>
      </c>
      <c r="E25" s="4">
        <v>2511000</v>
      </c>
      <c r="F25" s="4">
        <v>3847000</v>
      </c>
      <c r="G25" s="4">
        <v>5414000</v>
      </c>
      <c r="H25" s="4">
        <v>1753000</v>
      </c>
      <c r="I25" s="4">
        <v>126000</v>
      </c>
      <c r="J25" s="4">
        <v>-12320000</v>
      </c>
      <c r="K25" s="4">
        <v>-559513000</v>
      </c>
      <c r="L25" s="4">
        <v>30682000</v>
      </c>
      <c r="M25" s="4">
        <v>19000000</v>
      </c>
      <c r="N25" s="4">
        <v>74000000</v>
      </c>
      <c r="O25" s="5">
        <v>-777000000</v>
      </c>
      <c r="P25" s="4">
        <v>22000000</v>
      </c>
      <c r="Q25" s="4">
        <v>33000000</v>
      </c>
      <c r="R25" s="4">
        <v>38000000</v>
      </c>
      <c r="S25" s="4">
        <v>-870000000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-29705000</v>
      </c>
      <c r="C27" s="4">
        <v>9830000</v>
      </c>
      <c r="D27" s="4">
        <v>-37348000</v>
      </c>
      <c r="E27" s="4">
        <v>-73708000</v>
      </c>
      <c r="F27" s="4">
        <v>-179387000</v>
      </c>
      <c r="G27" s="4">
        <v>-198426000</v>
      </c>
      <c r="H27" s="4">
        <v>-451804000</v>
      </c>
      <c r="I27" s="4">
        <v>-149130000</v>
      </c>
      <c r="J27" s="4">
        <v>-26704000</v>
      </c>
      <c r="K27" s="4">
        <v>626698000</v>
      </c>
      <c r="L27" s="4">
        <v>118503000</v>
      </c>
      <c r="M27" s="4">
        <v>230000000</v>
      </c>
      <c r="N27" s="4">
        <v>325000000</v>
      </c>
      <c r="O27" s="5">
        <v>1424000000</v>
      </c>
      <c r="P27" s="4">
        <v>80000000</v>
      </c>
      <c r="Q27" s="4">
        <v>150000000</v>
      </c>
      <c r="R27" s="4">
        <v>150000000</v>
      </c>
      <c r="S27" s="4">
        <v>1044000000</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-29705000</v>
      </c>
      <c r="C31" s="4">
        <v>9830000</v>
      </c>
      <c r="D31" s="4">
        <v>-37348000</v>
      </c>
      <c r="E31" s="4">
        <v>-73708000</v>
      </c>
      <c r="F31" s="4">
        <v>-179387000</v>
      </c>
      <c r="G31" s="4">
        <v>-198426000</v>
      </c>
      <c r="H31" s="4">
        <v>-451804000</v>
      </c>
      <c r="I31" s="4">
        <v>-149130000</v>
      </c>
      <c r="J31" s="4">
        <v>-26704000</v>
      </c>
      <c r="K31" s="4">
        <v>626698000</v>
      </c>
      <c r="L31" s="4">
        <v>118503000</v>
      </c>
      <c r="M31" s="4">
        <v>230000000</v>
      </c>
      <c r="N31" s="4">
        <v>325000000</v>
      </c>
      <c r="O31" s="5">
        <v>1424000000</v>
      </c>
      <c r="P31" s="4">
        <v>80000000</v>
      </c>
      <c r="Q31" s="4">
        <v>150000000</v>
      </c>
      <c r="R31" s="4">
        <v>150000000</v>
      </c>
      <c r="S31" s="4">
        <v>1044000000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25" t="s">
        <v>44</v>
      </c>
      <c r="B33" s="21">
        <v>-29705000</v>
      </c>
      <c r="C33" s="21">
        <v>9830000</v>
      </c>
      <c r="D33" s="21">
        <v>-37348000</v>
      </c>
      <c r="E33" s="21">
        <v>-73708000</v>
      </c>
      <c r="F33" s="21">
        <v>-179387000</v>
      </c>
      <c r="G33" s="21">
        <v>-198426000</v>
      </c>
      <c r="H33" s="21">
        <v>-451804000</v>
      </c>
      <c r="I33" s="21">
        <v>-149130000</v>
      </c>
      <c r="J33" s="21">
        <v>-26704000</v>
      </c>
      <c r="K33" s="21">
        <v>626698000</v>
      </c>
      <c r="L33" s="21">
        <v>118503000</v>
      </c>
      <c r="M33" s="21">
        <v>230000000</v>
      </c>
      <c r="N33" s="21">
        <v>325000000</v>
      </c>
      <c r="O33" s="22">
        <v>1424000000</v>
      </c>
      <c r="P33" s="21">
        <v>80000000</v>
      </c>
      <c r="Q33" s="21">
        <v>150000000</v>
      </c>
      <c r="R33" s="21">
        <v>150000000</v>
      </c>
      <c r="S33" s="21">
        <v>1044000000</v>
      </c>
    </row>
    <row r="34" spans="1:19" ht="16" x14ac:dyDescent="0.2">
      <c r="A34" s="20" t="s">
        <v>60</v>
      </c>
      <c r="B34" s="23">
        <v>-68.56</v>
      </c>
      <c r="C34" s="23">
        <v>10.61</v>
      </c>
      <c r="D34" s="23">
        <v>-15.32</v>
      </c>
      <c r="E34" s="23">
        <v>-17.36</v>
      </c>
      <c r="F34" s="23">
        <v>-26.28</v>
      </c>
      <c r="G34" s="23">
        <v>-19.73</v>
      </c>
      <c r="H34" s="23">
        <v>-32.49</v>
      </c>
      <c r="I34" s="23">
        <v>-7.71</v>
      </c>
      <c r="J34" s="23">
        <v>-1.02</v>
      </c>
      <c r="K34" s="23">
        <v>18.11</v>
      </c>
      <c r="L34" s="23">
        <v>2.62</v>
      </c>
      <c r="M34" s="23">
        <v>3.9</v>
      </c>
      <c r="N34" s="23">
        <v>4.49</v>
      </c>
      <c r="O34" s="24">
        <v>17.760000000000002</v>
      </c>
      <c r="P34" s="23">
        <v>4.37</v>
      </c>
      <c r="Q34" s="23">
        <v>7.73</v>
      </c>
      <c r="R34" s="23">
        <v>7.16</v>
      </c>
      <c r="S34" s="23">
        <v>48.56</v>
      </c>
    </row>
    <row r="35" spans="1:19" ht="16" x14ac:dyDescent="0.2">
      <c r="A35" s="15" t="s">
        <v>195</v>
      </c>
      <c r="B35" s="16"/>
      <c r="C35" s="13">
        <f>(C33/B33)-1</f>
        <v>-1.330920720417438</v>
      </c>
      <c r="D35" s="13">
        <f>(D33/C33)-1</f>
        <v>-4.7993896236012201</v>
      </c>
      <c r="E35" s="13">
        <f>(E33/D33)-1</f>
        <v>0.97354610688658028</v>
      </c>
      <c r="F35" s="13">
        <f t="shared" ref="F35:O35" si="6">(F33/E33)-1</f>
        <v>1.4337521028924947</v>
      </c>
      <c r="G35" s="13">
        <f t="shared" si="6"/>
        <v>0.10613366631918697</v>
      </c>
      <c r="H35" s="13">
        <f t="shared" si="6"/>
        <v>1.2769395139749831</v>
      </c>
      <c r="I35" s="13">
        <f t="shared" si="6"/>
        <v>-0.66992324105142931</v>
      </c>
      <c r="J35" s="13">
        <f t="shared" si="6"/>
        <v>-0.82093475491182188</v>
      </c>
      <c r="K35" s="13">
        <f t="shared" si="6"/>
        <v>-24.468319352905933</v>
      </c>
      <c r="L35" s="13">
        <f t="shared" si="6"/>
        <v>-0.81090892263897441</v>
      </c>
      <c r="M35" s="13">
        <f t="shared" si="6"/>
        <v>0.94087913386159006</v>
      </c>
      <c r="N35" s="13">
        <f t="shared" si="6"/>
        <v>0.41304347826086962</v>
      </c>
      <c r="O35" s="13">
        <f t="shared" si="6"/>
        <v>3.3815384615384616</v>
      </c>
      <c r="P35" s="13"/>
      <c r="Q35" s="13">
        <f t="shared" ref="Q35:S35" si="7">(Q33/P33)-1</f>
        <v>0.875</v>
      </c>
      <c r="R35" s="13">
        <f t="shared" si="7"/>
        <v>0</v>
      </c>
      <c r="S35" s="13">
        <f t="shared" si="7"/>
        <v>5.96</v>
      </c>
    </row>
    <row r="36" spans="1:19" ht="16" x14ac:dyDescent="0.2">
      <c r="A36" s="17" t="s">
        <v>196</v>
      </c>
      <c r="B36" s="18" t="e">
        <f t="shared" ref="B36:S36" si="8">(B16*(1-0.25))/(B126+B105+B96)</f>
        <v>#VALUE!</v>
      </c>
      <c r="C36" s="18" t="e">
        <f t="shared" si="8"/>
        <v>#VALUE!</v>
      </c>
      <c r="D36" s="18" t="e">
        <f t="shared" si="8"/>
        <v>#VALUE!</v>
      </c>
      <c r="E36" s="18" t="e">
        <f t="shared" si="8"/>
        <v>#VALUE!</v>
      </c>
      <c r="F36" s="18" t="e">
        <f t="shared" si="8"/>
        <v>#VALUE!</v>
      </c>
      <c r="G36" s="18" t="e">
        <f t="shared" si="8"/>
        <v>#VALUE!</v>
      </c>
      <c r="H36" s="18" t="e">
        <f t="shared" si="8"/>
        <v>#VALUE!</v>
      </c>
      <c r="I36" s="18">
        <f t="shared" si="8"/>
        <v>-4.3275992735416213E-2</v>
      </c>
      <c r="J36" s="18" t="e">
        <f t="shared" si="8"/>
        <v>#VALUE!</v>
      </c>
      <c r="K36" s="18">
        <f t="shared" si="8"/>
        <v>9.6944100164139627E-3</v>
      </c>
      <c r="L36" s="18">
        <f t="shared" si="8"/>
        <v>3.0011626575639445E-2</v>
      </c>
      <c r="M36" s="18">
        <f t="shared" si="8"/>
        <v>3.2619732611270942E-2</v>
      </c>
      <c r="N36" s="18">
        <f t="shared" si="8"/>
        <v>3.6653359030837003E-2</v>
      </c>
      <c r="O36" s="18">
        <f t="shared" si="8"/>
        <v>4.1611950098489822E-2</v>
      </c>
      <c r="P36" s="18">
        <f t="shared" si="8"/>
        <v>1.0266245487364621E-2</v>
      </c>
      <c r="Q36" s="18">
        <f t="shared" si="8"/>
        <v>1.6003579295154186E-2</v>
      </c>
      <c r="R36" s="18">
        <f t="shared" si="8"/>
        <v>1.3779025261546313E-2</v>
      </c>
      <c r="S36" s="18">
        <f t="shared" si="8"/>
        <v>9.6027577150361136E-3</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-29705000</v>
      </c>
      <c r="C39" s="4">
        <v>9830000</v>
      </c>
      <c r="D39" s="4">
        <v>-37348000</v>
      </c>
      <c r="E39" s="4">
        <v>-73708000</v>
      </c>
      <c r="F39" s="4">
        <v>-179387000</v>
      </c>
      <c r="G39" s="4">
        <v>-198426000</v>
      </c>
      <c r="H39" s="4">
        <v>-451804000</v>
      </c>
      <c r="I39" s="4">
        <v>-149130000</v>
      </c>
      <c r="J39" s="4">
        <v>-26704000</v>
      </c>
      <c r="K39" s="4">
        <v>626698000</v>
      </c>
      <c r="L39" s="4">
        <v>118503000</v>
      </c>
      <c r="M39" s="4">
        <v>230000000</v>
      </c>
      <c r="N39" s="4">
        <v>325000000</v>
      </c>
      <c r="O39" s="5">
        <v>1424000000</v>
      </c>
      <c r="P39" s="4">
        <v>80000000</v>
      </c>
      <c r="Q39" s="4">
        <v>150000000</v>
      </c>
      <c r="R39" s="4">
        <v>150000000</v>
      </c>
      <c r="S39" s="4">
        <v>1044000000</v>
      </c>
    </row>
    <row r="40" spans="1:19" ht="16" x14ac:dyDescent="0.2">
      <c r="A40" s="3" t="s">
        <v>48</v>
      </c>
      <c r="B40" s="4">
        <v>25124000</v>
      </c>
      <c r="C40" s="4">
        <v>25124000</v>
      </c>
      <c r="D40" s="4">
        <v>73909000</v>
      </c>
      <c r="E40" s="4">
        <v>135416000</v>
      </c>
      <c r="F40" s="4">
        <v>145356000</v>
      </c>
      <c r="G40" s="4">
        <v>155707000</v>
      </c>
      <c r="H40" s="4">
        <v>164534000</v>
      </c>
      <c r="I40" s="4">
        <v>171176000</v>
      </c>
      <c r="J40" s="4">
        <v>177846000</v>
      </c>
      <c r="K40" s="4">
        <v>186466000</v>
      </c>
      <c r="L40" s="4">
        <v>193096000</v>
      </c>
      <c r="M40" s="4">
        <v>198094000</v>
      </c>
      <c r="N40" s="4">
        <v>201430000</v>
      </c>
      <c r="O40" s="5">
        <v>203023250</v>
      </c>
      <c r="P40" s="4">
        <v>202045000</v>
      </c>
      <c r="Q40" s="4">
        <v>202642000</v>
      </c>
      <c r="R40" s="4">
        <v>203385000</v>
      </c>
      <c r="S40" s="4">
        <v>204021000</v>
      </c>
    </row>
    <row r="41" spans="1:19" ht="16" x14ac:dyDescent="0.2">
      <c r="A41" s="3" t="s">
        <v>49</v>
      </c>
      <c r="B41" s="6">
        <v>-1.18</v>
      </c>
      <c r="C41" s="6">
        <v>0.39</v>
      </c>
      <c r="D41" s="6">
        <v>-0.51</v>
      </c>
      <c r="E41" s="6">
        <v>-0.54</v>
      </c>
      <c r="F41" s="6">
        <v>-1.23</v>
      </c>
      <c r="G41" s="6">
        <v>-1.27</v>
      </c>
      <c r="H41" s="6">
        <v>-2.75</v>
      </c>
      <c r="I41" s="6">
        <v>-0.87</v>
      </c>
      <c r="J41" s="6">
        <v>-0.15</v>
      </c>
      <c r="K41" s="6">
        <v>3.36</v>
      </c>
      <c r="L41" s="6">
        <v>0.61</v>
      </c>
      <c r="M41" s="6">
        <v>1.1599999999999999</v>
      </c>
      <c r="N41" s="6">
        <v>1.61</v>
      </c>
      <c r="O41" s="7">
        <v>7.01</v>
      </c>
      <c r="P41" s="6">
        <v>0.4</v>
      </c>
      <c r="Q41" s="6">
        <v>0.74</v>
      </c>
      <c r="R41" s="6">
        <v>0.74</v>
      </c>
      <c r="S41" s="6">
        <v>5.12</v>
      </c>
    </row>
    <row r="42" spans="1:19" ht="16" x14ac:dyDescent="0.2">
      <c r="A42" s="3" t="s">
        <v>50</v>
      </c>
      <c r="B42" s="6">
        <v>-1.18</v>
      </c>
      <c r="C42" s="6">
        <v>0.39</v>
      </c>
      <c r="D42" s="6">
        <v>-0.51</v>
      </c>
      <c r="E42" s="6">
        <v>-0.54</v>
      </c>
      <c r="F42" s="6">
        <v>-1.23</v>
      </c>
      <c r="G42" s="6">
        <v>-1.27</v>
      </c>
      <c r="H42" s="6">
        <v>-2.75</v>
      </c>
      <c r="I42" s="6">
        <v>-0.87</v>
      </c>
      <c r="J42" s="6">
        <v>-0.15</v>
      </c>
      <c r="K42" s="6">
        <v>3.36</v>
      </c>
      <c r="L42" s="6">
        <v>0.61</v>
      </c>
      <c r="M42" s="6">
        <v>1.1599999999999999</v>
      </c>
      <c r="N42" s="6">
        <v>1.61</v>
      </c>
      <c r="O42" s="7">
        <v>7.01</v>
      </c>
      <c r="P42" s="6">
        <v>0.4</v>
      </c>
      <c r="Q42" s="6">
        <v>0.74</v>
      </c>
      <c r="R42" s="6">
        <v>0.74</v>
      </c>
      <c r="S42" s="6">
        <v>5.12</v>
      </c>
    </row>
    <row r="43" spans="1:19" ht="16" x14ac:dyDescent="0.2">
      <c r="A43" s="3" t="s">
        <v>51</v>
      </c>
      <c r="B43" s="4">
        <v>25124000</v>
      </c>
      <c r="C43" s="4">
        <v>25124000</v>
      </c>
      <c r="D43" s="4">
        <v>73909000</v>
      </c>
      <c r="E43" s="4">
        <v>135416000</v>
      </c>
      <c r="F43" s="4">
        <v>145356000</v>
      </c>
      <c r="G43" s="4">
        <v>155707000</v>
      </c>
      <c r="H43" s="4">
        <v>164534000</v>
      </c>
      <c r="I43" s="4">
        <v>171176000</v>
      </c>
      <c r="J43" s="4">
        <v>177846000</v>
      </c>
      <c r="K43" s="4">
        <v>197223000</v>
      </c>
      <c r="L43" s="4">
        <v>202478000</v>
      </c>
      <c r="M43" s="4">
        <v>203167000</v>
      </c>
      <c r="N43" s="4">
        <v>203535000</v>
      </c>
      <c r="O43" s="5">
        <v>204206250</v>
      </c>
      <c r="P43" s="4">
        <v>203121000</v>
      </c>
      <c r="Q43" s="4">
        <v>204090000</v>
      </c>
      <c r="R43" s="4">
        <v>204263000</v>
      </c>
      <c r="S43" s="4">
        <v>205351000</v>
      </c>
    </row>
    <row r="44" spans="1:19" ht="16" x14ac:dyDescent="0.2">
      <c r="A44" s="3" t="s">
        <v>52</v>
      </c>
      <c r="B44" s="6">
        <v>-1.18</v>
      </c>
      <c r="C44" s="6">
        <v>0.39</v>
      </c>
      <c r="D44" s="6">
        <v>-0.51</v>
      </c>
      <c r="E44" s="6">
        <v>-0.54</v>
      </c>
      <c r="F44" s="6">
        <v>-1.23</v>
      </c>
      <c r="G44" s="6">
        <v>-1.27</v>
      </c>
      <c r="H44" s="6">
        <v>-2.75</v>
      </c>
      <c r="I44" s="6">
        <v>-0.87</v>
      </c>
      <c r="J44" s="6">
        <v>-0.15</v>
      </c>
      <c r="K44" s="6">
        <v>3.18</v>
      </c>
      <c r="L44" s="6">
        <v>0.59</v>
      </c>
      <c r="M44" s="6">
        <v>1.1299999999999999</v>
      </c>
      <c r="N44" s="6">
        <v>1.6</v>
      </c>
      <c r="O44" s="7">
        <v>6.97</v>
      </c>
      <c r="P44" s="6">
        <v>0.39</v>
      </c>
      <c r="Q44" s="6">
        <v>0.73</v>
      </c>
      <c r="R44" s="6">
        <v>0.73</v>
      </c>
      <c r="S44" s="6">
        <v>5.08</v>
      </c>
    </row>
    <row r="45" spans="1:19" ht="16" x14ac:dyDescent="0.2">
      <c r="A45" s="3" t="s">
        <v>53</v>
      </c>
      <c r="B45" s="6">
        <v>-1.18</v>
      </c>
      <c r="C45" s="6">
        <v>0.39</v>
      </c>
      <c r="D45" s="6">
        <v>-0.51</v>
      </c>
      <c r="E45" s="6">
        <v>-0.54</v>
      </c>
      <c r="F45" s="6">
        <v>-1.23</v>
      </c>
      <c r="G45" s="6">
        <v>-1.27</v>
      </c>
      <c r="H45" s="6">
        <v>-2.75</v>
      </c>
      <c r="I45" s="6">
        <v>-0.87</v>
      </c>
      <c r="J45" s="6">
        <v>-0.15</v>
      </c>
      <c r="K45" s="6">
        <v>3.18</v>
      </c>
      <c r="L45" s="6">
        <v>0.59</v>
      </c>
      <c r="M45" s="6">
        <v>1.1299999999999999</v>
      </c>
      <c r="N45" s="6">
        <v>1.6</v>
      </c>
      <c r="O45" s="7">
        <v>6.97</v>
      </c>
      <c r="P45" s="6">
        <v>0.39</v>
      </c>
      <c r="Q45" s="6">
        <v>0.73</v>
      </c>
      <c r="R45" s="6">
        <v>0.73</v>
      </c>
      <c r="S45" s="6">
        <v>5.08</v>
      </c>
    </row>
    <row r="46" spans="1:19" ht="16" x14ac:dyDescent="0.2">
      <c r="A46" s="3" t="s">
        <v>54</v>
      </c>
      <c r="B46" s="4">
        <v>-27830000</v>
      </c>
      <c r="C46" s="4">
        <v>12032000</v>
      </c>
      <c r="D46" s="4">
        <v>-24078000</v>
      </c>
      <c r="E46" s="4">
        <v>-42115000</v>
      </c>
      <c r="F46" s="4">
        <v>-109776000</v>
      </c>
      <c r="G46" s="4">
        <v>-106009000</v>
      </c>
      <c r="H46" s="4">
        <v>-69726000</v>
      </c>
      <c r="I46" s="4">
        <v>12461000</v>
      </c>
      <c r="J46" s="4">
        <v>107178000</v>
      </c>
      <c r="K46" s="4">
        <v>294237000</v>
      </c>
      <c r="L46" s="4">
        <v>535244000</v>
      </c>
      <c r="M46" s="4">
        <v>729000000</v>
      </c>
      <c r="N46" s="4">
        <v>788000000</v>
      </c>
      <c r="O46" s="5">
        <v>996000000</v>
      </c>
      <c r="P46" s="4">
        <v>200000000</v>
      </c>
      <c r="Q46" s="4">
        <v>273000000</v>
      </c>
      <c r="R46" s="4">
        <v>270000000</v>
      </c>
      <c r="S46" s="4">
        <v>253000000</v>
      </c>
    </row>
    <row r="47" spans="1:19" ht="16" x14ac:dyDescent="0.2">
      <c r="A47" s="3" t="s">
        <v>55</v>
      </c>
      <c r="B47" s="6">
        <v>-64.23</v>
      </c>
      <c r="C47" s="6">
        <v>12.99</v>
      </c>
      <c r="D47" s="6">
        <v>-9.8800000000000008</v>
      </c>
      <c r="E47" s="6">
        <v>-9.92</v>
      </c>
      <c r="F47" s="6">
        <v>-16.079999999999998</v>
      </c>
      <c r="G47" s="6">
        <v>-10.54</v>
      </c>
      <c r="H47" s="6">
        <v>-5.01</v>
      </c>
      <c r="I47" s="6">
        <v>0.64</v>
      </c>
      <c r="J47" s="6">
        <v>4.1100000000000003</v>
      </c>
      <c r="K47" s="6">
        <v>8.5</v>
      </c>
      <c r="L47" s="6">
        <v>11.84</v>
      </c>
      <c r="M47" s="6">
        <v>12.36</v>
      </c>
      <c r="N47" s="6">
        <v>10.88</v>
      </c>
      <c r="O47" s="7">
        <v>12.42</v>
      </c>
      <c r="P47" s="6">
        <v>9.77</v>
      </c>
      <c r="Q47" s="6">
        <v>10.88</v>
      </c>
      <c r="R47" s="6">
        <v>11.42</v>
      </c>
      <c r="S47" s="6">
        <v>12.42</v>
      </c>
    </row>
    <row r="48" spans="1:19" ht="16" x14ac:dyDescent="0.2">
      <c r="A48" s="3" t="s">
        <v>56</v>
      </c>
      <c r="B48" s="4">
        <v>-28199000</v>
      </c>
      <c r="C48" s="4">
        <v>10560000</v>
      </c>
      <c r="D48" s="4">
        <v>-37584000</v>
      </c>
      <c r="E48" s="4">
        <v>-66267000</v>
      </c>
      <c r="F48" s="4">
        <v>-151835000</v>
      </c>
      <c r="G48" s="4">
        <v>-166365000</v>
      </c>
      <c r="H48" s="4">
        <v>-152808000</v>
      </c>
      <c r="I48" s="4">
        <v>-101414000</v>
      </c>
      <c r="J48" s="4">
        <v>-42426000</v>
      </c>
      <c r="K48" s="4">
        <v>42123000</v>
      </c>
      <c r="L48" s="4">
        <v>198863000</v>
      </c>
      <c r="M48" s="4">
        <v>257000000</v>
      </c>
      <c r="N48" s="4">
        <v>355000000</v>
      </c>
      <c r="O48" s="5">
        <v>507000000</v>
      </c>
      <c r="P48" s="4">
        <v>91000000</v>
      </c>
      <c r="Q48" s="4">
        <v>155000000</v>
      </c>
      <c r="R48" s="4">
        <v>144000000</v>
      </c>
      <c r="S48" s="4">
        <v>117000000</v>
      </c>
    </row>
    <row r="49" spans="1:19" ht="16" x14ac:dyDescent="0.2">
      <c r="A49" s="3" t="s">
        <v>57</v>
      </c>
      <c r="B49" s="4">
        <v>-28199000</v>
      </c>
      <c r="C49" s="4">
        <v>10560000</v>
      </c>
      <c r="D49" s="4">
        <v>-37584000</v>
      </c>
      <c r="E49" s="4">
        <v>-66267000</v>
      </c>
      <c r="F49" s="4">
        <v>-151835000</v>
      </c>
      <c r="G49" s="4">
        <v>-166365000</v>
      </c>
      <c r="H49" s="4">
        <v>-152808000</v>
      </c>
      <c r="I49" s="4">
        <v>-101414000</v>
      </c>
      <c r="J49" s="4">
        <v>-42426000</v>
      </c>
      <c r="K49" s="4">
        <v>42123000</v>
      </c>
      <c r="L49" s="4">
        <v>198863000</v>
      </c>
      <c r="M49" s="4">
        <v>257000000</v>
      </c>
      <c r="N49" s="4">
        <v>355000000</v>
      </c>
      <c r="O49" s="5">
        <v>507000000</v>
      </c>
      <c r="P49" s="4">
        <v>91000000</v>
      </c>
      <c r="Q49" s="4">
        <v>155000000</v>
      </c>
      <c r="R49" s="4">
        <v>144000000</v>
      </c>
      <c r="S49" s="4">
        <v>117000000</v>
      </c>
    </row>
    <row r="50" spans="1:19" ht="16" x14ac:dyDescent="0.2">
      <c r="A50" s="3" t="s">
        <v>61</v>
      </c>
      <c r="B50" s="4" t="s">
        <v>24</v>
      </c>
      <c r="C50" s="4" t="s">
        <v>24</v>
      </c>
      <c r="D50" s="4">
        <v>226288</v>
      </c>
      <c r="E50" s="4">
        <v>232049</v>
      </c>
      <c r="F50" s="4">
        <v>241530</v>
      </c>
      <c r="G50" s="4">
        <v>272784</v>
      </c>
      <c r="H50" s="4">
        <v>289630</v>
      </c>
      <c r="I50" s="4">
        <v>310676</v>
      </c>
      <c r="J50" s="4">
        <v>319943</v>
      </c>
      <c r="K50" s="4">
        <v>333665</v>
      </c>
      <c r="L50" s="4">
        <v>345104</v>
      </c>
      <c r="M50" s="4">
        <v>349268</v>
      </c>
      <c r="N50" s="4">
        <v>354573</v>
      </c>
      <c r="O50" s="5">
        <v>392356</v>
      </c>
      <c r="P50" s="4">
        <v>108465</v>
      </c>
      <c r="Q50" s="4">
        <v>94944</v>
      </c>
      <c r="R50" s="4">
        <v>102579</v>
      </c>
      <c r="S50" s="4">
        <v>105222</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369000</v>
      </c>
      <c r="C52" s="4">
        <v>1472000</v>
      </c>
      <c r="D52" s="4">
        <v>13506000</v>
      </c>
      <c r="E52" s="4">
        <v>24152000</v>
      </c>
      <c r="F52" s="4">
        <v>42059000</v>
      </c>
      <c r="G52" s="4">
        <v>60356000</v>
      </c>
      <c r="H52" s="4">
        <v>83082000</v>
      </c>
      <c r="I52" s="4">
        <v>113875000</v>
      </c>
      <c r="J52" s="4">
        <v>149604000</v>
      </c>
      <c r="K52" s="4">
        <v>252114000</v>
      </c>
      <c r="L52" s="4">
        <v>336381000</v>
      </c>
      <c r="M52" s="4">
        <v>472000000</v>
      </c>
      <c r="N52" s="4">
        <v>433000000</v>
      </c>
      <c r="O52" s="5">
        <v>489000000</v>
      </c>
      <c r="P52" s="4">
        <v>109000000</v>
      </c>
      <c r="Q52" s="4">
        <v>118000000</v>
      </c>
      <c r="R52" s="4">
        <v>126000000</v>
      </c>
      <c r="S52" s="4">
        <v>136000000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47492000</v>
      </c>
      <c r="C55" s="4">
        <v>96893000</v>
      </c>
      <c r="D55" s="4">
        <v>422089000</v>
      </c>
      <c r="E55" s="4">
        <v>797749000</v>
      </c>
      <c r="F55" s="4">
        <v>906986000</v>
      </c>
      <c r="G55" s="4">
        <v>1085635000</v>
      </c>
      <c r="H55" s="4">
        <v>1342535000</v>
      </c>
      <c r="I55" s="4">
        <v>2410564000</v>
      </c>
      <c r="J55" s="4">
        <v>2344693000</v>
      </c>
      <c r="K55" s="4">
        <v>2826901000</v>
      </c>
      <c r="L55" s="4">
        <v>4521842000</v>
      </c>
      <c r="M55" s="4">
        <v>5220000000</v>
      </c>
      <c r="N55" s="4">
        <v>6654000000</v>
      </c>
      <c r="O55" s="5">
        <v>6603000000</v>
      </c>
      <c r="P55" s="4">
        <v>5476000000</v>
      </c>
      <c r="Q55" s="4">
        <v>6654000000</v>
      </c>
      <c r="R55" s="4">
        <v>6734000000</v>
      </c>
      <c r="S55" s="4">
        <v>6603000000</v>
      </c>
    </row>
    <row r="56" spans="1:19" ht="16" x14ac:dyDescent="0.2">
      <c r="A56" s="3" t="s">
        <v>65</v>
      </c>
      <c r="B56" s="4">
        <v>29402000</v>
      </c>
      <c r="C56" s="4">
        <v>59853000</v>
      </c>
      <c r="D56" s="4">
        <v>314691000</v>
      </c>
      <c r="E56" s="4">
        <v>634554000</v>
      </c>
      <c r="F56" s="4">
        <v>668791000</v>
      </c>
      <c r="G56" s="4">
        <v>801250000</v>
      </c>
      <c r="H56" s="4">
        <v>899362000</v>
      </c>
      <c r="I56" s="4">
        <v>1779298000</v>
      </c>
      <c r="J56" s="4">
        <v>1497922000</v>
      </c>
      <c r="K56" s="4">
        <v>1691095000</v>
      </c>
      <c r="L56" s="4">
        <v>3092036000</v>
      </c>
      <c r="M56" s="4">
        <v>3304000000</v>
      </c>
      <c r="N56" s="4">
        <v>4280000000</v>
      </c>
      <c r="O56" s="5">
        <v>4747000000</v>
      </c>
      <c r="P56" s="4">
        <v>3956000000</v>
      </c>
      <c r="Q56" s="4">
        <v>4280000000</v>
      </c>
      <c r="R56" s="4">
        <v>4914000000</v>
      </c>
      <c r="S56" s="4">
        <v>4747000000</v>
      </c>
    </row>
    <row r="57" spans="1:19" ht="16" x14ac:dyDescent="0.2">
      <c r="A57" s="3" t="s">
        <v>66</v>
      </c>
      <c r="B57" s="4">
        <v>29402000</v>
      </c>
      <c r="C57" s="4">
        <v>59853000</v>
      </c>
      <c r="D57" s="4">
        <v>118989000</v>
      </c>
      <c r="E57" s="4">
        <v>366303000</v>
      </c>
      <c r="F57" s="4">
        <v>252455000</v>
      </c>
      <c r="G57" s="4">
        <v>412305000</v>
      </c>
      <c r="H57" s="4">
        <v>401238000</v>
      </c>
      <c r="I57" s="4">
        <v>726495000</v>
      </c>
      <c r="J57" s="4">
        <v>566204000</v>
      </c>
      <c r="K57" s="4">
        <v>775778000</v>
      </c>
      <c r="L57" s="4">
        <v>1676794000</v>
      </c>
      <c r="M57" s="4">
        <v>1728000000</v>
      </c>
      <c r="N57" s="4">
        <v>1470000000</v>
      </c>
      <c r="O57" s="5">
        <v>1663000000</v>
      </c>
      <c r="P57" s="4">
        <v>1248000000</v>
      </c>
      <c r="Q57" s="4">
        <v>1470000000</v>
      </c>
      <c r="R57" s="4">
        <v>1852000000</v>
      </c>
      <c r="S57" s="4">
        <v>1663000000</v>
      </c>
    </row>
    <row r="58" spans="1:19" ht="16" x14ac:dyDescent="0.2">
      <c r="A58" s="3" t="s">
        <v>67</v>
      </c>
      <c r="B58" s="4" t="s">
        <v>24</v>
      </c>
      <c r="C58" s="4" t="s">
        <v>24</v>
      </c>
      <c r="D58" s="4">
        <v>195702000</v>
      </c>
      <c r="E58" s="4">
        <v>268251000</v>
      </c>
      <c r="F58" s="4">
        <v>416336000</v>
      </c>
      <c r="G58" s="4">
        <v>388945000</v>
      </c>
      <c r="H58" s="4">
        <v>498124000</v>
      </c>
      <c r="I58" s="4">
        <v>1052803000</v>
      </c>
      <c r="J58" s="4">
        <v>931718000</v>
      </c>
      <c r="K58" s="4">
        <v>915317000</v>
      </c>
      <c r="L58" s="4">
        <v>1415242000</v>
      </c>
      <c r="M58" s="4">
        <v>1576000000</v>
      </c>
      <c r="N58" s="4">
        <v>2810000000</v>
      </c>
      <c r="O58" s="5">
        <v>3084000000</v>
      </c>
      <c r="P58" s="4">
        <v>2708000000</v>
      </c>
      <c r="Q58" s="4">
        <v>2810000000</v>
      </c>
      <c r="R58" s="4">
        <v>3062000000</v>
      </c>
      <c r="S58" s="4">
        <v>3084000000</v>
      </c>
    </row>
    <row r="59" spans="1:19" ht="16" x14ac:dyDescent="0.2">
      <c r="A59" s="3" t="s">
        <v>68</v>
      </c>
      <c r="B59" s="4">
        <v>14999000</v>
      </c>
      <c r="C59" s="4">
        <v>24495000</v>
      </c>
      <c r="D59" s="4">
        <v>78163000</v>
      </c>
      <c r="E59" s="4">
        <v>108339000</v>
      </c>
      <c r="F59" s="4">
        <v>159171000</v>
      </c>
      <c r="G59" s="4">
        <v>203333000</v>
      </c>
      <c r="H59" s="4">
        <v>322757000</v>
      </c>
      <c r="I59" s="4">
        <v>434895000</v>
      </c>
      <c r="J59" s="4">
        <v>574810000</v>
      </c>
      <c r="K59" s="4">
        <v>835279000</v>
      </c>
      <c r="L59" s="4">
        <v>1009415000</v>
      </c>
      <c r="M59" s="4">
        <v>1390000000</v>
      </c>
      <c r="N59" s="4">
        <v>1725000000</v>
      </c>
      <c r="O59" s="5">
        <v>1093000000</v>
      </c>
      <c r="P59" s="4">
        <v>898000000</v>
      </c>
      <c r="Q59" s="4">
        <v>1725000000</v>
      </c>
      <c r="R59" s="4">
        <v>1109000000</v>
      </c>
      <c r="S59" s="4">
        <v>1093000000</v>
      </c>
    </row>
    <row r="60" spans="1:19" ht="16" x14ac:dyDescent="0.2">
      <c r="A60" s="3" t="s">
        <v>69</v>
      </c>
      <c r="B60" s="4">
        <v>9732000</v>
      </c>
      <c r="C60" s="4">
        <v>24495000</v>
      </c>
      <c r="D60" s="4">
        <v>78163000</v>
      </c>
      <c r="E60" s="4">
        <v>108339000</v>
      </c>
      <c r="F60" s="4">
        <v>159171000</v>
      </c>
      <c r="G60" s="4">
        <v>203333000</v>
      </c>
      <c r="H60" s="4">
        <v>322757000</v>
      </c>
      <c r="I60" s="4">
        <v>434895000</v>
      </c>
      <c r="J60" s="4">
        <v>574810000</v>
      </c>
      <c r="K60" s="4">
        <v>835279000</v>
      </c>
      <c r="L60" s="4">
        <v>1009415000</v>
      </c>
      <c r="M60" s="4">
        <v>1390000000</v>
      </c>
      <c r="N60" s="4">
        <v>1725000000</v>
      </c>
      <c r="O60" s="5">
        <v>1093000000</v>
      </c>
      <c r="P60" s="4">
        <v>898000000</v>
      </c>
      <c r="Q60" s="4">
        <v>1725000000</v>
      </c>
      <c r="R60" s="4">
        <v>1109000000</v>
      </c>
      <c r="S60" s="4">
        <v>1093000000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5267000</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t="s">
        <v>24</v>
      </c>
      <c r="C64" s="4" t="s">
        <v>24</v>
      </c>
      <c r="D64" s="4" t="s">
        <v>24</v>
      </c>
      <c r="E64" s="4" t="s">
        <v>24</v>
      </c>
      <c r="F64" s="4" t="s">
        <v>24</v>
      </c>
      <c r="G64" s="4" t="s">
        <v>24</v>
      </c>
      <c r="H64" s="4" t="s">
        <v>24</v>
      </c>
      <c r="I64" s="4" t="s">
        <v>24</v>
      </c>
      <c r="J64" s="4" t="s">
        <v>24</v>
      </c>
      <c r="K64" s="4" t="s">
        <v>24</v>
      </c>
      <c r="L64" s="4" t="s">
        <v>24</v>
      </c>
      <c r="M64" s="4" t="s">
        <v>24</v>
      </c>
      <c r="N64" s="4" t="s">
        <v>24</v>
      </c>
      <c r="O64" s="5" t="s">
        <v>24</v>
      </c>
      <c r="P64" s="4" t="s">
        <v>24</v>
      </c>
      <c r="Q64" s="4" t="s">
        <v>24</v>
      </c>
      <c r="R64" s="4" t="s">
        <v>24</v>
      </c>
      <c r="S64" s="4" t="s">
        <v>24</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3091000</v>
      </c>
      <c r="C70" s="4">
        <v>12545000</v>
      </c>
      <c r="D70" s="4">
        <v>29235000</v>
      </c>
      <c r="E70" s="4">
        <v>54856000</v>
      </c>
      <c r="F70" s="4">
        <v>79024000</v>
      </c>
      <c r="G70" s="4">
        <v>81052000</v>
      </c>
      <c r="H70" s="4">
        <v>120416000</v>
      </c>
      <c r="I70" s="4">
        <v>196371000</v>
      </c>
      <c r="J70" s="4">
        <v>271961000</v>
      </c>
      <c r="K70" s="4">
        <v>300527000</v>
      </c>
      <c r="L70" s="4">
        <v>420391000</v>
      </c>
      <c r="M70" s="4">
        <v>526000000</v>
      </c>
      <c r="N70" s="4">
        <v>649000000</v>
      </c>
      <c r="O70" s="5">
        <v>763000000</v>
      </c>
      <c r="P70" s="4">
        <v>622000000</v>
      </c>
      <c r="Q70" s="4">
        <v>649000000</v>
      </c>
      <c r="R70" s="4">
        <v>711000000</v>
      </c>
      <c r="S70" s="4">
        <v>763000000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3877000</v>
      </c>
      <c r="C76" s="4">
        <v>11853000</v>
      </c>
      <c r="D76" s="4">
        <v>56025000</v>
      </c>
      <c r="E76" s="4">
        <v>370727000</v>
      </c>
      <c r="F76" s="4">
        <v>518093000</v>
      </c>
      <c r="G76" s="4">
        <v>721417000</v>
      </c>
      <c r="H76" s="4">
        <v>691232000</v>
      </c>
      <c r="I76" s="4">
        <v>987340000</v>
      </c>
      <c r="J76" s="4">
        <v>1534447000</v>
      </c>
      <c r="K76" s="4">
        <v>3195529000</v>
      </c>
      <c r="L76" s="4">
        <v>4193215000</v>
      </c>
      <c r="M76" s="4">
        <v>5578000000</v>
      </c>
      <c r="N76" s="4">
        <v>6645000000</v>
      </c>
      <c r="O76" s="5">
        <v>8320000000</v>
      </c>
      <c r="P76" s="4">
        <v>5630000000</v>
      </c>
      <c r="Q76" s="4">
        <v>6645000000</v>
      </c>
      <c r="R76" s="4">
        <v>6880000000</v>
      </c>
      <c r="S76" s="4">
        <v>8320000000</v>
      </c>
    </row>
    <row r="77" spans="1:19" ht="16" x14ac:dyDescent="0.2">
      <c r="A77" s="3" t="s">
        <v>86</v>
      </c>
      <c r="B77" s="4">
        <v>1698000</v>
      </c>
      <c r="C77" s="4">
        <v>9467000</v>
      </c>
      <c r="D77" s="4">
        <v>25948000</v>
      </c>
      <c r="E77" s="4">
        <v>37453000</v>
      </c>
      <c r="F77" s="4">
        <v>36984000</v>
      </c>
      <c r="G77" s="4">
        <v>43351000</v>
      </c>
      <c r="H77" s="4">
        <v>30877000</v>
      </c>
      <c r="I77" s="4">
        <v>10011000</v>
      </c>
      <c r="J77" s="4">
        <v>8603000</v>
      </c>
      <c r="K77" s="4">
        <v>413147000</v>
      </c>
      <c r="L77" s="4">
        <v>481861000</v>
      </c>
      <c r="M77" s="4">
        <v>532000000</v>
      </c>
      <c r="N77" s="4">
        <v>740000000</v>
      </c>
      <c r="O77" s="5">
        <v>687000000</v>
      </c>
      <c r="P77" s="4">
        <v>559000000</v>
      </c>
      <c r="Q77" s="4">
        <v>740000000</v>
      </c>
      <c r="R77" s="4">
        <v>738000000</v>
      </c>
      <c r="S77" s="4">
        <v>687000000</v>
      </c>
    </row>
    <row r="78" spans="1:19" ht="16" x14ac:dyDescent="0.2">
      <c r="A78" s="3" t="s">
        <v>87</v>
      </c>
      <c r="B78" s="4">
        <v>2348000</v>
      </c>
      <c r="C78" s="4">
        <v>11570000</v>
      </c>
      <c r="D78" s="4">
        <v>42342000</v>
      </c>
      <c r="E78" s="4">
        <v>75560000</v>
      </c>
      <c r="F78" s="4">
        <v>104237000</v>
      </c>
      <c r="G78" s="4">
        <v>144714000</v>
      </c>
      <c r="H78" s="4">
        <v>181620000</v>
      </c>
      <c r="I78" s="4">
        <v>245124000</v>
      </c>
      <c r="J78" s="4">
        <v>347216000</v>
      </c>
      <c r="K78" s="4">
        <v>870513000</v>
      </c>
      <c r="L78" s="4">
        <v>1113859000</v>
      </c>
      <c r="M78" s="4">
        <v>1357000000</v>
      </c>
      <c r="N78" s="4">
        <v>1735000000</v>
      </c>
      <c r="O78" s="5">
        <v>1804000000</v>
      </c>
      <c r="P78" s="4">
        <v>1495000000</v>
      </c>
      <c r="Q78" s="4">
        <v>1735000000</v>
      </c>
      <c r="R78" s="4">
        <v>1799000000</v>
      </c>
      <c r="S78" s="4">
        <v>1804000000</v>
      </c>
    </row>
    <row r="79" spans="1:19" ht="16" x14ac:dyDescent="0.2">
      <c r="A79" s="3" t="s">
        <v>88</v>
      </c>
      <c r="B79" s="4">
        <v>650000</v>
      </c>
      <c r="C79" s="4">
        <v>2103000</v>
      </c>
      <c r="D79" s="4">
        <v>16394000</v>
      </c>
      <c r="E79" s="4">
        <v>38107000</v>
      </c>
      <c r="F79" s="4">
        <v>67253000</v>
      </c>
      <c r="G79" s="4">
        <v>101363000</v>
      </c>
      <c r="H79" s="4">
        <v>150743000</v>
      </c>
      <c r="I79" s="4">
        <v>235113000</v>
      </c>
      <c r="J79" s="4">
        <v>338613000</v>
      </c>
      <c r="K79" s="4">
        <v>457366000</v>
      </c>
      <c r="L79" s="4">
        <v>631998000</v>
      </c>
      <c r="M79" s="4">
        <v>825000000</v>
      </c>
      <c r="N79" s="4">
        <v>995000000</v>
      </c>
      <c r="O79" s="5">
        <v>1117000000</v>
      </c>
      <c r="P79" s="4">
        <v>936000000</v>
      </c>
      <c r="Q79" s="4">
        <v>995000000</v>
      </c>
      <c r="R79" s="4">
        <v>1061000000</v>
      </c>
      <c r="S79" s="4">
        <v>1117000000</v>
      </c>
    </row>
    <row r="80" spans="1:19" ht="16" x14ac:dyDescent="0.2">
      <c r="A80" s="3" t="s">
        <v>89</v>
      </c>
      <c r="B80" s="4" t="s">
        <v>24</v>
      </c>
      <c r="C80" s="4" t="s">
        <v>24</v>
      </c>
      <c r="D80" s="4" t="s">
        <v>24</v>
      </c>
      <c r="E80" s="4">
        <v>255356000</v>
      </c>
      <c r="F80" s="4">
        <v>266772000</v>
      </c>
      <c r="G80" s="4">
        <v>422667000</v>
      </c>
      <c r="H80" s="4">
        <v>262658000</v>
      </c>
      <c r="I80" s="4">
        <v>391442000</v>
      </c>
      <c r="J80" s="4">
        <v>581856000</v>
      </c>
      <c r="K80" s="4">
        <v>1013332000</v>
      </c>
      <c r="L80" s="4">
        <v>1468006000</v>
      </c>
      <c r="M80" s="4">
        <v>1630000000</v>
      </c>
      <c r="N80" s="4">
        <v>2117000000</v>
      </c>
      <c r="O80" s="5">
        <v>2740000000</v>
      </c>
      <c r="P80" s="4">
        <v>1517000000</v>
      </c>
      <c r="Q80" s="4">
        <v>2117000000</v>
      </c>
      <c r="R80" s="4">
        <v>2239000000</v>
      </c>
      <c r="S80" s="4">
        <v>2740000000</v>
      </c>
    </row>
    <row r="81" spans="1:19" ht="16" x14ac:dyDescent="0.2">
      <c r="A81" s="3" t="s">
        <v>90</v>
      </c>
      <c r="B81" s="4" t="s">
        <v>24</v>
      </c>
      <c r="C81" s="4" t="s">
        <v>24</v>
      </c>
      <c r="D81" s="4" t="s">
        <v>24</v>
      </c>
      <c r="E81" s="4">
        <v>255356000</v>
      </c>
      <c r="F81" s="4">
        <v>266772000</v>
      </c>
      <c r="G81" s="4">
        <v>422667000</v>
      </c>
      <c r="H81" s="4">
        <v>262658000</v>
      </c>
      <c r="I81" s="4">
        <v>391442000</v>
      </c>
      <c r="J81" s="4">
        <v>581856000</v>
      </c>
      <c r="K81" s="4">
        <v>1013332000</v>
      </c>
      <c r="L81" s="4">
        <v>1468006000</v>
      </c>
      <c r="M81" s="4">
        <v>1630000000</v>
      </c>
      <c r="N81" s="4">
        <v>2117000000</v>
      </c>
      <c r="O81" s="5">
        <v>2740000000</v>
      </c>
      <c r="P81" s="4">
        <v>1517000000</v>
      </c>
      <c r="Q81" s="4">
        <v>2117000000</v>
      </c>
      <c r="R81" s="4">
        <v>2239000000</v>
      </c>
      <c r="S81" s="4">
        <v>2740000000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2179000</v>
      </c>
      <c r="C83" s="4">
        <v>2386000</v>
      </c>
      <c r="D83" s="4">
        <v>30077000</v>
      </c>
      <c r="E83" s="4">
        <v>77918000</v>
      </c>
      <c r="F83" s="4">
        <v>214337000</v>
      </c>
      <c r="G83" s="4">
        <v>255399000</v>
      </c>
      <c r="H83" s="4">
        <v>397697000</v>
      </c>
      <c r="I83" s="4">
        <v>585887000</v>
      </c>
      <c r="J83" s="4">
        <v>943988000</v>
      </c>
      <c r="K83" s="4">
        <v>1769050000</v>
      </c>
      <c r="L83" s="4">
        <v>2243348000</v>
      </c>
      <c r="M83" s="4">
        <v>3416000000</v>
      </c>
      <c r="N83" s="4">
        <v>3788000000</v>
      </c>
      <c r="O83" s="5">
        <v>4893000000</v>
      </c>
      <c r="P83" s="4">
        <v>3554000000</v>
      </c>
      <c r="Q83" s="4">
        <v>3788000000</v>
      </c>
      <c r="R83" s="4">
        <v>3903000000</v>
      </c>
      <c r="S83" s="4">
        <v>4893000000</v>
      </c>
    </row>
    <row r="84" spans="1:19" ht="16" x14ac:dyDescent="0.2">
      <c r="A84" s="3" t="s">
        <v>93</v>
      </c>
      <c r="B84" s="4" t="s">
        <v>24</v>
      </c>
      <c r="C84" s="4" t="s">
        <v>24</v>
      </c>
      <c r="D84" s="4">
        <v>596000</v>
      </c>
      <c r="E84" s="4">
        <v>14520000</v>
      </c>
      <c r="F84" s="4">
        <v>109542000</v>
      </c>
      <c r="G84" s="4">
        <v>98674000</v>
      </c>
      <c r="H84" s="4">
        <v>148388000</v>
      </c>
      <c r="I84" s="4">
        <v>215644000</v>
      </c>
      <c r="J84" s="4">
        <v>249427000</v>
      </c>
      <c r="K84" s="4">
        <v>300606000</v>
      </c>
      <c r="L84" s="4">
        <v>394131000</v>
      </c>
      <c r="M84" s="4">
        <v>1064000000</v>
      </c>
      <c r="N84" s="4">
        <v>1056000000</v>
      </c>
      <c r="O84" s="5">
        <v>1012000000</v>
      </c>
      <c r="P84" s="4">
        <v>1028000000</v>
      </c>
      <c r="Q84" s="4">
        <v>1056000000</v>
      </c>
      <c r="R84" s="4">
        <v>1035000000</v>
      </c>
      <c r="S84" s="4">
        <v>1012000000</v>
      </c>
    </row>
    <row r="85" spans="1:19" ht="16" x14ac:dyDescent="0.2">
      <c r="A85" s="3" t="s">
        <v>94</v>
      </c>
      <c r="B85" s="4" t="s">
        <v>24</v>
      </c>
      <c r="C85" s="4" t="s">
        <v>24</v>
      </c>
      <c r="D85" s="4" t="s">
        <v>24</v>
      </c>
      <c r="E85" s="4">
        <v>8724000</v>
      </c>
      <c r="F85" s="4">
        <v>55016000</v>
      </c>
      <c r="G85" s="4">
        <v>55669000</v>
      </c>
      <c r="H85" s="4">
        <v>82534000</v>
      </c>
      <c r="I85" s="4">
        <v>128728000</v>
      </c>
      <c r="J85" s="4">
        <v>148845000</v>
      </c>
      <c r="K85" s="4">
        <v>156756000</v>
      </c>
      <c r="L85" s="4">
        <v>240764000</v>
      </c>
      <c r="M85" s="4">
        <v>777000000</v>
      </c>
      <c r="N85" s="4">
        <v>824000000</v>
      </c>
      <c r="O85" s="5">
        <v>821000000</v>
      </c>
      <c r="P85" s="4">
        <v>794000000</v>
      </c>
      <c r="Q85" s="4">
        <v>824000000</v>
      </c>
      <c r="R85" s="4">
        <v>823000000</v>
      </c>
      <c r="S85" s="4">
        <v>821000000</v>
      </c>
    </row>
    <row r="86" spans="1:19" ht="16" x14ac:dyDescent="0.2">
      <c r="A86" s="3" t="s">
        <v>95</v>
      </c>
      <c r="B86" s="4" t="s">
        <v>24</v>
      </c>
      <c r="C86" s="4" t="s">
        <v>24</v>
      </c>
      <c r="D86" s="4">
        <v>596000</v>
      </c>
      <c r="E86" s="4">
        <v>5796000</v>
      </c>
      <c r="F86" s="4">
        <v>54526000</v>
      </c>
      <c r="G86" s="4">
        <v>43005000</v>
      </c>
      <c r="H86" s="4">
        <v>65854000</v>
      </c>
      <c r="I86" s="4">
        <v>86916000</v>
      </c>
      <c r="J86" s="4">
        <v>100582000</v>
      </c>
      <c r="K86" s="4">
        <v>143850000</v>
      </c>
      <c r="L86" s="4">
        <v>153367000</v>
      </c>
      <c r="M86" s="4">
        <v>287000000</v>
      </c>
      <c r="N86" s="4">
        <v>232000000</v>
      </c>
      <c r="O86" s="5">
        <v>191000000</v>
      </c>
      <c r="P86" s="4">
        <v>234000000</v>
      </c>
      <c r="Q86" s="4">
        <v>232000000</v>
      </c>
      <c r="R86" s="4">
        <v>212000000</v>
      </c>
      <c r="S86" s="4">
        <v>191000000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2179000</v>
      </c>
      <c r="C89" s="4">
        <v>2386000</v>
      </c>
      <c r="D89" s="4">
        <v>29481000</v>
      </c>
      <c r="E89" s="4">
        <v>63398000</v>
      </c>
      <c r="F89" s="4">
        <v>104795000</v>
      </c>
      <c r="G89" s="4">
        <v>156725000</v>
      </c>
      <c r="H89" s="4">
        <v>249309000</v>
      </c>
      <c r="I89" s="4">
        <v>370243000</v>
      </c>
      <c r="J89" s="4">
        <v>694561000</v>
      </c>
      <c r="K89" s="4">
        <v>1468444000</v>
      </c>
      <c r="L89" s="4">
        <v>1849217000</v>
      </c>
      <c r="M89" s="4">
        <v>2352000000</v>
      </c>
      <c r="N89" s="4">
        <v>2732000000</v>
      </c>
      <c r="O89" s="5">
        <v>3881000000</v>
      </c>
      <c r="P89" s="4">
        <v>2526000000</v>
      </c>
      <c r="Q89" s="4">
        <v>2732000000</v>
      </c>
      <c r="R89" s="4">
        <v>2868000000</v>
      </c>
      <c r="S89" s="4">
        <v>3881000000</v>
      </c>
    </row>
    <row r="90" spans="1:19" ht="16" x14ac:dyDescent="0.2">
      <c r="A90" s="3" t="s">
        <v>99</v>
      </c>
      <c r="B90" s="4">
        <v>51369000</v>
      </c>
      <c r="C90" s="4">
        <v>108746000</v>
      </c>
      <c r="D90" s="4">
        <v>478114000</v>
      </c>
      <c r="E90" s="4">
        <v>1168476000</v>
      </c>
      <c r="F90" s="4">
        <v>1425079000</v>
      </c>
      <c r="G90" s="4">
        <v>1807052000</v>
      </c>
      <c r="H90" s="4">
        <v>2033767000</v>
      </c>
      <c r="I90" s="4">
        <v>3397904000</v>
      </c>
      <c r="J90" s="4">
        <v>3879140000</v>
      </c>
      <c r="K90" s="4">
        <v>6022430000</v>
      </c>
      <c r="L90" s="4">
        <v>8715057000</v>
      </c>
      <c r="M90" s="4">
        <v>10798000000</v>
      </c>
      <c r="N90" s="4">
        <v>13299000000</v>
      </c>
      <c r="O90" s="5">
        <v>14923000000</v>
      </c>
      <c r="P90" s="4">
        <v>11106000000</v>
      </c>
      <c r="Q90" s="4">
        <v>13299000000</v>
      </c>
      <c r="R90" s="4">
        <v>13614000000</v>
      </c>
      <c r="S90" s="4">
        <v>14923000000</v>
      </c>
    </row>
    <row r="91" spans="1:19" ht="16" x14ac:dyDescent="0.2">
      <c r="A91" s="3" t="s">
        <v>100</v>
      </c>
      <c r="B91" s="4">
        <v>11414000</v>
      </c>
      <c r="C91" s="4">
        <v>12603000</v>
      </c>
      <c r="D91" s="4">
        <v>57646000</v>
      </c>
      <c r="E91" s="4">
        <v>75535000</v>
      </c>
      <c r="F91" s="4">
        <v>97326000</v>
      </c>
      <c r="G91" s="4">
        <v>138633000</v>
      </c>
      <c r="H91" s="4">
        <v>209716000</v>
      </c>
      <c r="I91" s="4">
        <v>276714000</v>
      </c>
      <c r="J91" s="4">
        <v>360979000</v>
      </c>
      <c r="K91" s="4">
        <v>514363000</v>
      </c>
      <c r="L91" s="4">
        <v>702329000</v>
      </c>
      <c r="M91" s="4">
        <v>939000000</v>
      </c>
      <c r="N91" s="4">
        <v>1249000000</v>
      </c>
      <c r="O91" s="5">
        <v>1064000000</v>
      </c>
      <c r="P91" s="4">
        <v>852000000</v>
      </c>
      <c r="Q91" s="4">
        <v>1249000000</v>
      </c>
      <c r="R91" s="4">
        <v>922000000</v>
      </c>
      <c r="S91" s="4">
        <v>1064000000</v>
      </c>
    </row>
    <row r="92" spans="1:19" ht="16" x14ac:dyDescent="0.2">
      <c r="A92" s="3" t="s">
        <v>101</v>
      </c>
      <c r="B92" s="4">
        <v>1570000</v>
      </c>
      <c r="C92" s="4">
        <v>2098000</v>
      </c>
      <c r="D92" s="4">
        <v>9604000</v>
      </c>
      <c r="E92" s="4">
        <v>7405000</v>
      </c>
      <c r="F92" s="4">
        <v>17829000</v>
      </c>
      <c r="G92" s="4">
        <v>37369000</v>
      </c>
      <c r="H92" s="4">
        <v>38080000</v>
      </c>
      <c r="I92" s="4">
        <v>32109000</v>
      </c>
      <c r="J92" s="4">
        <v>30733000</v>
      </c>
      <c r="K92" s="4">
        <v>52960000</v>
      </c>
      <c r="L92" s="4">
        <v>34236000</v>
      </c>
      <c r="M92" s="4">
        <v>89000000</v>
      </c>
      <c r="N92" s="4">
        <v>274000000</v>
      </c>
      <c r="O92" s="5">
        <v>171000000</v>
      </c>
      <c r="P92" s="4">
        <v>195000000</v>
      </c>
      <c r="Q92" s="4">
        <v>274000000</v>
      </c>
      <c r="R92" s="4">
        <v>228000000</v>
      </c>
      <c r="S92" s="4">
        <v>171000000</v>
      </c>
    </row>
    <row r="93" spans="1:19" ht="16" x14ac:dyDescent="0.2">
      <c r="A93" s="3" t="s">
        <v>102</v>
      </c>
      <c r="B93" s="4">
        <v>6127000</v>
      </c>
      <c r="C93" s="4">
        <v>6851000</v>
      </c>
      <c r="D93" s="4">
        <v>1941000</v>
      </c>
      <c r="E93" s="4">
        <v>4187000</v>
      </c>
      <c r="F93" s="4">
        <v>7625000</v>
      </c>
      <c r="G93" s="4">
        <v>9080000</v>
      </c>
      <c r="H93" s="4">
        <v>19472000</v>
      </c>
      <c r="I93" s="4">
        <v>25617000</v>
      </c>
      <c r="J93" s="4">
        <v>35122000</v>
      </c>
      <c r="K93" s="4">
        <v>38326000</v>
      </c>
      <c r="L93" s="4">
        <v>58466000</v>
      </c>
      <c r="M93" s="4">
        <v>101000000</v>
      </c>
      <c r="N93" s="4">
        <v>109000000</v>
      </c>
      <c r="O93" s="5" t="s">
        <v>24</v>
      </c>
      <c r="P93" s="4" t="s">
        <v>24</v>
      </c>
      <c r="Q93" s="4">
        <v>109000000</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3717000</v>
      </c>
      <c r="C95" s="4">
        <v>3654000</v>
      </c>
      <c r="D95" s="4">
        <v>46101000</v>
      </c>
      <c r="E95" s="4">
        <v>63943000</v>
      </c>
      <c r="F95" s="4">
        <v>71872000</v>
      </c>
      <c r="G95" s="4">
        <v>92184000</v>
      </c>
      <c r="H95" s="4">
        <v>152164000</v>
      </c>
      <c r="I95" s="4">
        <v>218988000</v>
      </c>
      <c r="J95" s="4">
        <v>295124000</v>
      </c>
      <c r="K95" s="4">
        <v>423077000</v>
      </c>
      <c r="L95" s="4">
        <v>609627000</v>
      </c>
      <c r="M95" s="4">
        <v>749000000</v>
      </c>
      <c r="N95" s="4">
        <v>866000000</v>
      </c>
      <c r="O95" s="5">
        <v>893000000</v>
      </c>
      <c r="P95" s="4">
        <v>657000000</v>
      </c>
      <c r="Q95" s="4">
        <v>866000000</v>
      </c>
      <c r="R95" s="4">
        <v>694000000</v>
      </c>
      <c r="S95" s="4">
        <v>893000000</v>
      </c>
    </row>
    <row r="96" spans="1:19" ht="16" x14ac:dyDescent="0.2">
      <c r="A96" s="3" t="s">
        <v>105</v>
      </c>
      <c r="B96" s="4" t="s">
        <v>24</v>
      </c>
      <c r="C96" s="4" t="s">
        <v>24</v>
      </c>
      <c r="D96" s="4" t="s">
        <v>24</v>
      </c>
      <c r="E96" s="4" t="s">
        <v>24</v>
      </c>
      <c r="F96" s="4" t="s">
        <v>24</v>
      </c>
      <c r="G96" s="4" t="s">
        <v>24</v>
      </c>
      <c r="H96" s="4" t="s">
        <v>24</v>
      </c>
      <c r="I96" s="4">
        <v>543418000</v>
      </c>
      <c r="J96" s="4" t="s">
        <v>24</v>
      </c>
      <c r="K96" s="4">
        <v>52668000</v>
      </c>
      <c r="L96" s="4">
        <v>72236000</v>
      </c>
      <c r="M96" s="4">
        <v>174000000</v>
      </c>
      <c r="N96" s="4">
        <v>96000000</v>
      </c>
      <c r="O96" s="5">
        <v>90000000</v>
      </c>
      <c r="P96" s="4">
        <v>89000000</v>
      </c>
      <c r="Q96" s="4">
        <v>96000000</v>
      </c>
      <c r="R96" s="4">
        <v>97000000</v>
      </c>
      <c r="S96" s="4">
        <v>90000000</v>
      </c>
    </row>
    <row r="97" spans="1:19" ht="16" x14ac:dyDescent="0.2">
      <c r="A97" s="3" t="s">
        <v>106</v>
      </c>
      <c r="B97" s="4" t="s">
        <v>24</v>
      </c>
      <c r="C97" s="4" t="s">
        <v>24</v>
      </c>
      <c r="D97" s="4" t="s">
        <v>24</v>
      </c>
      <c r="E97" s="4" t="s">
        <v>24</v>
      </c>
      <c r="F97" s="4" t="s">
        <v>24</v>
      </c>
      <c r="G97" s="4" t="s">
        <v>24</v>
      </c>
      <c r="H97" s="4" t="s">
        <v>24</v>
      </c>
      <c r="I97" s="4">
        <v>543418000</v>
      </c>
      <c r="J97" s="4" t="s">
        <v>24</v>
      </c>
      <c r="K97" s="4" t="s">
        <v>24</v>
      </c>
      <c r="L97" s="4" t="s">
        <v>24</v>
      </c>
      <c r="M97" s="4">
        <v>92000000</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v>52668000</v>
      </c>
      <c r="L98" s="4">
        <v>72236000</v>
      </c>
      <c r="M98" s="4">
        <v>82000000</v>
      </c>
      <c r="N98" s="4">
        <v>96000000</v>
      </c>
      <c r="O98" s="5">
        <v>90000000</v>
      </c>
      <c r="P98" s="4">
        <v>89000000</v>
      </c>
      <c r="Q98" s="4">
        <v>96000000</v>
      </c>
      <c r="R98" s="4">
        <v>97000000</v>
      </c>
      <c r="S98" s="4">
        <v>90000000</v>
      </c>
    </row>
    <row r="99" spans="1:19" ht="16" x14ac:dyDescent="0.2">
      <c r="A99" s="3" t="s">
        <v>108</v>
      </c>
      <c r="B99" s="4">
        <v>34280000</v>
      </c>
      <c r="C99" s="4">
        <v>75383000</v>
      </c>
      <c r="D99" s="4">
        <v>153981000</v>
      </c>
      <c r="E99" s="4">
        <v>252553000</v>
      </c>
      <c r="F99" s="4">
        <v>409671000</v>
      </c>
      <c r="G99" s="4">
        <v>593003000</v>
      </c>
      <c r="H99" s="4">
        <v>864940000</v>
      </c>
      <c r="I99" s="4">
        <v>1280499000</v>
      </c>
      <c r="J99" s="4">
        <v>1651594000</v>
      </c>
      <c r="K99" s="4">
        <v>2185754000</v>
      </c>
      <c r="L99" s="4">
        <v>2962579000</v>
      </c>
      <c r="M99" s="4">
        <v>3836000000</v>
      </c>
      <c r="N99" s="4">
        <v>4660000000</v>
      </c>
      <c r="O99" s="5">
        <v>4613000000</v>
      </c>
      <c r="P99" s="4">
        <v>3491000000</v>
      </c>
      <c r="Q99" s="4">
        <v>4660000000</v>
      </c>
      <c r="R99" s="4">
        <v>4742000000</v>
      </c>
      <c r="S99" s="4">
        <v>4613000000</v>
      </c>
    </row>
    <row r="100" spans="1:19" ht="16" x14ac:dyDescent="0.2">
      <c r="A100" s="3" t="s">
        <v>109</v>
      </c>
      <c r="B100" s="4">
        <v>31282000</v>
      </c>
      <c r="C100" s="4">
        <v>66894000</v>
      </c>
      <c r="D100" s="4">
        <v>153964000</v>
      </c>
      <c r="E100" s="4">
        <v>252553000</v>
      </c>
      <c r="F100" s="4">
        <v>409671000</v>
      </c>
      <c r="G100" s="4">
        <v>593003000</v>
      </c>
      <c r="H100" s="4">
        <v>864940000</v>
      </c>
      <c r="I100" s="4">
        <v>1280499000</v>
      </c>
      <c r="J100" s="4">
        <v>1651594000</v>
      </c>
      <c r="K100" s="4">
        <v>2185754000</v>
      </c>
      <c r="L100" s="4">
        <v>2962579000</v>
      </c>
      <c r="M100" s="4">
        <v>3836000000</v>
      </c>
      <c r="N100" s="4">
        <v>4660000000</v>
      </c>
      <c r="O100" s="5">
        <v>4613000000</v>
      </c>
      <c r="P100" s="4">
        <v>3491000000</v>
      </c>
      <c r="Q100" s="4">
        <v>4660000000</v>
      </c>
      <c r="R100" s="4">
        <v>4742000000</v>
      </c>
      <c r="S100" s="4">
        <v>4613000000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2998000</v>
      </c>
      <c r="C103" s="4">
        <v>8489000</v>
      </c>
      <c r="D103" s="4">
        <v>17000</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45694000</v>
      </c>
      <c r="C104" s="4">
        <v>87986000</v>
      </c>
      <c r="D104" s="4">
        <v>211627000</v>
      </c>
      <c r="E104" s="4">
        <v>328088000</v>
      </c>
      <c r="F104" s="4">
        <v>506997000</v>
      </c>
      <c r="G104" s="4">
        <v>731636000</v>
      </c>
      <c r="H104" s="4">
        <v>1074656000</v>
      </c>
      <c r="I104" s="4">
        <v>2100631000</v>
      </c>
      <c r="J104" s="4">
        <v>2012573000</v>
      </c>
      <c r="K104" s="4">
        <v>2752785000</v>
      </c>
      <c r="L104" s="4">
        <v>3737144000</v>
      </c>
      <c r="M104" s="4">
        <v>4949000000</v>
      </c>
      <c r="N104" s="4">
        <v>6005000000</v>
      </c>
      <c r="O104" s="5">
        <v>5767000000</v>
      </c>
      <c r="P104" s="4">
        <v>4432000000</v>
      </c>
      <c r="Q104" s="4">
        <v>6005000000</v>
      </c>
      <c r="R104" s="4">
        <v>5761000000</v>
      </c>
      <c r="S104" s="4">
        <v>5767000000</v>
      </c>
    </row>
    <row r="105" spans="1:19" ht="16" x14ac:dyDescent="0.2">
      <c r="A105" s="3" t="s">
        <v>114</v>
      </c>
      <c r="B105" s="4" t="s">
        <v>24</v>
      </c>
      <c r="C105" s="4" t="s">
        <v>24</v>
      </c>
      <c r="D105" s="4" t="s">
        <v>24</v>
      </c>
      <c r="E105" s="4">
        <v>414777000</v>
      </c>
      <c r="F105" s="4">
        <v>443764000</v>
      </c>
      <c r="G105" s="4">
        <v>474534000</v>
      </c>
      <c r="H105" s="4">
        <v>507812000</v>
      </c>
      <c r="I105" s="4">
        <v>630018000</v>
      </c>
      <c r="J105" s="4">
        <v>661707000</v>
      </c>
      <c r="K105" s="4">
        <v>1078202000</v>
      </c>
      <c r="L105" s="4">
        <v>2062932000</v>
      </c>
      <c r="M105" s="4">
        <v>2040000000</v>
      </c>
      <c r="N105" s="4">
        <v>2136000000</v>
      </c>
      <c r="O105" s="5">
        <v>2122000000</v>
      </c>
      <c r="P105" s="4">
        <v>2036000000</v>
      </c>
      <c r="Q105" s="4">
        <v>2136000000</v>
      </c>
      <c r="R105" s="4">
        <v>2141000000</v>
      </c>
      <c r="S105" s="4">
        <v>2122000000</v>
      </c>
    </row>
    <row r="106" spans="1:19" ht="16" x14ac:dyDescent="0.2">
      <c r="A106" s="3" t="s">
        <v>115</v>
      </c>
      <c r="B106" s="4" t="s">
        <v>24</v>
      </c>
      <c r="C106" s="4" t="s">
        <v>24</v>
      </c>
      <c r="D106" s="4" t="s">
        <v>24</v>
      </c>
      <c r="E106" s="4">
        <v>414777000</v>
      </c>
      <c r="F106" s="4">
        <v>443764000</v>
      </c>
      <c r="G106" s="4">
        <v>474534000</v>
      </c>
      <c r="H106" s="4">
        <v>507812000</v>
      </c>
      <c r="I106" s="4">
        <v>630018000</v>
      </c>
      <c r="J106" s="4">
        <v>661707000</v>
      </c>
      <c r="K106" s="4">
        <v>694981000</v>
      </c>
      <c r="L106" s="4">
        <v>1640153000</v>
      </c>
      <c r="M106" s="4">
        <v>1484000000</v>
      </c>
      <c r="N106" s="4">
        <v>1486000000</v>
      </c>
      <c r="O106" s="5">
        <v>1487000000</v>
      </c>
      <c r="P106" s="4">
        <v>1485000000</v>
      </c>
      <c r="Q106" s="4">
        <v>1486000000</v>
      </c>
      <c r="R106" s="4">
        <v>1486000000</v>
      </c>
      <c r="S106" s="4">
        <v>1487000000</v>
      </c>
    </row>
    <row r="107" spans="1:19" ht="16" x14ac:dyDescent="0.2">
      <c r="A107" s="3" t="s">
        <v>116</v>
      </c>
      <c r="B107" s="4" t="s">
        <v>24</v>
      </c>
      <c r="C107" s="4" t="s">
        <v>24</v>
      </c>
      <c r="D107" s="4" t="s">
        <v>24</v>
      </c>
      <c r="E107" s="4" t="s">
        <v>24</v>
      </c>
      <c r="F107" s="4" t="s">
        <v>24</v>
      </c>
      <c r="G107" s="4" t="s">
        <v>24</v>
      </c>
      <c r="H107" s="4" t="s">
        <v>24</v>
      </c>
      <c r="I107" s="4" t="s">
        <v>24</v>
      </c>
      <c r="J107" s="4" t="s">
        <v>24</v>
      </c>
      <c r="K107" s="4">
        <v>383221000</v>
      </c>
      <c r="L107" s="4">
        <v>422779000</v>
      </c>
      <c r="M107" s="4">
        <v>556000000</v>
      </c>
      <c r="N107" s="4">
        <v>650000000</v>
      </c>
      <c r="O107" s="5">
        <v>635000000</v>
      </c>
      <c r="P107" s="4">
        <v>551000000</v>
      </c>
      <c r="Q107" s="4">
        <v>650000000</v>
      </c>
      <c r="R107" s="4">
        <v>655000000</v>
      </c>
      <c r="S107" s="4">
        <v>635000000</v>
      </c>
    </row>
    <row r="108" spans="1:19" ht="16" x14ac:dyDescent="0.2">
      <c r="A108" s="3" t="s">
        <v>117</v>
      </c>
      <c r="B108" s="4">
        <v>76937000</v>
      </c>
      <c r="C108" s="4">
        <v>79141000</v>
      </c>
      <c r="D108" s="4">
        <v>23082000</v>
      </c>
      <c r="E108" s="4">
        <v>31352000</v>
      </c>
      <c r="F108" s="4">
        <v>45643000</v>
      </c>
      <c r="G108" s="4">
        <v>34068000</v>
      </c>
      <c r="H108" s="4">
        <v>64338000</v>
      </c>
      <c r="I108" s="4">
        <v>83123000</v>
      </c>
      <c r="J108" s="4">
        <v>93661000</v>
      </c>
      <c r="K108" s="4">
        <v>63502000</v>
      </c>
      <c r="L108" s="4">
        <v>80500000</v>
      </c>
      <c r="M108" s="4">
        <v>114000000</v>
      </c>
      <c r="N108" s="4">
        <v>126000000</v>
      </c>
      <c r="O108" s="5">
        <v>108000000</v>
      </c>
      <c r="P108" s="4">
        <v>115000000</v>
      </c>
      <c r="Q108" s="4">
        <v>126000000</v>
      </c>
      <c r="R108" s="4">
        <v>112000000</v>
      </c>
      <c r="S108" s="4">
        <v>108000000</v>
      </c>
    </row>
    <row r="109" spans="1:19" ht="16" x14ac:dyDescent="0.2">
      <c r="A109" s="3" t="s">
        <v>118</v>
      </c>
      <c r="B109" s="4">
        <v>9698000</v>
      </c>
      <c r="C109" s="4">
        <v>10884000</v>
      </c>
      <c r="D109" s="4">
        <v>17545000</v>
      </c>
      <c r="E109" s="4">
        <v>14169000</v>
      </c>
      <c r="F109" s="4">
        <v>12567000</v>
      </c>
      <c r="G109" s="4">
        <v>10751000</v>
      </c>
      <c r="H109" s="4">
        <v>30161000</v>
      </c>
      <c r="I109" s="4">
        <v>39884000</v>
      </c>
      <c r="J109" s="4">
        <v>38597000</v>
      </c>
      <c r="K109" s="4">
        <v>40038000</v>
      </c>
      <c r="L109" s="4">
        <v>45346000</v>
      </c>
      <c r="M109" s="4">
        <v>63000000</v>
      </c>
      <c r="N109" s="4">
        <v>70000000</v>
      </c>
      <c r="O109" s="5">
        <v>45000000</v>
      </c>
      <c r="P109" s="4">
        <v>63000000</v>
      </c>
      <c r="Q109" s="4">
        <v>70000000</v>
      </c>
      <c r="R109" s="4">
        <v>53000000</v>
      </c>
      <c r="S109" s="4">
        <v>45000000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67239000</v>
      </c>
      <c r="C114" s="4">
        <v>68257000</v>
      </c>
      <c r="D114" s="4">
        <v>5537000</v>
      </c>
      <c r="E114" s="4">
        <v>17183000</v>
      </c>
      <c r="F114" s="4">
        <v>33076000</v>
      </c>
      <c r="G114" s="4">
        <v>23317000</v>
      </c>
      <c r="H114" s="4">
        <v>34177000</v>
      </c>
      <c r="I114" s="4">
        <v>43239000</v>
      </c>
      <c r="J114" s="4">
        <v>55064000</v>
      </c>
      <c r="K114" s="4">
        <v>23464000</v>
      </c>
      <c r="L114" s="4">
        <v>35154000</v>
      </c>
      <c r="M114" s="4">
        <v>51000000</v>
      </c>
      <c r="N114" s="4">
        <v>56000000</v>
      </c>
      <c r="O114" s="5">
        <v>63000000</v>
      </c>
      <c r="P114" s="4">
        <v>52000000</v>
      </c>
      <c r="Q114" s="4">
        <v>56000000</v>
      </c>
      <c r="R114" s="4">
        <v>59000000</v>
      </c>
      <c r="S114" s="4">
        <v>63000000</v>
      </c>
    </row>
    <row r="115" spans="1:19" ht="16" x14ac:dyDescent="0.2">
      <c r="A115" s="3" t="s">
        <v>121</v>
      </c>
      <c r="B115" s="4">
        <v>76937000</v>
      </c>
      <c r="C115" s="4">
        <v>79141000</v>
      </c>
      <c r="D115" s="4">
        <v>23082000</v>
      </c>
      <c r="E115" s="4">
        <v>446129000</v>
      </c>
      <c r="F115" s="4">
        <v>489407000</v>
      </c>
      <c r="G115" s="4">
        <v>508602000</v>
      </c>
      <c r="H115" s="4">
        <v>572150000</v>
      </c>
      <c r="I115" s="4">
        <v>713141000</v>
      </c>
      <c r="J115" s="4">
        <v>755368000</v>
      </c>
      <c r="K115" s="4">
        <v>1141704000</v>
      </c>
      <c r="L115" s="4">
        <v>2143432000</v>
      </c>
      <c r="M115" s="4">
        <v>2154000000</v>
      </c>
      <c r="N115" s="4">
        <v>2262000000</v>
      </c>
      <c r="O115" s="5">
        <v>2230000000</v>
      </c>
      <c r="P115" s="4">
        <v>2151000000</v>
      </c>
      <c r="Q115" s="4">
        <v>2262000000</v>
      </c>
      <c r="R115" s="4">
        <v>2253000000</v>
      </c>
      <c r="S115" s="4">
        <v>2230000000</v>
      </c>
    </row>
    <row r="116" spans="1:19" ht="16" x14ac:dyDescent="0.2">
      <c r="A116" s="3" t="s">
        <v>122</v>
      </c>
      <c r="B116" s="4">
        <v>122631000</v>
      </c>
      <c r="C116" s="4">
        <v>167127000</v>
      </c>
      <c r="D116" s="4">
        <v>234709000</v>
      </c>
      <c r="E116" s="4">
        <v>774217000</v>
      </c>
      <c r="F116" s="4">
        <v>996404000</v>
      </c>
      <c r="G116" s="4">
        <v>1240238000</v>
      </c>
      <c r="H116" s="4">
        <v>1646806000</v>
      </c>
      <c r="I116" s="4">
        <v>2813772000</v>
      </c>
      <c r="J116" s="4">
        <v>2767941000</v>
      </c>
      <c r="K116" s="4">
        <v>3894489000</v>
      </c>
      <c r="L116" s="4">
        <v>5880576000</v>
      </c>
      <c r="M116" s="4">
        <v>7103000000</v>
      </c>
      <c r="N116" s="4">
        <v>8267000000</v>
      </c>
      <c r="O116" s="5">
        <v>7997000000</v>
      </c>
      <c r="P116" s="4">
        <v>6583000000</v>
      </c>
      <c r="Q116" s="4">
        <v>8267000000</v>
      </c>
      <c r="R116" s="4">
        <v>8014000000</v>
      </c>
      <c r="S116" s="4">
        <v>7997000000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16000</v>
      </c>
      <c r="C118" s="4">
        <v>2957000</v>
      </c>
      <c r="D118" s="4">
        <v>348929000</v>
      </c>
      <c r="E118" s="4">
        <v>573931000</v>
      </c>
      <c r="F118" s="4">
        <v>799371000</v>
      </c>
      <c r="G118" s="4">
        <v>1140705000</v>
      </c>
      <c r="H118" s="4">
        <v>1405484000</v>
      </c>
      <c r="I118" s="4">
        <v>1731541000</v>
      </c>
      <c r="J118" s="4">
        <v>2094014000</v>
      </c>
      <c r="K118" s="4">
        <v>2454930000</v>
      </c>
      <c r="L118" s="4">
        <v>2973993000</v>
      </c>
      <c r="M118" s="4">
        <v>3665000000</v>
      </c>
      <c r="N118" s="4">
        <v>4796000000</v>
      </c>
      <c r="O118" s="5">
        <v>5485000000</v>
      </c>
      <c r="P118" s="4">
        <v>4507000000</v>
      </c>
      <c r="Q118" s="4">
        <v>4796000000</v>
      </c>
      <c r="R118" s="4">
        <v>5182000000</v>
      </c>
      <c r="S118" s="4">
        <v>5485000000</v>
      </c>
    </row>
    <row r="119" spans="1:19" ht="16" x14ac:dyDescent="0.2">
      <c r="A119" s="3" t="s">
        <v>125</v>
      </c>
      <c r="B119" s="4">
        <v>16000</v>
      </c>
      <c r="C119" s="4">
        <v>21000</v>
      </c>
      <c r="D119" s="4">
        <v>126000</v>
      </c>
      <c r="E119" s="4">
        <v>140000</v>
      </c>
      <c r="F119" s="4">
        <v>150000</v>
      </c>
      <c r="G119" s="4">
        <v>160000</v>
      </c>
      <c r="H119" s="4">
        <v>167000</v>
      </c>
      <c r="I119" s="4">
        <v>174000</v>
      </c>
      <c r="J119" s="4">
        <v>180000</v>
      </c>
      <c r="K119" s="4">
        <v>189000</v>
      </c>
      <c r="L119" s="4">
        <v>196000</v>
      </c>
      <c r="M119" s="4" t="s">
        <v>24</v>
      </c>
      <c r="N119" s="4" t="s">
        <v>24</v>
      </c>
      <c r="O119" s="5" t="s">
        <v>24</v>
      </c>
      <c r="P119" s="4" t="s">
        <v>24</v>
      </c>
      <c r="Q119" s="4" t="s">
        <v>24</v>
      </c>
      <c r="R119" s="4" t="s">
        <v>24</v>
      </c>
      <c r="S119" s="4" t="s">
        <v>24</v>
      </c>
    </row>
    <row r="120" spans="1:19" ht="16" x14ac:dyDescent="0.2">
      <c r="A120" s="3" t="s">
        <v>126</v>
      </c>
      <c r="B120" s="4" t="s">
        <v>24</v>
      </c>
      <c r="C120" s="4">
        <v>2936000</v>
      </c>
      <c r="D120" s="4">
        <v>348803000</v>
      </c>
      <c r="E120" s="4">
        <v>573791000</v>
      </c>
      <c r="F120" s="4">
        <v>799221000</v>
      </c>
      <c r="G120" s="4">
        <v>1140545000</v>
      </c>
      <c r="H120" s="4">
        <v>1405317000</v>
      </c>
      <c r="I120" s="4">
        <v>1731367000</v>
      </c>
      <c r="J120" s="4">
        <v>2093834000</v>
      </c>
      <c r="K120" s="4">
        <v>2454741000</v>
      </c>
      <c r="L120" s="4">
        <v>2973797000</v>
      </c>
      <c r="M120" s="4">
        <v>3665000000</v>
      </c>
      <c r="N120" s="4">
        <v>4796000000</v>
      </c>
      <c r="O120" s="5">
        <v>5485000000</v>
      </c>
      <c r="P120" s="4">
        <v>4507000000</v>
      </c>
      <c r="Q120" s="4">
        <v>4796000000</v>
      </c>
      <c r="R120" s="4">
        <v>5182000000</v>
      </c>
      <c r="S120" s="4">
        <v>5485000000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-71286000</v>
      </c>
      <c r="C122" s="4">
        <v>-61456000</v>
      </c>
      <c r="D122" s="4">
        <v>-105488000</v>
      </c>
      <c r="E122" s="4">
        <v>-179196000</v>
      </c>
      <c r="F122" s="4">
        <v>-358583000</v>
      </c>
      <c r="G122" s="4">
        <v>-557009000</v>
      </c>
      <c r="H122" s="4">
        <v>-997390000</v>
      </c>
      <c r="I122" s="4">
        <v>-1146520000</v>
      </c>
      <c r="J122" s="4">
        <v>-978780000</v>
      </c>
      <c r="K122" s="4">
        <v>-352244000</v>
      </c>
      <c r="L122" s="4">
        <v>-233741000</v>
      </c>
      <c r="M122" s="4">
        <v>-4000000</v>
      </c>
      <c r="N122" s="4">
        <v>338000000</v>
      </c>
      <c r="O122" s="5">
        <v>1532000000</v>
      </c>
      <c r="P122" s="4">
        <v>188000000</v>
      </c>
      <c r="Q122" s="4">
        <v>338000000</v>
      </c>
      <c r="R122" s="4">
        <v>488000000</v>
      </c>
      <c r="S122" s="4">
        <v>1532000000</v>
      </c>
    </row>
    <row r="123" spans="1:19" ht="16" x14ac:dyDescent="0.2">
      <c r="A123" s="3" t="s">
        <v>129</v>
      </c>
      <c r="B123" s="4">
        <v>8000</v>
      </c>
      <c r="C123" s="4">
        <v>118000</v>
      </c>
      <c r="D123" s="4">
        <v>-36000</v>
      </c>
      <c r="E123" s="4">
        <v>-476000</v>
      </c>
      <c r="F123" s="4">
        <v>-12113000</v>
      </c>
      <c r="G123" s="4">
        <v>-16882000</v>
      </c>
      <c r="H123" s="4">
        <v>-21133000</v>
      </c>
      <c r="I123" s="4">
        <v>-889000</v>
      </c>
      <c r="J123" s="4">
        <v>-4035000</v>
      </c>
      <c r="K123" s="4">
        <v>25255000</v>
      </c>
      <c r="L123" s="4">
        <v>94229000</v>
      </c>
      <c r="M123" s="4">
        <v>34000000</v>
      </c>
      <c r="N123" s="4">
        <v>-102000000</v>
      </c>
      <c r="O123" s="5">
        <v>-91000000</v>
      </c>
      <c r="P123" s="4">
        <v>-172000000</v>
      </c>
      <c r="Q123" s="4">
        <v>-102000000</v>
      </c>
      <c r="R123" s="4">
        <v>-70000000</v>
      </c>
      <c r="S123" s="4">
        <v>-91000000</v>
      </c>
    </row>
    <row r="124" spans="1:19" ht="16" x14ac:dyDescent="0.2">
      <c r="A124" s="3" t="s">
        <v>130</v>
      </c>
      <c r="B124" s="4">
        <v>-71262000</v>
      </c>
      <c r="C124" s="4">
        <v>-58381000</v>
      </c>
      <c r="D124" s="4">
        <v>243405000</v>
      </c>
      <c r="E124" s="4">
        <v>394259000</v>
      </c>
      <c r="F124" s="4">
        <v>428675000</v>
      </c>
      <c r="G124" s="4">
        <v>566814000</v>
      </c>
      <c r="H124" s="4">
        <v>386961000</v>
      </c>
      <c r="I124" s="4">
        <v>584132000</v>
      </c>
      <c r="J124" s="4">
        <v>1111199000</v>
      </c>
      <c r="K124" s="4">
        <v>2127941000</v>
      </c>
      <c r="L124" s="4">
        <v>2834481000</v>
      </c>
      <c r="M124" s="4">
        <v>3695000000</v>
      </c>
      <c r="N124" s="4">
        <v>5032000000</v>
      </c>
      <c r="O124" s="5">
        <v>6926000000</v>
      </c>
      <c r="P124" s="4">
        <v>4523000000</v>
      </c>
      <c r="Q124" s="4">
        <v>5032000000</v>
      </c>
      <c r="R124" s="4">
        <v>5600000000</v>
      </c>
      <c r="S124" s="4">
        <v>6926000000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-71262000</v>
      </c>
      <c r="C126" s="4">
        <v>-58381000</v>
      </c>
      <c r="D126" s="4">
        <v>243405000</v>
      </c>
      <c r="E126" s="4">
        <v>394259000</v>
      </c>
      <c r="F126" s="4">
        <v>428675000</v>
      </c>
      <c r="G126" s="4">
        <v>566814000</v>
      </c>
      <c r="H126" s="4">
        <v>386961000</v>
      </c>
      <c r="I126" s="4">
        <v>584132000</v>
      </c>
      <c r="J126" s="4">
        <v>1111199000</v>
      </c>
      <c r="K126" s="4">
        <v>2127941000</v>
      </c>
      <c r="L126" s="4">
        <v>2834481000</v>
      </c>
      <c r="M126" s="4">
        <v>3695000000</v>
      </c>
      <c r="N126" s="4">
        <v>5032000000</v>
      </c>
      <c r="O126" s="5">
        <v>6926000000</v>
      </c>
      <c r="P126" s="4">
        <v>4523000000</v>
      </c>
      <c r="Q126" s="4">
        <v>5032000000</v>
      </c>
      <c r="R126" s="4">
        <v>5600000000</v>
      </c>
      <c r="S126" s="4">
        <v>6926000000</v>
      </c>
    </row>
    <row r="127" spans="1:19" ht="16" x14ac:dyDescent="0.2">
      <c r="A127" s="3" t="s">
        <v>133</v>
      </c>
      <c r="B127" s="4">
        <v>51369000</v>
      </c>
      <c r="C127" s="4">
        <v>108746000</v>
      </c>
      <c r="D127" s="4">
        <v>478114000</v>
      </c>
      <c r="E127" s="4">
        <v>1168476000</v>
      </c>
      <c r="F127" s="4">
        <v>1425079000</v>
      </c>
      <c r="G127" s="4">
        <v>1807052000</v>
      </c>
      <c r="H127" s="4">
        <v>2033767000</v>
      </c>
      <c r="I127" s="4">
        <v>3397904000</v>
      </c>
      <c r="J127" s="4">
        <v>3879140000</v>
      </c>
      <c r="K127" s="4">
        <v>6022430000</v>
      </c>
      <c r="L127" s="4">
        <v>8715057000</v>
      </c>
      <c r="M127" s="4">
        <v>10798000000</v>
      </c>
      <c r="N127" s="4">
        <v>13299000000</v>
      </c>
      <c r="O127" s="5">
        <v>14923000000</v>
      </c>
      <c r="P127" s="4">
        <v>11106000000</v>
      </c>
      <c r="Q127" s="4">
        <v>13299000000</v>
      </c>
      <c r="R127" s="4">
        <v>13614000000</v>
      </c>
      <c r="S127" s="4">
        <v>14923000000</v>
      </c>
    </row>
    <row r="128" spans="1:19" ht="16" x14ac:dyDescent="0.2">
      <c r="A128" s="25" t="s">
        <v>134</v>
      </c>
      <c r="B128" s="21">
        <v>25124000</v>
      </c>
      <c r="C128" s="21">
        <v>25124000</v>
      </c>
      <c r="D128" s="21">
        <v>126368000</v>
      </c>
      <c r="E128" s="21">
        <v>140355000</v>
      </c>
      <c r="F128" s="21">
        <v>149509000</v>
      </c>
      <c r="G128" s="21">
        <v>160786000</v>
      </c>
      <c r="H128" s="21">
        <v>167431000</v>
      </c>
      <c r="I128" s="21">
        <v>174276000</v>
      </c>
      <c r="J128" s="21">
        <v>180175000</v>
      </c>
      <c r="K128" s="21">
        <v>189461000</v>
      </c>
      <c r="L128" s="21">
        <v>195844000</v>
      </c>
      <c r="M128" s="21">
        <v>199608000</v>
      </c>
      <c r="N128" s="21">
        <v>202882000</v>
      </c>
      <c r="O128" s="22">
        <v>204000000</v>
      </c>
      <c r="P128" s="21">
        <v>202000000</v>
      </c>
      <c r="Q128" s="21">
        <v>202882000</v>
      </c>
      <c r="R128" s="21">
        <v>204000000</v>
      </c>
      <c r="S128" s="21">
        <v>204000000</v>
      </c>
    </row>
    <row r="129" spans="1:19" ht="16" x14ac:dyDescent="0.2">
      <c r="A129" s="14" t="s">
        <v>197</v>
      </c>
      <c r="B129" s="9"/>
      <c r="C129" s="19">
        <f>(C128/B128)-1</f>
        <v>0</v>
      </c>
      <c r="D129" s="19">
        <f>(D128/C128)-1</f>
        <v>4.029772329246935</v>
      </c>
      <c r="E129" s="19">
        <f>(E128/D128)-1</f>
        <v>0.1106846670043049</v>
      </c>
      <c r="F129" s="19">
        <f t="shared" ref="F129:S129" si="9">(F128/E128)-1</f>
        <v>6.5220334152684245E-2</v>
      </c>
      <c r="G129" s="19">
        <f t="shared" si="9"/>
        <v>7.5426897377415481E-2</v>
      </c>
      <c r="H129" s="19">
        <f t="shared" si="9"/>
        <v>4.1328225094224624E-2</v>
      </c>
      <c r="I129" s="19">
        <f t="shared" si="9"/>
        <v>4.0882512796316162E-2</v>
      </c>
      <c r="J129" s="19">
        <f t="shared" si="9"/>
        <v>3.3848607955197396E-2</v>
      </c>
      <c r="K129" s="19">
        <f t="shared" si="9"/>
        <v>5.1538781739975059E-2</v>
      </c>
      <c r="L129" s="19">
        <f t="shared" si="9"/>
        <v>3.3690310934704204E-2</v>
      </c>
      <c r="M129" s="19">
        <f t="shared" si="9"/>
        <v>1.9219378689160793E-2</v>
      </c>
      <c r="N129" s="19">
        <f t="shared" si="9"/>
        <v>1.6402148210492573E-2</v>
      </c>
      <c r="O129" s="19">
        <f t="shared" si="9"/>
        <v>5.5105923640341725E-3</v>
      </c>
      <c r="P129" s="19">
        <f t="shared" si="9"/>
        <v>-9.8039215686274161E-3</v>
      </c>
      <c r="Q129" s="19">
        <f t="shared" si="9"/>
        <v>4.3663366336632592E-3</v>
      </c>
      <c r="R129" s="19">
        <f t="shared" si="9"/>
        <v>5.5105923640341725E-3</v>
      </c>
      <c r="S129" s="19">
        <f t="shared" si="9"/>
        <v>0</v>
      </c>
    </row>
    <row r="130" spans="1:19" ht="16" x14ac:dyDescent="0.2">
      <c r="A130" s="3" t="s">
        <v>135</v>
      </c>
      <c r="B130" s="4" t="s">
        <v>24</v>
      </c>
      <c r="C130" s="4" t="s">
        <v>24</v>
      </c>
      <c r="D130" s="4" t="s">
        <v>24</v>
      </c>
      <c r="E130" s="4" t="s">
        <v>24</v>
      </c>
      <c r="F130" s="4" t="s">
        <v>24</v>
      </c>
      <c r="G130" s="4" t="s">
        <v>24</v>
      </c>
      <c r="H130" s="4" t="s">
        <v>24</v>
      </c>
      <c r="I130" s="4" t="s">
        <v>24</v>
      </c>
      <c r="J130" s="4" t="s">
        <v>24</v>
      </c>
      <c r="K130" s="4">
        <v>435889000</v>
      </c>
      <c r="L130" s="4">
        <v>495015000</v>
      </c>
      <c r="M130" s="4">
        <v>638000000</v>
      </c>
      <c r="N130" s="4">
        <v>746000000</v>
      </c>
      <c r="O130" s="5">
        <v>725000000</v>
      </c>
      <c r="P130" s="4">
        <v>640000000</v>
      </c>
      <c r="Q130" s="4">
        <v>746000000</v>
      </c>
      <c r="R130" s="4">
        <v>752000000</v>
      </c>
      <c r="S130" s="4">
        <v>725000000</v>
      </c>
    </row>
    <row r="131" spans="1:19" ht="16" x14ac:dyDescent="0.2">
      <c r="A131" s="3" t="s">
        <v>136</v>
      </c>
      <c r="B131" s="4">
        <v>-29402000</v>
      </c>
      <c r="C131" s="4">
        <v>-59853000</v>
      </c>
      <c r="D131" s="4">
        <v>-118989000</v>
      </c>
      <c r="E131" s="4">
        <v>48474000</v>
      </c>
      <c r="F131" s="4">
        <v>191309000</v>
      </c>
      <c r="G131" s="4">
        <v>62229000</v>
      </c>
      <c r="H131" s="4">
        <v>106574000</v>
      </c>
      <c r="I131" s="4">
        <v>446941000</v>
      </c>
      <c r="J131" s="4">
        <v>95503000</v>
      </c>
      <c r="K131" s="4">
        <v>-80797000</v>
      </c>
      <c r="L131" s="4">
        <v>-36641000</v>
      </c>
      <c r="M131" s="4">
        <v>-152000000</v>
      </c>
      <c r="N131" s="4">
        <v>16000000</v>
      </c>
      <c r="O131" s="5">
        <v>-176000000</v>
      </c>
      <c r="P131" s="4">
        <v>237000000</v>
      </c>
      <c r="Q131" s="4">
        <v>16000000</v>
      </c>
      <c r="R131" s="4">
        <v>-366000000</v>
      </c>
      <c r="S131" s="4">
        <v>-176000000</v>
      </c>
    </row>
    <row r="132" spans="1:19" ht="16" x14ac:dyDescent="0.2">
      <c r="A132" s="3" t="s">
        <v>137</v>
      </c>
      <c r="B132" s="6">
        <v>41.26</v>
      </c>
      <c r="C132" s="6">
        <v>102.52</v>
      </c>
      <c r="D132" s="6">
        <v>-48.89</v>
      </c>
      <c r="E132" s="6">
        <v>12.29</v>
      </c>
      <c r="F132" s="6">
        <v>44.63</v>
      </c>
      <c r="G132" s="6">
        <v>10.98</v>
      </c>
      <c r="H132" s="6">
        <v>27.54</v>
      </c>
      <c r="I132" s="6">
        <v>76.510000000000005</v>
      </c>
      <c r="J132" s="6">
        <v>8.59</v>
      </c>
      <c r="K132" s="6">
        <v>-3.8</v>
      </c>
      <c r="L132" s="6">
        <v>-1.29</v>
      </c>
      <c r="M132" s="6">
        <v>-4.1100000000000003</v>
      </c>
      <c r="N132" s="6">
        <v>0.32</v>
      </c>
      <c r="O132" s="7">
        <v>-2.54</v>
      </c>
      <c r="P132" s="6">
        <v>5.24</v>
      </c>
      <c r="Q132" s="6">
        <v>0.32</v>
      </c>
      <c r="R132" s="6">
        <v>-6.54</v>
      </c>
      <c r="S132" s="6">
        <v>-2.54</v>
      </c>
    </row>
    <row r="133" spans="1:19" ht="16" x14ac:dyDescent="0.2">
      <c r="A133" s="3" t="s">
        <v>138</v>
      </c>
      <c r="B133" s="6">
        <v>-138.72999999999999</v>
      </c>
      <c r="C133" s="6">
        <v>-53.69</v>
      </c>
      <c r="D133" s="6">
        <v>50.85</v>
      </c>
      <c r="E133" s="6">
        <v>32.909999999999997</v>
      </c>
      <c r="F133" s="6">
        <v>24.26</v>
      </c>
      <c r="G133" s="6">
        <v>27.4</v>
      </c>
      <c r="H133" s="6">
        <v>12.65</v>
      </c>
      <c r="I133" s="6">
        <v>11.58</v>
      </c>
      <c r="J133" s="6">
        <v>23.74</v>
      </c>
      <c r="K133" s="6">
        <v>31.94</v>
      </c>
      <c r="L133" s="6">
        <v>29.33</v>
      </c>
      <c r="M133" s="6">
        <v>27.03</v>
      </c>
      <c r="N133" s="6">
        <v>32.479999999999997</v>
      </c>
      <c r="O133" s="7">
        <v>42.51</v>
      </c>
      <c r="P133" s="6">
        <v>34.68</v>
      </c>
      <c r="Q133" s="6">
        <v>32.479999999999997</v>
      </c>
      <c r="R133" s="6">
        <v>36.29</v>
      </c>
      <c r="S133" s="6">
        <v>42.51</v>
      </c>
    </row>
    <row r="134" spans="1:19" ht="16" x14ac:dyDescent="0.2">
      <c r="A134" s="3" t="s">
        <v>139</v>
      </c>
      <c r="B134" s="6">
        <v>1.04</v>
      </c>
      <c r="C134" s="6">
        <v>1.1000000000000001</v>
      </c>
      <c r="D134" s="6">
        <v>1.99</v>
      </c>
      <c r="E134" s="6">
        <v>2.4300000000000002</v>
      </c>
      <c r="F134" s="6">
        <v>1.79</v>
      </c>
      <c r="G134" s="6">
        <v>1.48</v>
      </c>
      <c r="H134" s="6">
        <v>1.25</v>
      </c>
      <c r="I134" s="6">
        <v>1.1499999999999999</v>
      </c>
      <c r="J134" s="6">
        <v>1.17</v>
      </c>
      <c r="K134" s="6">
        <v>1.03</v>
      </c>
      <c r="L134" s="6">
        <v>1.21</v>
      </c>
      <c r="M134" s="6">
        <v>1.05</v>
      </c>
      <c r="N134" s="6">
        <v>1.1100000000000001</v>
      </c>
      <c r="O134" s="7">
        <v>1.1399999999999999</v>
      </c>
      <c r="P134" s="6">
        <v>1.24</v>
      </c>
      <c r="Q134" s="6">
        <v>1.1100000000000001</v>
      </c>
      <c r="R134" s="6">
        <v>1.17</v>
      </c>
      <c r="S134" s="6">
        <v>1.1399999999999999</v>
      </c>
    </row>
    <row r="135" spans="1:19" ht="16" x14ac:dyDescent="0.2">
      <c r="A135" s="3" t="s">
        <v>140</v>
      </c>
      <c r="B135" s="4" t="s">
        <v>24</v>
      </c>
      <c r="C135" s="6">
        <v>46.23</v>
      </c>
      <c r="D135" s="6">
        <v>56.34</v>
      </c>
      <c r="E135" s="6">
        <v>60.16</v>
      </c>
      <c r="F135" s="6">
        <v>53.01</v>
      </c>
      <c r="G135" s="6">
        <v>35.22</v>
      </c>
      <c r="H135" s="6">
        <v>34.51</v>
      </c>
      <c r="I135" s="6">
        <v>45.9</v>
      </c>
      <c r="J135" s="6">
        <v>52.22</v>
      </c>
      <c r="K135" s="6">
        <v>55.19</v>
      </c>
      <c r="L135" s="6">
        <v>58.37</v>
      </c>
      <c r="M135" s="6">
        <v>57.65</v>
      </c>
      <c r="N135" s="6">
        <v>36.35</v>
      </c>
      <c r="O135" s="7">
        <v>-1.86</v>
      </c>
      <c r="P135" s="6">
        <v>13.32</v>
      </c>
      <c r="Q135" s="6">
        <v>36.35</v>
      </c>
      <c r="R135" s="6">
        <v>2.5099999999999998</v>
      </c>
      <c r="S135" s="6">
        <v>-1.86</v>
      </c>
    </row>
    <row r="136" spans="1:19" ht="16" x14ac:dyDescent="0.2">
      <c r="A136" s="3" t="s">
        <v>141</v>
      </c>
      <c r="B136" s="4" t="s">
        <v>24</v>
      </c>
      <c r="C136" s="4" t="s">
        <v>24</v>
      </c>
      <c r="D136" s="4">
        <v>1077</v>
      </c>
      <c r="E136" s="4">
        <v>1830</v>
      </c>
      <c r="F136" s="4">
        <v>2826</v>
      </c>
      <c r="G136" s="4">
        <v>3686</v>
      </c>
      <c r="H136" s="4">
        <v>4801</v>
      </c>
      <c r="I136" s="4">
        <v>6222</v>
      </c>
      <c r="J136" s="4">
        <v>8154</v>
      </c>
      <c r="K136" s="4">
        <v>10371</v>
      </c>
      <c r="L136" s="4">
        <v>13096</v>
      </c>
      <c r="M136" s="4">
        <v>16881</v>
      </c>
      <c r="N136" s="4">
        <v>20433</v>
      </c>
      <c r="O136" s="5">
        <v>20433</v>
      </c>
      <c r="P136" s="4">
        <v>16881</v>
      </c>
      <c r="Q136" s="4">
        <v>20433</v>
      </c>
      <c r="R136" s="4">
        <v>20433</v>
      </c>
      <c r="S136" s="4">
        <v>20433</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-29705000</v>
      </c>
      <c r="C139" s="4">
        <v>9830000</v>
      </c>
      <c r="D139" s="4">
        <v>-37348000</v>
      </c>
      <c r="E139" s="4">
        <v>-73708000</v>
      </c>
      <c r="F139" s="4">
        <v>-179387000</v>
      </c>
      <c r="G139" s="4">
        <v>-198426000</v>
      </c>
      <c r="H139" s="4">
        <v>-451804000</v>
      </c>
      <c r="I139" s="4">
        <v>-149130000</v>
      </c>
      <c r="J139" s="4">
        <v>-26704000</v>
      </c>
      <c r="K139" s="4">
        <v>626698000</v>
      </c>
      <c r="L139" s="4">
        <v>118503000</v>
      </c>
      <c r="M139" s="4">
        <v>230000000</v>
      </c>
      <c r="N139" s="4">
        <v>325000000</v>
      </c>
      <c r="O139" s="5">
        <v>1424000000</v>
      </c>
      <c r="P139" s="4">
        <v>80000000</v>
      </c>
      <c r="Q139" s="4">
        <v>150000000</v>
      </c>
      <c r="R139" s="4">
        <v>150000000</v>
      </c>
      <c r="S139" s="4">
        <v>1044000000</v>
      </c>
    </row>
    <row r="140" spans="1:19" ht="16" x14ac:dyDescent="0.2">
      <c r="A140" s="3" t="s">
        <v>143</v>
      </c>
      <c r="B140" s="4">
        <v>369000</v>
      </c>
      <c r="C140" s="4">
        <v>1472000</v>
      </c>
      <c r="D140" s="4">
        <v>13506000</v>
      </c>
      <c r="E140" s="4">
        <v>24152000</v>
      </c>
      <c r="F140" s="4">
        <v>42059000</v>
      </c>
      <c r="G140" s="4">
        <v>60356000</v>
      </c>
      <c r="H140" s="4">
        <v>83082000</v>
      </c>
      <c r="I140" s="4">
        <v>113875000</v>
      </c>
      <c r="J140" s="4">
        <v>149604000</v>
      </c>
      <c r="K140" s="4">
        <v>252114000</v>
      </c>
      <c r="L140" s="4">
        <v>336381000</v>
      </c>
      <c r="M140" s="4">
        <v>472000000</v>
      </c>
      <c r="N140" s="4">
        <v>433000000</v>
      </c>
      <c r="O140" s="5">
        <v>489000000</v>
      </c>
      <c r="P140" s="4">
        <v>109000000</v>
      </c>
      <c r="Q140" s="4">
        <v>118000000</v>
      </c>
      <c r="R140" s="4">
        <v>126000000</v>
      </c>
      <c r="S140" s="4">
        <v>136000000</v>
      </c>
    </row>
    <row r="141" spans="1:19" ht="16" x14ac:dyDescent="0.2">
      <c r="A141" s="3" t="s">
        <v>144</v>
      </c>
      <c r="B141" s="4">
        <v>3500000</v>
      </c>
      <c r="C141" s="4">
        <v>6899000</v>
      </c>
      <c r="D141" s="4">
        <v>43394000</v>
      </c>
      <c r="E141" s="4">
        <v>101870000</v>
      </c>
      <c r="F141" s="4">
        <v>235028000</v>
      </c>
      <c r="G141" s="4">
        <v>351247000</v>
      </c>
      <c r="H141" s="4">
        <v>432414000</v>
      </c>
      <c r="I141" s="4">
        <v>552751000</v>
      </c>
      <c r="J141" s="4">
        <v>547435000</v>
      </c>
      <c r="K141" s="4">
        <v>278806000</v>
      </c>
      <c r="L141" s="4">
        <v>1050241000</v>
      </c>
      <c r="M141" s="4">
        <v>1431000000</v>
      </c>
      <c r="N141" s="4">
        <v>1791000000</v>
      </c>
      <c r="O141" s="5">
        <v>1019000000</v>
      </c>
      <c r="P141" s="4">
        <v>443000000</v>
      </c>
      <c r="Q141" s="4">
        <v>486000000</v>
      </c>
      <c r="R141" s="4">
        <v>495000000</v>
      </c>
      <c r="S141" s="4">
        <v>-405000000</v>
      </c>
    </row>
    <row r="142" spans="1:19" ht="16" x14ac:dyDescent="0.2">
      <c r="A142" s="25" t="s">
        <v>145</v>
      </c>
      <c r="B142" s="21">
        <v>545000</v>
      </c>
      <c r="C142" s="21">
        <v>2954000</v>
      </c>
      <c r="D142" s="21">
        <v>27937000</v>
      </c>
      <c r="E142" s="21">
        <v>65581000</v>
      </c>
      <c r="F142" s="21">
        <v>154319000</v>
      </c>
      <c r="G142" s="21">
        <v>257713000</v>
      </c>
      <c r="H142" s="21">
        <v>317580000</v>
      </c>
      <c r="I142" s="21">
        <v>394078000</v>
      </c>
      <c r="J142" s="21">
        <v>543953000</v>
      </c>
      <c r="K142" s="21">
        <v>662195000</v>
      </c>
      <c r="L142" s="21">
        <v>870453000</v>
      </c>
      <c r="M142" s="21">
        <v>1131000000</v>
      </c>
      <c r="N142" s="21">
        <v>1401000000</v>
      </c>
      <c r="O142" s="22">
        <v>1502000000</v>
      </c>
      <c r="P142" s="21">
        <v>361000000</v>
      </c>
      <c r="Q142" s="21">
        <v>363000000</v>
      </c>
      <c r="R142" s="21">
        <v>381000000</v>
      </c>
      <c r="S142" s="21">
        <v>397000000</v>
      </c>
    </row>
    <row r="143" spans="1:19" ht="16" x14ac:dyDescent="0.2">
      <c r="A143" s="11" t="s">
        <v>198</v>
      </c>
      <c r="B143" s="19">
        <f t="shared" ref="B143:S143" si="10">B142/B2</f>
        <v>1.2578180895012578E-2</v>
      </c>
      <c r="C143" s="19">
        <f t="shared" si="10"/>
        <v>3.1886529722261199E-2</v>
      </c>
      <c r="D143" s="19">
        <f t="shared" si="10"/>
        <v>0.11463120404411764</v>
      </c>
      <c r="E143" s="19">
        <f t="shared" si="10"/>
        <v>0.15443541740256683</v>
      </c>
      <c r="F143" s="19">
        <f t="shared" si="10"/>
        <v>0.22608755528793678</v>
      </c>
      <c r="G143" s="19">
        <f t="shared" si="10"/>
        <v>0.25630842980467039</v>
      </c>
      <c r="H143" s="19">
        <f t="shared" si="10"/>
        <v>0.22839052925071537</v>
      </c>
      <c r="I143" s="19">
        <f t="shared" si="10"/>
        <v>0.20386585591709577</v>
      </c>
      <c r="J143" s="19">
        <f t="shared" si="10"/>
        <v>0.20850569760381721</v>
      </c>
      <c r="K143" s="19">
        <f t="shared" si="10"/>
        <v>0.19136166906087296</v>
      </c>
      <c r="L143" s="19">
        <f t="shared" si="10"/>
        <v>0.19260008443441773</v>
      </c>
      <c r="M143" s="19">
        <f t="shared" si="10"/>
        <v>0.19182496607869742</v>
      </c>
      <c r="N143" s="19">
        <f t="shared" si="10"/>
        <v>0.19337474120082815</v>
      </c>
      <c r="O143" s="19">
        <f t="shared" si="10"/>
        <v>0.18735187726082075</v>
      </c>
      <c r="P143" s="19">
        <f t="shared" si="10"/>
        <v>0.1971600218459858</v>
      </c>
      <c r="Q143" s="19">
        <f t="shared" si="10"/>
        <v>0.18711340206185567</v>
      </c>
      <c r="R143" s="19">
        <f t="shared" si="10"/>
        <v>0.18177480916030533</v>
      </c>
      <c r="S143" s="19">
        <f t="shared" si="10"/>
        <v>0.18465116279069768</v>
      </c>
    </row>
    <row r="144" spans="1:19" ht="16" x14ac:dyDescent="0.2">
      <c r="A144" s="3" t="s">
        <v>146</v>
      </c>
      <c r="B144" s="4" t="s">
        <v>24</v>
      </c>
      <c r="C144" s="4">
        <v>-138000</v>
      </c>
      <c r="D144" s="4">
        <v>-2440000</v>
      </c>
      <c r="E144" s="4">
        <v>-1889000</v>
      </c>
      <c r="F144" s="4">
        <v>-3235000</v>
      </c>
      <c r="G144" s="4">
        <v>-3945000</v>
      </c>
      <c r="H144" s="4">
        <v>-3424000</v>
      </c>
      <c r="I144" s="4">
        <v>-9078000</v>
      </c>
      <c r="J144" s="4">
        <v>-34180000</v>
      </c>
      <c r="K144" s="4">
        <v>-575765000</v>
      </c>
      <c r="L144" s="4">
        <v>-24481000</v>
      </c>
      <c r="M144" s="4">
        <v>-34000000</v>
      </c>
      <c r="N144" s="4">
        <v>15000000</v>
      </c>
      <c r="O144" s="5">
        <v>-886000000</v>
      </c>
      <c r="P144" s="4" t="s">
        <v>24</v>
      </c>
      <c r="Q144" s="4">
        <v>18000000</v>
      </c>
      <c r="R144" s="4">
        <v>7000000</v>
      </c>
      <c r="S144" s="4">
        <v>-911000000</v>
      </c>
    </row>
    <row r="145" spans="1:19" ht="16" x14ac:dyDescent="0.2">
      <c r="A145" s="3" t="s">
        <v>147</v>
      </c>
      <c r="B145" s="4">
        <v>64000</v>
      </c>
      <c r="C145" s="4" t="s">
        <v>24</v>
      </c>
      <c r="D145" s="4">
        <v>384000</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2891000</v>
      </c>
      <c r="C146" s="4">
        <v>4083000</v>
      </c>
      <c r="D146" s="4">
        <v>17513000</v>
      </c>
      <c r="E146" s="4">
        <v>38178000</v>
      </c>
      <c r="F146" s="4">
        <v>83944000</v>
      </c>
      <c r="G146" s="4">
        <v>97479000</v>
      </c>
      <c r="H146" s="4">
        <v>118258000</v>
      </c>
      <c r="I146" s="4">
        <v>167751000</v>
      </c>
      <c r="J146" s="4">
        <v>37662000</v>
      </c>
      <c r="K146" s="4">
        <v>192376000</v>
      </c>
      <c r="L146" s="4">
        <v>204269000</v>
      </c>
      <c r="M146" s="4">
        <v>334000000</v>
      </c>
      <c r="N146" s="4">
        <v>375000000</v>
      </c>
      <c r="O146" s="5">
        <v>403000000</v>
      </c>
      <c r="P146" s="4">
        <v>82000000</v>
      </c>
      <c r="Q146" s="4">
        <v>105000000</v>
      </c>
      <c r="R146" s="4">
        <v>107000000</v>
      </c>
      <c r="S146" s="4">
        <v>109000000</v>
      </c>
    </row>
    <row r="147" spans="1:19" ht="16" x14ac:dyDescent="0.2">
      <c r="A147" s="3" t="s">
        <v>149</v>
      </c>
      <c r="B147" s="4">
        <v>18304000</v>
      </c>
      <c r="C147" s="4">
        <v>19267000</v>
      </c>
      <c r="D147" s="4">
        <v>29214000</v>
      </c>
      <c r="E147" s="4">
        <v>29432000</v>
      </c>
      <c r="F147" s="4">
        <v>41200000</v>
      </c>
      <c r="G147" s="4">
        <v>101914000</v>
      </c>
      <c r="H147" s="4">
        <v>96229000</v>
      </c>
      <c r="I147" s="4">
        <v>125329000</v>
      </c>
      <c r="J147" s="4">
        <v>140754000</v>
      </c>
      <c r="K147" s="4">
        <v>78354000</v>
      </c>
      <c r="L147" s="4">
        <v>281474000</v>
      </c>
      <c r="M147" s="4">
        <v>58000000</v>
      </c>
      <c r="N147" s="4">
        <v>174000000</v>
      </c>
      <c r="O147" s="5">
        <v>-23000000</v>
      </c>
      <c r="P147" s="4">
        <v>-367000000</v>
      </c>
      <c r="Q147" s="4">
        <v>408000000</v>
      </c>
      <c r="R147" s="4">
        <v>131000000</v>
      </c>
      <c r="S147" s="4">
        <v>-195000000</v>
      </c>
    </row>
    <row r="148" spans="1:19" ht="16" x14ac:dyDescent="0.2">
      <c r="A148" s="3" t="s">
        <v>150</v>
      </c>
      <c r="B148" s="4">
        <v>-5176000</v>
      </c>
      <c r="C148" s="4">
        <v>-14762000</v>
      </c>
      <c r="D148" s="4">
        <v>-33341000</v>
      </c>
      <c r="E148" s="4">
        <v>-29506000</v>
      </c>
      <c r="F148" s="4">
        <v>-56785000</v>
      </c>
      <c r="G148" s="4">
        <v>-50855000</v>
      </c>
      <c r="H148" s="4">
        <v>-125106000</v>
      </c>
      <c r="I148" s="4">
        <v>-98432000</v>
      </c>
      <c r="J148" s="4">
        <v>-146148000</v>
      </c>
      <c r="K148" s="4">
        <v>-259835000</v>
      </c>
      <c r="L148" s="4">
        <v>-151431000</v>
      </c>
      <c r="M148" s="4">
        <v>-401000000</v>
      </c>
      <c r="N148" s="4">
        <v>-340000000</v>
      </c>
      <c r="O148" s="5">
        <v>-216000000</v>
      </c>
      <c r="P148" s="4">
        <v>-66000000</v>
      </c>
      <c r="Q148" s="4">
        <v>-785000000</v>
      </c>
      <c r="R148" s="4">
        <v>619000000</v>
      </c>
      <c r="S148" s="4">
        <v>16000000</v>
      </c>
    </row>
    <row r="149" spans="1:19" ht="16" x14ac:dyDescent="0.2">
      <c r="A149" s="3" t="s">
        <v>151</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v>-4851000</v>
      </c>
      <c r="C150" s="4">
        <v>-2872000</v>
      </c>
      <c r="D150" s="4">
        <v>-2537000</v>
      </c>
      <c r="E150" s="4">
        <v>3471000</v>
      </c>
      <c r="F150" s="4">
        <v>-5540000</v>
      </c>
      <c r="G150" s="4">
        <v>-10961000</v>
      </c>
      <c r="H150" s="4">
        <v>-21500000</v>
      </c>
      <c r="I150" s="4">
        <v>-46138000</v>
      </c>
      <c r="J150" s="4">
        <v>-19886000</v>
      </c>
      <c r="K150" s="4">
        <v>-29907000</v>
      </c>
      <c r="L150" s="4">
        <v>-54203000</v>
      </c>
      <c r="M150" s="4">
        <v>-93000000</v>
      </c>
      <c r="N150" s="4">
        <v>-39000000</v>
      </c>
      <c r="O150" s="5">
        <v>-103000000</v>
      </c>
      <c r="P150" s="4">
        <v>-1000000</v>
      </c>
      <c r="Q150" s="4">
        <v>34000000</v>
      </c>
      <c r="R150" s="4">
        <v>-64000000</v>
      </c>
      <c r="S150" s="4">
        <v>-72000000</v>
      </c>
    </row>
    <row r="151" spans="1:19" ht="16" x14ac:dyDescent="0.2">
      <c r="A151" s="3" t="s">
        <v>153</v>
      </c>
      <c r="B151" s="4">
        <v>9813000</v>
      </c>
      <c r="C151" s="4">
        <v>5692000</v>
      </c>
      <c r="D151" s="4">
        <v>27835000</v>
      </c>
      <c r="E151" s="4">
        <v>16005000</v>
      </c>
      <c r="F151" s="4">
        <v>8918000</v>
      </c>
      <c r="G151" s="4">
        <v>47972000</v>
      </c>
      <c r="H151" s="4">
        <v>79127000</v>
      </c>
      <c r="I151" s="4">
        <v>62840000</v>
      </c>
      <c r="J151" s="4">
        <v>77314000</v>
      </c>
      <c r="K151" s="4">
        <v>86452000</v>
      </c>
      <c r="L151" s="4">
        <v>141374000</v>
      </c>
      <c r="M151" s="4">
        <v>157000000</v>
      </c>
      <c r="N151" s="4">
        <v>215000000</v>
      </c>
      <c r="O151" s="5">
        <v>46000000</v>
      </c>
      <c r="P151" s="4">
        <v>-56000000</v>
      </c>
      <c r="Q151" s="4">
        <v>296000000</v>
      </c>
      <c r="R151" s="4">
        <v>-305000000</v>
      </c>
      <c r="S151" s="4">
        <v>111000000</v>
      </c>
    </row>
    <row r="152" spans="1:19" ht="16" x14ac:dyDescent="0.2">
      <c r="A152" s="3" t="s">
        <v>154</v>
      </c>
      <c r="B152" s="4">
        <v>18518000</v>
      </c>
      <c r="C152" s="4">
        <v>31209000</v>
      </c>
      <c r="D152" s="4">
        <v>37257000</v>
      </c>
      <c r="E152" s="4">
        <v>39462000</v>
      </c>
      <c r="F152" s="4">
        <v>94607000</v>
      </c>
      <c r="G152" s="4">
        <v>115758000</v>
      </c>
      <c r="H152" s="4">
        <v>163708000</v>
      </c>
      <c r="I152" s="4">
        <v>207059000</v>
      </c>
      <c r="J152" s="4">
        <v>229474000</v>
      </c>
      <c r="K152" s="4">
        <v>281644000</v>
      </c>
      <c r="L152" s="4">
        <v>345734000</v>
      </c>
      <c r="M152" s="4">
        <v>395000000</v>
      </c>
      <c r="N152" s="4">
        <v>338000000</v>
      </c>
      <c r="O152" s="5">
        <v>250000000</v>
      </c>
      <c r="P152" s="4">
        <v>-244000000</v>
      </c>
      <c r="Q152" s="4">
        <v>863000000</v>
      </c>
      <c r="R152" s="4">
        <v>-119000000</v>
      </c>
      <c r="S152" s="4">
        <v>-250000000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-7532000</v>
      </c>
      <c r="C154" s="4">
        <v>37468000</v>
      </c>
      <c r="D154" s="4">
        <v>48766000</v>
      </c>
      <c r="E154" s="4">
        <v>81746000</v>
      </c>
      <c r="F154" s="4">
        <v>138900000</v>
      </c>
      <c r="G154" s="4">
        <v>315091000</v>
      </c>
      <c r="H154" s="4">
        <v>159921000</v>
      </c>
      <c r="I154" s="4">
        <v>642825000</v>
      </c>
      <c r="J154" s="4">
        <v>811089000</v>
      </c>
      <c r="K154" s="4">
        <v>1235972000</v>
      </c>
      <c r="L154" s="4">
        <v>1786599000</v>
      </c>
      <c r="M154" s="4">
        <v>2191000000</v>
      </c>
      <c r="N154" s="4">
        <v>2723000000</v>
      </c>
      <c r="O154" s="5">
        <v>2909000000</v>
      </c>
      <c r="P154" s="4">
        <v>265000000</v>
      </c>
      <c r="Q154" s="4">
        <v>1162000000</v>
      </c>
      <c r="R154" s="4">
        <v>902000000</v>
      </c>
      <c r="S154" s="4">
        <v>580000000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-1584000</v>
      </c>
      <c r="C159" s="4">
        <v>-8733000</v>
      </c>
      <c r="D159" s="4">
        <v>-42066000</v>
      </c>
      <c r="E159" s="4">
        <v>-55321000</v>
      </c>
      <c r="F159" s="4">
        <v>-54379000</v>
      </c>
      <c r="G159" s="4">
        <v>-89231000</v>
      </c>
      <c r="H159" s="4">
        <v>-128412000</v>
      </c>
      <c r="I159" s="4">
        <v>-157180000</v>
      </c>
      <c r="J159" s="4">
        <v>-248862000</v>
      </c>
      <c r="K159" s="4">
        <v>-337581000</v>
      </c>
      <c r="L159" s="4">
        <v>-432517000</v>
      </c>
      <c r="M159" s="4">
        <v>-399000000</v>
      </c>
      <c r="N159" s="4">
        <v>-550000000</v>
      </c>
      <c r="O159" s="5">
        <v>-603000000</v>
      </c>
      <c r="P159" s="4">
        <v>-162000000</v>
      </c>
      <c r="Q159" s="4">
        <v>-144000000</v>
      </c>
      <c r="R159" s="4">
        <v>-165000000</v>
      </c>
      <c r="S159" s="4">
        <v>-132000000</v>
      </c>
    </row>
    <row r="160" spans="1:19" ht="16" x14ac:dyDescent="0.2">
      <c r="A160" s="3" t="s">
        <v>162</v>
      </c>
      <c r="B160" s="4">
        <v>-1584000</v>
      </c>
      <c r="C160" s="4">
        <v>-8733000</v>
      </c>
      <c r="D160" s="4">
        <v>-42066000</v>
      </c>
      <c r="E160" s="4">
        <v>-55321000</v>
      </c>
      <c r="F160" s="4">
        <v>-54379000</v>
      </c>
      <c r="G160" s="4">
        <v>-87481000</v>
      </c>
      <c r="H160" s="4">
        <v>-105562000</v>
      </c>
      <c r="I160" s="4">
        <v>-150510000</v>
      </c>
      <c r="J160" s="4">
        <v>-224462000</v>
      </c>
      <c r="K160" s="4">
        <v>-264892000</v>
      </c>
      <c r="L160" s="4">
        <v>-419327000</v>
      </c>
      <c r="M160" s="4">
        <v>-392000000</v>
      </c>
      <c r="N160" s="4">
        <v>-550000000</v>
      </c>
      <c r="O160" s="5">
        <v>-603000000</v>
      </c>
      <c r="P160" s="4">
        <v>-162000000</v>
      </c>
      <c r="Q160" s="4">
        <v>-144000000</v>
      </c>
      <c r="R160" s="4">
        <v>-165000000</v>
      </c>
      <c r="S160" s="4">
        <v>-132000000</v>
      </c>
    </row>
    <row r="161" spans="1:19" ht="16" x14ac:dyDescent="0.2">
      <c r="A161" s="3" t="s">
        <v>163</v>
      </c>
      <c r="B161" s="4" t="s">
        <v>24</v>
      </c>
      <c r="C161" s="4" t="s">
        <v>24</v>
      </c>
      <c r="D161" s="4" t="s">
        <v>24</v>
      </c>
      <c r="E161" s="4" t="s">
        <v>24</v>
      </c>
      <c r="F161" s="4" t="s">
        <v>24</v>
      </c>
      <c r="G161" s="4">
        <v>-1750000</v>
      </c>
      <c r="H161" s="4">
        <v>-22850000</v>
      </c>
      <c r="I161" s="4">
        <v>-6670000</v>
      </c>
      <c r="J161" s="4">
        <v>-24400000</v>
      </c>
      <c r="K161" s="4">
        <v>-72689000</v>
      </c>
      <c r="L161" s="4">
        <v>-13190000</v>
      </c>
      <c r="M161" s="4">
        <v>-7000000</v>
      </c>
      <c r="N161" s="4" t="s">
        <v>24</v>
      </c>
      <c r="O161" s="5" t="s">
        <v>24</v>
      </c>
      <c r="P161" s="4" t="s">
        <v>24</v>
      </c>
      <c r="Q161" s="4" t="s">
        <v>24</v>
      </c>
      <c r="R161" s="4" t="s">
        <v>24</v>
      </c>
      <c r="S161" s="4" t="s">
        <v>24</v>
      </c>
    </row>
    <row r="162" spans="1:19" ht="16" x14ac:dyDescent="0.2">
      <c r="A162" s="3" t="s">
        <v>164</v>
      </c>
      <c r="B162" s="4" t="s">
        <v>24</v>
      </c>
      <c r="C162" s="4" t="s">
        <v>24</v>
      </c>
      <c r="D162" s="4">
        <v>-197128000</v>
      </c>
      <c r="E162" s="4">
        <v>-333967000</v>
      </c>
      <c r="F162" s="4">
        <v>-162681000</v>
      </c>
      <c r="G162" s="4">
        <v>-141190000</v>
      </c>
      <c r="H162" s="4">
        <v>50371000</v>
      </c>
      <c r="I162" s="4">
        <v>-668565000</v>
      </c>
      <c r="J162" s="4">
        <v>-61120000</v>
      </c>
      <c r="K162" s="4">
        <v>-379482000</v>
      </c>
      <c r="L162" s="4">
        <v>-967119000</v>
      </c>
      <c r="M162" s="4">
        <v>-437000000</v>
      </c>
      <c r="N162" s="4">
        <v>-1960000000</v>
      </c>
      <c r="O162" s="5">
        <v>-2095000000</v>
      </c>
      <c r="P162" s="4">
        <v>-470000000</v>
      </c>
      <c r="Q162" s="4">
        <v>-711000000</v>
      </c>
      <c r="R162" s="4">
        <v>-372000000</v>
      </c>
      <c r="S162" s="4">
        <v>-542000000</v>
      </c>
    </row>
    <row r="163" spans="1:19" ht="16" x14ac:dyDescent="0.2">
      <c r="A163" s="3" t="s">
        <v>165</v>
      </c>
      <c r="B163" s="4" t="s">
        <v>24</v>
      </c>
      <c r="C163" s="4" t="s">
        <v>24</v>
      </c>
      <c r="D163" s="4">
        <v>43498000</v>
      </c>
      <c r="E163" s="4">
        <v>236712000</v>
      </c>
      <c r="F163" s="4">
        <v>358712000</v>
      </c>
      <c r="G163" s="4">
        <v>582092000</v>
      </c>
      <c r="H163" s="4">
        <v>569535000</v>
      </c>
      <c r="I163" s="4">
        <v>525696000</v>
      </c>
      <c r="J163" s="4">
        <v>1234662000</v>
      </c>
      <c r="K163" s="4">
        <v>1216185000</v>
      </c>
      <c r="L163" s="4">
        <v>1966757000</v>
      </c>
      <c r="M163" s="4">
        <v>2119000000</v>
      </c>
      <c r="N163" s="4">
        <v>2245000000</v>
      </c>
      <c r="O163" s="5">
        <v>3067000000</v>
      </c>
      <c r="P163" s="4">
        <v>569000000</v>
      </c>
      <c r="Q163" s="4">
        <v>545000000</v>
      </c>
      <c r="R163" s="4">
        <v>880000000</v>
      </c>
      <c r="S163" s="4">
        <v>1073000000</v>
      </c>
    </row>
    <row r="164" spans="1:19" ht="16" x14ac:dyDescent="0.2">
      <c r="A164" s="3" t="s">
        <v>166</v>
      </c>
      <c r="B164" s="4" t="s">
        <v>24</v>
      </c>
      <c r="C164" s="4" t="s">
        <v>24</v>
      </c>
      <c r="D164" s="4">
        <v>-240626000</v>
      </c>
      <c r="E164" s="4">
        <v>-570679000</v>
      </c>
      <c r="F164" s="4">
        <v>-521393000</v>
      </c>
      <c r="G164" s="4">
        <v>-723282000</v>
      </c>
      <c r="H164" s="4">
        <v>-519164000</v>
      </c>
      <c r="I164" s="4">
        <v>-1194261000</v>
      </c>
      <c r="J164" s="4">
        <v>-1295782000</v>
      </c>
      <c r="K164" s="4">
        <v>-1595667000</v>
      </c>
      <c r="L164" s="4">
        <v>-2933876000</v>
      </c>
      <c r="M164" s="4">
        <v>-2556000000</v>
      </c>
      <c r="N164" s="4">
        <v>-4205000000</v>
      </c>
      <c r="O164" s="5">
        <v>-5162000000</v>
      </c>
      <c r="P164" s="4">
        <v>-1039000000</v>
      </c>
      <c r="Q164" s="4">
        <v>-1256000000</v>
      </c>
      <c r="R164" s="4">
        <v>-1252000000</v>
      </c>
      <c r="S164" s="4">
        <v>-1615000000</v>
      </c>
    </row>
    <row r="165" spans="1:19" ht="16" x14ac:dyDescent="0.2">
      <c r="A165" s="3" t="s">
        <v>167</v>
      </c>
      <c r="B165" s="4" t="s">
        <v>24</v>
      </c>
      <c r="C165" s="4" t="s">
        <v>24</v>
      </c>
      <c r="D165" s="4" t="s">
        <v>24</v>
      </c>
      <c r="E165" s="4">
        <v>-13330000</v>
      </c>
      <c r="F165" s="4">
        <v>-99813000</v>
      </c>
      <c r="G165" s="4">
        <v>-1100000</v>
      </c>
      <c r="H165" s="4">
        <v>-34297000</v>
      </c>
      <c r="I165" s="4">
        <v>-58203000</v>
      </c>
      <c r="J165" s="4">
        <v>-37440000</v>
      </c>
      <c r="K165" s="4">
        <v>-7414000</v>
      </c>
      <c r="L165" s="4">
        <v>-107236000</v>
      </c>
      <c r="M165" s="4">
        <v>-785000000</v>
      </c>
      <c r="N165" s="4">
        <v>-91000000</v>
      </c>
      <c r="O165" s="5">
        <v>-34000000</v>
      </c>
      <c r="P165" s="4" t="s">
        <v>24</v>
      </c>
      <c r="Q165" s="4">
        <v>-34000000</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v>-13330000</v>
      </c>
      <c r="F167" s="4">
        <v>-99813000</v>
      </c>
      <c r="G167" s="4">
        <v>-1100000</v>
      </c>
      <c r="H167" s="4">
        <v>-34297000</v>
      </c>
      <c r="I167" s="4">
        <v>-58203000</v>
      </c>
      <c r="J167" s="4">
        <v>-37440000</v>
      </c>
      <c r="K167" s="4">
        <v>-7414000</v>
      </c>
      <c r="L167" s="4">
        <v>-107236000</v>
      </c>
      <c r="M167" s="4">
        <v>-785000000</v>
      </c>
      <c r="N167" s="4">
        <v>-91000000</v>
      </c>
      <c r="O167" s="5">
        <v>-34000000</v>
      </c>
      <c r="P167" s="4" t="s">
        <v>24</v>
      </c>
      <c r="Q167" s="4">
        <v>-34000000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129000</v>
      </c>
      <c r="C169" s="4">
        <v>350000</v>
      </c>
      <c r="D169" s="4">
        <v>45000</v>
      </c>
      <c r="E169" s="4">
        <v>-177000</v>
      </c>
      <c r="F169" s="4">
        <v>-55000</v>
      </c>
      <c r="G169" s="4">
        <v>-222000</v>
      </c>
      <c r="H169" s="4">
        <v>-210000</v>
      </c>
      <c r="I169" s="4" t="s">
        <v>24</v>
      </c>
      <c r="J169" s="4" t="s">
        <v>24</v>
      </c>
      <c r="K169" s="4" t="s">
        <v>24</v>
      </c>
      <c r="L169" s="4" t="s">
        <v>24</v>
      </c>
      <c r="M169" s="4">
        <v>14000000</v>
      </c>
      <c r="N169" s="4">
        <v>18000000</v>
      </c>
      <c r="O169" s="5">
        <v>31000000</v>
      </c>
      <c r="P169" s="4">
        <v>3000000</v>
      </c>
      <c r="Q169" s="4">
        <v>15000000</v>
      </c>
      <c r="R169" s="4">
        <v>13000000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-1455000</v>
      </c>
      <c r="C171" s="4">
        <v>-8383000</v>
      </c>
      <c r="D171" s="4">
        <v>-239149000</v>
      </c>
      <c r="E171" s="4">
        <v>-402795000</v>
      </c>
      <c r="F171" s="4">
        <v>-316928000</v>
      </c>
      <c r="G171" s="4">
        <v>-231743000</v>
      </c>
      <c r="H171" s="4">
        <v>-112548000</v>
      </c>
      <c r="I171" s="4">
        <v>-883948000</v>
      </c>
      <c r="J171" s="4">
        <v>-347422000</v>
      </c>
      <c r="K171" s="4">
        <v>-724477000</v>
      </c>
      <c r="L171" s="4">
        <v>-1506872000</v>
      </c>
      <c r="M171" s="4">
        <v>-1607000000</v>
      </c>
      <c r="N171" s="4">
        <v>-2583000000</v>
      </c>
      <c r="O171" s="5">
        <v>-2701000000</v>
      </c>
      <c r="P171" s="4">
        <v>-629000000</v>
      </c>
      <c r="Q171" s="4">
        <v>-874000000</v>
      </c>
      <c r="R171" s="4">
        <v>-524000000</v>
      </c>
      <c r="S171" s="4">
        <v>-674000000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t="s">
        <v>24</v>
      </c>
      <c r="C173" s="4" t="s">
        <v>24</v>
      </c>
      <c r="D173" s="4" t="s">
        <v>24</v>
      </c>
      <c r="E173" s="4">
        <v>562941000</v>
      </c>
      <c r="F173" s="4" t="s">
        <v>24</v>
      </c>
      <c r="G173" s="4">
        <v>-223000</v>
      </c>
      <c r="H173" s="4">
        <v>-448000</v>
      </c>
      <c r="I173" s="4">
        <v>767209000</v>
      </c>
      <c r="J173" s="4">
        <v>-430578000</v>
      </c>
      <c r="K173" s="4">
        <v>-9000</v>
      </c>
      <c r="L173" s="4">
        <v>-146057000</v>
      </c>
      <c r="M173" s="4">
        <v>-61000000</v>
      </c>
      <c r="N173" s="4">
        <v>-94000000</v>
      </c>
      <c r="O173" s="5" t="s">
        <v>24</v>
      </c>
      <c r="P173" s="4" t="s">
        <v>24</v>
      </c>
      <c r="Q173" s="4" t="s">
        <v>24</v>
      </c>
      <c r="R173" s="4" t="s">
        <v>24</v>
      </c>
      <c r="S173" s="4" t="s">
        <v>24</v>
      </c>
    </row>
    <row r="174" spans="1:19" ht="16" x14ac:dyDescent="0.2">
      <c r="A174" s="3" t="s">
        <v>175</v>
      </c>
      <c r="B174" s="4" t="s">
        <v>24</v>
      </c>
      <c r="C174" s="4" t="s">
        <v>24</v>
      </c>
      <c r="D174" s="4" t="s">
        <v>24</v>
      </c>
      <c r="E174" s="4">
        <v>562941000</v>
      </c>
      <c r="F174" s="4" t="s">
        <v>24</v>
      </c>
      <c r="G174" s="4" t="s">
        <v>24</v>
      </c>
      <c r="H174" s="4" t="s">
        <v>24</v>
      </c>
      <c r="I174" s="4">
        <v>772127000</v>
      </c>
      <c r="J174" s="4" t="s">
        <v>24</v>
      </c>
      <c r="K174" s="4" t="s">
        <v>24</v>
      </c>
      <c r="L174" s="4">
        <v>1481633000</v>
      </c>
      <c r="M174" s="4" t="s">
        <v>24</v>
      </c>
      <c r="N174" s="4" t="s">
        <v>24</v>
      </c>
      <c r="O174" s="5" t="s">
        <v>24</v>
      </c>
      <c r="P174" s="4" t="s">
        <v>24</v>
      </c>
      <c r="Q174" s="4" t="s">
        <v>24</v>
      </c>
      <c r="R174" s="4" t="s">
        <v>24</v>
      </c>
      <c r="S174" s="4" t="s">
        <v>24</v>
      </c>
    </row>
    <row r="175" spans="1:19" ht="16" x14ac:dyDescent="0.2">
      <c r="A175" s="3" t="s">
        <v>176</v>
      </c>
      <c r="B175" s="4" t="s">
        <v>24</v>
      </c>
      <c r="C175" s="4" t="s">
        <v>24</v>
      </c>
      <c r="D175" s="4" t="s">
        <v>24</v>
      </c>
      <c r="E175" s="4" t="s">
        <v>24</v>
      </c>
      <c r="F175" s="4" t="s">
        <v>24</v>
      </c>
      <c r="G175" s="4">
        <v>-223000</v>
      </c>
      <c r="H175" s="4">
        <v>-448000</v>
      </c>
      <c r="I175" s="4">
        <v>-4918000</v>
      </c>
      <c r="J175" s="4">
        <v>-430578000</v>
      </c>
      <c r="K175" s="4">
        <v>-9000</v>
      </c>
      <c r="L175" s="4">
        <v>-1627690000</v>
      </c>
      <c r="M175" s="4">
        <v>-61000000</v>
      </c>
      <c r="N175" s="4">
        <v>-94000000</v>
      </c>
      <c r="O175" s="5" t="s">
        <v>24</v>
      </c>
      <c r="P175" s="4" t="s">
        <v>24</v>
      </c>
      <c r="Q175" s="4" t="s">
        <v>24</v>
      </c>
      <c r="R175" s="4" t="s">
        <v>24</v>
      </c>
      <c r="S175" s="4" t="s">
        <v>24</v>
      </c>
    </row>
    <row r="176" spans="1:19" ht="16" x14ac:dyDescent="0.2">
      <c r="A176" s="3" t="s">
        <v>177</v>
      </c>
      <c r="B176" s="4">
        <v>-20814000</v>
      </c>
      <c r="C176" s="4" t="s">
        <v>24</v>
      </c>
      <c r="D176" s="4">
        <v>236233000</v>
      </c>
      <c r="E176" s="4" t="s">
        <v>24</v>
      </c>
      <c r="F176" s="4" t="s">
        <v>24</v>
      </c>
      <c r="G176" s="4" t="s">
        <v>24</v>
      </c>
      <c r="H176" s="4" t="s">
        <v>24</v>
      </c>
      <c r="I176" s="4">
        <v>-55000000</v>
      </c>
      <c r="J176" s="4" t="s">
        <v>24</v>
      </c>
      <c r="K176" s="4" t="s">
        <v>24</v>
      </c>
      <c r="L176" s="4" t="s">
        <v>24</v>
      </c>
      <c r="M176" s="4" t="s">
        <v>24</v>
      </c>
      <c r="N176" s="4" t="s">
        <v>24</v>
      </c>
      <c r="O176" s="5" t="s">
        <v>24</v>
      </c>
      <c r="P176" s="4" t="s">
        <v>24</v>
      </c>
      <c r="Q176" s="4" t="s">
        <v>24</v>
      </c>
      <c r="R176" s="4" t="s">
        <v>24</v>
      </c>
      <c r="S176" s="4" t="s">
        <v>24</v>
      </c>
    </row>
    <row r="177" spans="1:19" ht="16" x14ac:dyDescent="0.2">
      <c r="A177" s="3" t="s">
        <v>178</v>
      </c>
      <c r="B177" s="4" t="s">
        <v>24</v>
      </c>
      <c r="C177" s="4" t="s">
        <v>24</v>
      </c>
      <c r="D177" s="4">
        <v>238193000</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v>-20814000</v>
      </c>
      <c r="C178" s="4" t="s">
        <v>24</v>
      </c>
      <c r="D178" s="4">
        <v>-1960000</v>
      </c>
      <c r="E178" s="4" t="s">
        <v>24</v>
      </c>
      <c r="F178" s="4" t="s">
        <v>24</v>
      </c>
      <c r="G178" s="4" t="s">
        <v>24</v>
      </c>
      <c r="H178" s="4" t="s">
        <v>24</v>
      </c>
      <c r="I178" s="4">
        <v>-55000000</v>
      </c>
      <c r="J178" s="4" t="s">
        <v>24</v>
      </c>
      <c r="K178" s="4" t="s">
        <v>24</v>
      </c>
      <c r="L178" s="4" t="s">
        <v>24</v>
      </c>
      <c r="M178" s="4" t="s">
        <v>24</v>
      </c>
      <c r="N178" s="4" t="s">
        <v>24</v>
      </c>
      <c r="O178" s="5" t="s">
        <v>24</v>
      </c>
      <c r="P178" s="4" t="s">
        <v>24</v>
      </c>
      <c r="Q178" s="4" t="s">
        <v>24</v>
      </c>
      <c r="R178" s="4" t="s">
        <v>24</v>
      </c>
      <c r="S178" s="4" t="s">
        <v>24</v>
      </c>
    </row>
    <row r="179" spans="1:19" ht="16" x14ac:dyDescent="0.2">
      <c r="A179" s="3" t="s">
        <v>180</v>
      </c>
      <c r="B179" s="4">
        <v>51486000</v>
      </c>
      <c r="C179" s="4">
        <v>1227000</v>
      </c>
      <c r="D179" s="4">
        <v>5606000</v>
      </c>
      <c r="E179" s="4">
        <v>5629000</v>
      </c>
      <c r="F179" s="4">
        <v>70772000</v>
      </c>
      <c r="G179" s="4">
        <v>83216000</v>
      </c>
      <c r="H179" s="4">
        <v>-51204000</v>
      </c>
      <c r="I179" s="4">
        <v>-173317000</v>
      </c>
      <c r="J179" s="4">
        <v>-176850000</v>
      </c>
      <c r="K179" s="4">
        <v>-301847000</v>
      </c>
      <c r="L179" s="4">
        <v>742704000</v>
      </c>
      <c r="M179" s="4">
        <v>-445000000</v>
      </c>
      <c r="N179" s="4">
        <v>-250000000</v>
      </c>
      <c r="O179" s="5">
        <v>-204000000</v>
      </c>
      <c r="P179" s="4">
        <v>-40000000</v>
      </c>
      <c r="Q179" s="4">
        <v>-75000000</v>
      </c>
      <c r="R179" s="4">
        <v>5000000</v>
      </c>
      <c r="S179" s="4">
        <v>-94000000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30672000</v>
      </c>
      <c r="C181" s="4">
        <v>1227000</v>
      </c>
      <c r="D181" s="4">
        <v>241839000</v>
      </c>
      <c r="E181" s="4">
        <v>568570000</v>
      </c>
      <c r="F181" s="4">
        <v>70772000</v>
      </c>
      <c r="G181" s="4">
        <v>82993000</v>
      </c>
      <c r="H181" s="4">
        <v>-51652000</v>
      </c>
      <c r="I181" s="4">
        <v>538892000</v>
      </c>
      <c r="J181" s="4">
        <v>-607428000</v>
      </c>
      <c r="K181" s="4">
        <v>-301856000</v>
      </c>
      <c r="L181" s="4">
        <v>596647000</v>
      </c>
      <c r="M181" s="4">
        <v>-506000000</v>
      </c>
      <c r="N181" s="4">
        <v>-344000000</v>
      </c>
      <c r="O181" s="5">
        <v>-204000000</v>
      </c>
      <c r="P181" s="4">
        <v>-40000000</v>
      </c>
      <c r="Q181" s="4">
        <v>-75000000</v>
      </c>
      <c r="R181" s="4">
        <v>5000000</v>
      </c>
      <c r="S181" s="4">
        <v>-94000000</v>
      </c>
    </row>
    <row r="182" spans="1:19" ht="16" x14ac:dyDescent="0.2">
      <c r="A182" s="3" t="s">
        <v>182</v>
      </c>
      <c r="B182" s="4">
        <v>-71000</v>
      </c>
      <c r="C182" s="4">
        <v>139000</v>
      </c>
      <c r="D182" s="4">
        <v>-555000</v>
      </c>
      <c r="E182" s="4">
        <v>-207000</v>
      </c>
      <c r="F182" s="4">
        <v>-6592000</v>
      </c>
      <c r="G182" s="4">
        <v>-6491000</v>
      </c>
      <c r="H182" s="4">
        <v>-6788000</v>
      </c>
      <c r="I182" s="4">
        <v>28128000</v>
      </c>
      <c r="J182" s="4">
        <v>-15530000</v>
      </c>
      <c r="K182" s="4">
        <v>-186000</v>
      </c>
      <c r="L182" s="4">
        <v>25065000</v>
      </c>
      <c r="M182" s="4">
        <v>-25000000</v>
      </c>
      <c r="N182" s="4">
        <v>-53000000</v>
      </c>
      <c r="O182" s="5">
        <v>-4000000</v>
      </c>
      <c r="P182" s="4">
        <v>-12000000</v>
      </c>
      <c r="Q182" s="4">
        <v>8000000</v>
      </c>
      <c r="R182" s="4">
        <v>1000000</v>
      </c>
      <c r="S182" s="4">
        <v>-1000000</v>
      </c>
    </row>
    <row r="183" spans="1:19" ht="16" x14ac:dyDescent="0.2">
      <c r="A183" s="3" t="s">
        <v>183</v>
      </c>
      <c r="B183" s="4">
        <v>21685000</v>
      </c>
      <c r="C183" s="4">
        <v>30312000</v>
      </c>
      <c r="D183" s="4">
        <v>51456000</v>
      </c>
      <c r="E183" s="4">
        <v>247521000</v>
      </c>
      <c r="F183" s="4">
        <v>-107256000</v>
      </c>
      <c r="G183" s="4">
        <v>166341000</v>
      </c>
      <c r="H183" s="4">
        <v>-4279000</v>
      </c>
      <c r="I183" s="4">
        <v>297769000</v>
      </c>
      <c r="J183" s="4">
        <v>-143761000</v>
      </c>
      <c r="K183" s="4">
        <v>209639000</v>
      </c>
      <c r="L183" s="4">
        <v>876374000</v>
      </c>
      <c r="M183" s="4">
        <v>78000000</v>
      </c>
      <c r="N183" s="4">
        <v>-204000000</v>
      </c>
      <c r="O183" s="5">
        <v>4000000</v>
      </c>
      <c r="P183" s="4">
        <v>-404000000</v>
      </c>
      <c r="Q183" s="4">
        <v>213000000</v>
      </c>
      <c r="R183" s="4">
        <v>383000000</v>
      </c>
      <c r="S183" s="4">
        <v>-188000000</v>
      </c>
    </row>
    <row r="184" spans="1:19" ht="16" x14ac:dyDescent="0.2">
      <c r="A184" s="3" t="s">
        <v>54</v>
      </c>
      <c r="B184" s="4">
        <v>-27830000</v>
      </c>
      <c r="C184" s="4">
        <v>12032000</v>
      </c>
      <c r="D184" s="4">
        <v>-24078000</v>
      </c>
      <c r="E184" s="4">
        <v>-42115000</v>
      </c>
      <c r="F184" s="4">
        <v>-109776000</v>
      </c>
      <c r="G184" s="4">
        <v>-106009000</v>
      </c>
      <c r="H184" s="4">
        <v>-69726000</v>
      </c>
      <c r="I184" s="4">
        <v>12461000</v>
      </c>
      <c r="J184" s="4">
        <v>107178000</v>
      </c>
      <c r="K184" s="4">
        <v>294237000</v>
      </c>
      <c r="L184" s="4">
        <v>535244000</v>
      </c>
      <c r="M184" s="4">
        <v>729000000</v>
      </c>
      <c r="N184" s="4">
        <v>788000000</v>
      </c>
      <c r="O184" s="5">
        <v>996000000</v>
      </c>
      <c r="P184" s="4">
        <v>200000000</v>
      </c>
      <c r="Q184" s="4">
        <v>273000000</v>
      </c>
      <c r="R184" s="4">
        <v>270000000</v>
      </c>
      <c r="S184" s="4">
        <v>253000000</v>
      </c>
    </row>
    <row r="185" spans="1:19" ht="16" x14ac:dyDescent="0.2">
      <c r="A185" s="3" t="s">
        <v>55</v>
      </c>
      <c r="B185" s="6">
        <v>-64.23</v>
      </c>
      <c r="C185" s="6">
        <v>12.99</v>
      </c>
      <c r="D185" s="6">
        <v>-9.8800000000000008</v>
      </c>
      <c r="E185" s="6">
        <v>-9.92</v>
      </c>
      <c r="F185" s="6">
        <v>-16.079999999999998</v>
      </c>
      <c r="G185" s="6">
        <v>-10.54</v>
      </c>
      <c r="H185" s="6">
        <v>-5.01</v>
      </c>
      <c r="I185" s="6">
        <v>0.64</v>
      </c>
      <c r="J185" s="6">
        <v>4.1100000000000003</v>
      </c>
      <c r="K185" s="6">
        <v>8.5</v>
      </c>
      <c r="L185" s="6">
        <v>11.84</v>
      </c>
      <c r="M185" s="6">
        <v>12.36</v>
      </c>
      <c r="N185" s="6">
        <v>10.88</v>
      </c>
      <c r="O185" s="7">
        <v>12.42</v>
      </c>
      <c r="P185" s="6">
        <v>9.77</v>
      </c>
      <c r="Q185" s="6">
        <v>10.88</v>
      </c>
      <c r="R185" s="6">
        <v>11.42</v>
      </c>
      <c r="S185" s="6">
        <v>12.42</v>
      </c>
    </row>
    <row r="186" spans="1:19" ht="16" x14ac:dyDescent="0.2">
      <c r="A186" s="3" t="s">
        <v>184</v>
      </c>
      <c r="B186" s="4" t="s">
        <v>24</v>
      </c>
      <c r="C186" s="4" t="s">
        <v>24</v>
      </c>
      <c r="D186" s="4" t="s">
        <v>24</v>
      </c>
      <c r="E186" s="4">
        <v>13330000</v>
      </c>
      <c r="F186" s="4">
        <v>99813000</v>
      </c>
      <c r="G186" s="4">
        <v>1100000</v>
      </c>
      <c r="H186" s="4">
        <v>34297000</v>
      </c>
      <c r="I186" s="4">
        <v>58203000</v>
      </c>
      <c r="J186" s="4">
        <v>37440000</v>
      </c>
      <c r="K186" s="4">
        <v>7414000</v>
      </c>
      <c r="L186" s="4">
        <v>107236000</v>
      </c>
      <c r="M186" s="4">
        <v>785000000</v>
      </c>
      <c r="N186" s="4">
        <v>91000000</v>
      </c>
      <c r="O186" s="5">
        <v>34000000</v>
      </c>
      <c r="P186" s="4" t="s">
        <v>24</v>
      </c>
      <c r="Q186" s="4">
        <v>34000000</v>
      </c>
      <c r="R186" s="4" t="s">
        <v>24</v>
      </c>
      <c r="S186" s="4" t="s">
        <v>24</v>
      </c>
    </row>
    <row r="187" spans="1:19" ht="16" x14ac:dyDescent="0.2">
      <c r="A187" s="3" t="s">
        <v>185</v>
      </c>
      <c r="B187" s="4">
        <v>-9116000</v>
      </c>
      <c r="C187" s="4">
        <v>28735000</v>
      </c>
      <c r="D187" s="4">
        <v>6700000</v>
      </c>
      <c r="E187" s="4">
        <v>26425000</v>
      </c>
      <c r="F187" s="4">
        <v>84521000</v>
      </c>
      <c r="G187" s="4">
        <v>225860000</v>
      </c>
      <c r="H187" s="4">
        <v>31509000</v>
      </c>
      <c r="I187" s="4">
        <v>485645000</v>
      </c>
      <c r="J187" s="4">
        <v>562227000</v>
      </c>
      <c r="K187" s="4">
        <v>898391000</v>
      </c>
      <c r="L187" s="4">
        <v>1354082000</v>
      </c>
      <c r="M187" s="4">
        <v>1792000000</v>
      </c>
      <c r="N187" s="4">
        <v>2173000000</v>
      </c>
      <c r="O187" s="5">
        <v>2306000000</v>
      </c>
      <c r="P187" s="4">
        <v>103000000</v>
      </c>
      <c r="Q187" s="4">
        <v>1018000000</v>
      </c>
      <c r="R187" s="4">
        <v>737000000</v>
      </c>
      <c r="S187" s="4">
        <v>448000000</v>
      </c>
    </row>
    <row r="188" spans="1:19" ht="16" x14ac:dyDescent="0.2">
      <c r="A188" s="107" t="s">
        <v>186</v>
      </c>
      <c r="B188" s="105">
        <v>-9116000</v>
      </c>
      <c r="C188" s="105">
        <v>28735000</v>
      </c>
      <c r="D188" s="105">
        <v>6700000</v>
      </c>
      <c r="E188" s="105">
        <v>26425000</v>
      </c>
      <c r="F188" s="105">
        <v>84521000</v>
      </c>
      <c r="G188" s="105">
        <v>225860000</v>
      </c>
      <c r="H188" s="105">
        <v>31509000</v>
      </c>
      <c r="I188" s="105">
        <v>485645000</v>
      </c>
      <c r="J188" s="105">
        <v>562227000</v>
      </c>
      <c r="K188" s="105">
        <v>898391000</v>
      </c>
      <c r="L188" s="105">
        <v>1380093323</v>
      </c>
      <c r="M188" s="105">
        <v>1817863454</v>
      </c>
      <c r="N188" s="105">
        <v>2194992481</v>
      </c>
      <c r="O188" s="106">
        <v>2306000000</v>
      </c>
      <c r="P188" s="105">
        <v>109274510</v>
      </c>
      <c r="Q188" s="105">
        <v>1023737705</v>
      </c>
      <c r="R188" s="105">
        <v>741787234</v>
      </c>
      <c r="S188" s="105">
        <v>448000000</v>
      </c>
    </row>
    <row r="189" spans="1:19" ht="16" x14ac:dyDescent="0.2">
      <c r="A189" s="26" t="s">
        <v>199</v>
      </c>
      <c r="B189" s="27"/>
      <c r="C189" s="28">
        <f>(C188/B188)-1</f>
        <v>-4.1521500658183417</v>
      </c>
      <c r="D189" s="28">
        <f>(D188/C188)-1</f>
        <v>-0.76683487036714804</v>
      </c>
      <c r="E189" s="28">
        <f>(E188/D188)-1</f>
        <v>2.9440298507462686</v>
      </c>
      <c r="F189" s="28">
        <f t="shared" ref="F189:O189" si="11">(F188/E188)-1</f>
        <v>2.1985241248817409</v>
      </c>
      <c r="G189" s="28">
        <f t="shared" si="11"/>
        <v>1.6722353024692089</v>
      </c>
      <c r="H189" s="28">
        <f t="shared" si="11"/>
        <v>-0.86049322589214561</v>
      </c>
      <c r="I189" s="28">
        <f t="shared" si="11"/>
        <v>14.412897902186677</v>
      </c>
      <c r="J189" s="28">
        <f t="shared" si="11"/>
        <v>0.15769131773208822</v>
      </c>
      <c r="K189" s="28">
        <f t="shared" si="11"/>
        <v>0.59791507700626267</v>
      </c>
      <c r="L189" s="28">
        <f t="shared" si="11"/>
        <v>0.5361833800650273</v>
      </c>
      <c r="M189" s="28">
        <f t="shared" si="11"/>
        <v>0.3172032816218473</v>
      </c>
      <c r="N189" s="28">
        <f t="shared" si="11"/>
        <v>0.20745729068383589</v>
      </c>
      <c r="O189" s="28">
        <f t="shared" si="11"/>
        <v>5.0573074833234477E-2</v>
      </c>
      <c r="P189" s="28"/>
      <c r="Q189" s="28">
        <f t="shared" ref="Q189:S189" si="12">(Q188/P188)-1</f>
        <v>8.3684950406091954</v>
      </c>
      <c r="R189" s="28">
        <f t="shared" si="12"/>
        <v>-0.27541280312616789</v>
      </c>
      <c r="S189" s="28">
        <f t="shared" si="12"/>
        <v>-0.39605323539445003</v>
      </c>
    </row>
    <row r="190" spans="1:19" ht="16" x14ac:dyDescent="0.2">
      <c r="A190" s="29" t="s">
        <v>200</v>
      </c>
      <c r="B190" s="30">
        <f t="shared" ref="B190:S190" si="13">B188/B2</f>
        <v>-0.21039026979621039</v>
      </c>
      <c r="C190" s="30">
        <f t="shared" si="13"/>
        <v>0.310175840070811</v>
      </c>
      <c r="D190" s="30">
        <f t="shared" si="13"/>
        <v>2.7491465336134453E-2</v>
      </c>
      <c r="E190" s="30">
        <f t="shared" si="13"/>
        <v>6.2227716943365124E-2</v>
      </c>
      <c r="F190" s="30">
        <f t="shared" si="13"/>
        <v>0.12382886268373762</v>
      </c>
      <c r="G190" s="30">
        <f t="shared" si="13"/>
        <v>0.22462903289970959</v>
      </c>
      <c r="H190" s="30">
        <f t="shared" si="13"/>
        <v>2.2659982323070694E-2</v>
      </c>
      <c r="I190" s="30">
        <f t="shared" si="13"/>
        <v>0.25123562745664052</v>
      </c>
      <c r="J190" s="30">
        <f t="shared" si="13"/>
        <v>0.21551040778652078</v>
      </c>
      <c r="K190" s="30">
        <f t="shared" si="13"/>
        <v>0.25961778815796965</v>
      </c>
      <c r="L190" s="30">
        <f t="shared" si="13"/>
        <v>0.3053652414744692</v>
      </c>
      <c r="M190" s="30">
        <f t="shared" si="13"/>
        <v>0.30832148134328358</v>
      </c>
      <c r="N190" s="30">
        <f t="shared" si="13"/>
        <v>0.30296652601794338</v>
      </c>
      <c r="O190" s="30">
        <f t="shared" si="13"/>
        <v>0.28763876761881002</v>
      </c>
      <c r="P190" s="30">
        <f t="shared" si="13"/>
        <v>5.9680234844347355E-2</v>
      </c>
      <c r="Q190" s="30">
        <f t="shared" si="13"/>
        <v>0.52769984793814428</v>
      </c>
      <c r="R190" s="30">
        <f t="shared" si="13"/>
        <v>0.35390612309160308</v>
      </c>
      <c r="S190" s="30">
        <f t="shared" si="13"/>
        <v>0.20837209302325582</v>
      </c>
    </row>
    <row r="191" spans="1:19" ht="16" x14ac:dyDescent="0.2">
      <c r="A191" s="3" t="s">
        <v>187</v>
      </c>
      <c r="B191" s="4" t="s">
        <v>24</v>
      </c>
      <c r="C191" s="4">
        <v>28735000</v>
      </c>
      <c r="D191" s="4">
        <v>6700000</v>
      </c>
      <c r="E191" s="4">
        <v>589366000</v>
      </c>
      <c r="F191" s="4">
        <v>84521000</v>
      </c>
      <c r="G191" s="4">
        <v>227387000</v>
      </c>
      <c r="H191" s="4">
        <v>53911000</v>
      </c>
      <c r="I191" s="4">
        <v>1259524000</v>
      </c>
      <c r="J191" s="4">
        <v>156049000</v>
      </c>
      <c r="K191" s="4">
        <v>971071000</v>
      </c>
      <c r="L191" s="4">
        <v>1221215000</v>
      </c>
      <c r="M191" s="4">
        <v>1738000000</v>
      </c>
      <c r="N191" s="4">
        <v>2079000000</v>
      </c>
      <c r="O191" s="5">
        <v>2306000000</v>
      </c>
      <c r="P191" s="4">
        <v>103000000</v>
      </c>
      <c r="Q191" s="4">
        <v>1018000000</v>
      </c>
      <c r="R191" s="4">
        <v>737000000</v>
      </c>
      <c r="S191" s="4">
        <v>448000000</v>
      </c>
    </row>
    <row r="192" spans="1:19" ht="16" x14ac:dyDescent="0.2">
      <c r="A192" s="3" t="s">
        <v>188</v>
      </c>
      <c r="B192" s="6">
        <v>-0.36</v>
      </c>
      <c r="C192" s="6">
        <v>1.1399999999999999</v>
      </c>
      <c r="D192" s="6">
        <v>0.09</v>
      </c>
      <c r="E192" s="6">
        <v>0.2</v>
      </c>
      <c r="F192" s="6">
        <v>0.57999999999999996</v>
      </c>
      <c r="G192" s="6">
        <v>1.45</v>
      </c>
      <c r="H192" s="6">
        <v>0.19</v>
      </c>
      <c r="I192" s="6">
        <v>2.84</v>
      </c>
      <c r="J192" s="6">
        <v>3.16</v>
      </c>
      <c r="K192" s="6">
        <v>4.82</v>
      </c>
      <c r="L192" s="6">
        <v>7.01</v>
      </c>
      <c r="M192" s="6">
        <v>9.0500000000000007</v>
      </c>
      <c r="N192" s="6">
        <v>10.79</v>
      </c>
      <c r="O192" s="7">
        <v>11.36</v>
      </c>
      <c r="P192" s="6">
        <v>0.51</v>
      </c>
      <c r="Q192" s="6">
        <v>5.0199999999999996</v>
      </c>
      <c r="R192" s="6">
        <v>3.62</v>
      </c>
      <c r="S192" s="6">
        <v>2.2000000000000002</v>
      </c>
    </row>
    <row r="193" spans="1:19" ht="16" x14ac:dyDescent="0.2">
      <c r="A193" s="3" t="s">
        <v>189</v>
      </c>
      <c r="B193" s="4" t="s">
        <v>24</v>
      </c>
      <c r="C193" s="4" t="s">
        <v>24</v>
      </c>
      <c r="D193" s="6">
        <v>24.44</v>
      </c>
      <c r="E193" s="6">
        <v>55.34</v>
      </c>
      <c r="F193" s="6">
        <v>51.03</v>
      </c>
      <c r="G193" s="6">
        <v>33.33</v>
      </c>
      <c r="H193" s="6">
        <v>42.42</v>
      </c>
      <c r="I193" s="6">
        <v>27.9</v>
      </c>
      <c r="J193" s="6">
        <v>29.87</v>
      </c>
      <c r="K193" s="6">
        <v>35.380000000000003</v>
      </c>
      <c r="L193" s="6">
        <v>50.22</v>
      </c>
      <c r="M193" s="6">
        <v>50.92</v>
      </c>
      <c r="N193" s="6">
        <v>24.14</v>
      </c>
      <c r="O193" s="7">
        <v>32.68</v>
      </c>
      <c r="P193" s="6">
        <v>27.18</v>
      </c>
      <c r="Q193" s="6">
        <v>24.82</v>
      </c>
      <c r="R193" s="6">
        <v>29.27</v>
      </c>
      <c r="S193" s="6">
        <v>34.26</v>
      </c>
    </row>
    <row r="194" spans="1:19" ht="16" x14ac:dyDescent="0.2">
      <c r="A194" s="3" t="s">
        <v>190</v>
      </c>
      <c r="B194" s="6">
        <v>0.25</v>
      </c>
      <c r="C194" s="6">
        <v>3.81</v>
      </c>
      <c r="D194" s="6">
        <v>-1.31</v>
      </c>
      <c r="E194" s="6">
        <v>-1.1100000000000001</v>
      </c>
      <c r="F194" s="6">
        <v>-0.77</v>
      </c>
      <c r="G194" s="6">
        <v>-1.59</v>
      </c>
      <c r="H194" s="6">
        <v>-0.35</v>
      </c>
      <c r="I194" s="6">
        <v>-4.3099999999999996</v>
      </c>
      <c r="J194" s="6">
        <v>-30.37</v>
      </c>
      <c r="K194" s="6">
        <v>1.97</v>
      </c>
      <c r="L194" s="6">
        <v>15.08</v>
      </c>
      <c r="M194" s="6">
        <v>9.5299999999999994</v>
      </c>
      <c r="N194" s="6">
        <v>8.3800000000000008</v>
      </c>
      <c r="O194" s="7">
        <v>2.04</v>
      </c>
      <c r="P194" s="6">
        <v>3.31</v>
      </c>
      <c r="Q194" s="6">
        <v>7.75</v>
      </c>
      <c r="R194" s="6">
        <v>6.01</v>
      </c>
      <c r="S194" s="6">
        <v>0.56000000000000005</v>
      </c>
    </row>
  </sheetData>
  <pageMargins left="0.7" right="0.7" top="0.75" bottom="0.75" header="0.3" footer="0.3"/>
  <ignoredErrors>
    <ignoredError sqref="B1:S1 A4:S7 A15:S16 A19:S33 A191:S195 A2:S2 A9:S11 A13:S13 A37:S128 A130:S142 A144:S171 A188 P188:R188 L188:N188 C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81BF0-C162-3142-A4AA-880625FE5B58}">
  <dimension ref="A1:R110"/>
  <sheetViews>
    <sheetView tabSelected="1" workbookViewId="0">
      <selection activeCell="G21" sqref="G21"/>
    </sheetView>
  </sheetViews>
  <sheetFormatPr baseColWidth="10" defaultRowHeight="15" x14ac:dyDescent="0.2"/>
  <cols>
    <col min="1" max="18" width="18.83203125" customWidth="1"/>
  </cols>
  <sheetData>
    <row r="1" spans="1:18" s="114" customFormat="1" ht="22" customHeight="1" x14ac:dyDescent="0.2">
      <c r="A1" s="113" t="e" vm="1">
        <v>#VALUE!</v>
      </c>
      <c r="B1" s="113"/>
      <c r="C1" s="113"/>
      <c r="D1" s="113"/>
      <c r="E1" s="113"/>
      <c r="F1" s="113"/>
      <c r="G1" s="113"/>
      <c r="H1" s="113"/>
      <c r="I1" s="113"/>
      <c r="J1" s="113"/>
      <c r="K1" s="113"/>
      <c r="L1" s="113"/>
      <c r="M1" s="113"/>
      <c r="N1" s="113"/>
      <c r="O1" s="113"/>
      <c r="P1" s="113"/>
      <c r="Q1" s="113"/>
      <c r="R1" s="113"/>
    </row>
    <row r="2" spans="1:18" s="114" customFormat="1" ht="22" customHeight="1" thickBot="1" x14ac:dyDescent="0.25">
      <c r="A2" s="113"/>
      <c r="B2" s="113"/>
      <c r="C2" s="113"/>
      <c r="D2" s="113"/>
      <c r="E2" s="113"/>
      <c r="F2" s="113"/>
      <c r="G2" s="113"/>
      <c r="H2" s="113"/>
      <c r="I2" s="113"/>
      <c r="J2" s="113"/>
      <c r="K2" s="113"/>
      <c r="L2" s="113"/>
      <c r="M2" s="113"/>
      <c r="N2" s="113"/>
      <c r="O2" s="113"/>
      <c r="P2" s="113"/>
      <c r="Q2" s="113"/>
      <c r="R2" s="113"/>
    </row>
    <row r="3" spans="1:18" ht="22" customHeight="1" x14ac:dyDescent="0.2">
      <c r="A3" s="31" cm="1">
        <f t="array" ref="A3">_FV(A1,"Market cap",TRUE)</f>
        <v>141612000000</v>
      </c>
      <c r="B3" s="32" t="s">
        <v>201</v>
      </c>
      <c r="C3" s="33">
        <f>Financials!O8*0.01</f>
        <v>0.78500000000000003</v>
      </c>
      <c r="D3" s="32" t="s">
        <v>202</v>
      </c>
      <c r="E3" s="33">
        <f>SUM(C11:E11)/3</f>
        <v>0.27980572942210036</v>
      </c>
      <c r="F3" s="34" t="s">
        <v>203</v>
      </c>
      <c r="G3" s="35">
        <f>AVERAGE(Financials!N129:S129)</f>
        <v>3.6642913339327934E-3</v>
      </c>
      <c r="H3" s="34" t="s">
        <v>204</v>
      </c>
      <c r="I3" s="36">
        <f>J15*(1+I7)/(I6-I7)</f>
        <v>104322580015.93188</v>
      </c>
      <c r="J3" s="37" t="s">
        <v>205</v>
      </c>
      <c r="K3" s="38">
        <f>Financials!O172/Model!A3</f>
        <v>0</v>
      </c>
      <c r="L3" s="39" t="s">
        <v>206</v>
      </c>
      <c r="M3" s="40"/>
      <c r="N3" s="115" t="s">
        <v>207</v>
      </c>
      <c r="O3" s="116"/>
      <c r="P3" s="40"/>
      <c r="Q3" s="40"/>
      <c r="R3" s="40"/>
    </row>
    <row r="4" spans="1:18" ht="22" customHeight="1" x14ac:dyDescent="0.2">
      <c r="A4" s="41">
        <f>Financials!O56-Financials!O96-Financials!O105</f>
        <v>2535000000</v>
      </c>
      <c r="B4" s="42" t="s">
        <v>208</v>
      </c>
      <c r="C4" s="43">
        <f>Financials!O17*0.01</f>
        <v>6.3200000000000006E-2</v>
      </c>
      <c r="D4" s="42" t="s">
        <v>209</v>
      </c>
      <c r="E4" s="43">
        <f>SUM(C13:E13)/3</f>
        <v>0.18100456316116176</v>
      </c>
      <c r="F4" s="44" t="s">
        <v>210</v>
      </c>
      <c r="G4" s="45">
        <f>A5*(1+(5*G3))</f>
        <v>208755898.61728111</v>
      </c>
      <c r="H4" s="44" t="s">
        <v>211</v>
      </c>
      <c r="I4" s="46">
        <f>NPV(I6,F15,G15,H15,I15,(J15+I3))</f>
        <v>83522108027.231201</v>
      </c>
      <c r="J4" s="44" t="s">
        <v>212</v>
      </c>
      <c r="K4" s="47" cm="1">
        <f t="array" ref="K4">_FV(A1,"Change (%)",TRUE)</f>
        <v>7.3790000000000001E-3</v>
      </c>
      <c r="L4" s="48" t="s">
        <v>213</v>
      </c>
      <c r="M4" s="40"/>
      <c r="N4" s="117" t="s">
        <v>214</v>
      </c>
      <c r="O4" s="118"/>
      <c r="P4" s="40"/>
      <c r="Q4" s="40"/>
      <c r="R4" s="40"/>
    </row>
    <row r="5" spans="1:18" ht="22" customHeight="1" x14ac:dyDescent="0.2">
      <c r="A5" s="41" cm="1">
        <f t="array" ref="A5">_FV(A1,"Shares outstanding",TRUE)</f>
        <v>205000000</v>
      </c>
      <c r="B5" s="42" t="s">
        <v>215</v>
      </c>
      <c r="C5" s="43">
        <f>F14</f>
        <v>0.240371697268249</v>
      </c>
      <c r="D5" s="49" t="s">
        <v>216</v>
      </c>
      <c r="E5" s="43">
        <f>SUM(C16:E16)/3</f>
        <v>0.35361465079023685</v>
      </c>
      <c r="F5" s="44" t="s">
        <v>217</v>
      </c>
      <c r="G5" s="45">
        <f>Financials!O56</f>
        <v>4747000000</v>
      </c>
      <c r="H5" s="44" t="s">
        <v>218</v>
      </c>
      <c r="I5" s="46">
        <f>I4+G5-G6</f>
        <v>86057108027.231201</v>
      </c>
      <c r="J5" s="44" t="s">
        <v>219</v>
      </c>
      <c r="K5" s="50" cm="1">
        <f t="array" ref="K5">_FV(A1,"Price")</f>
        <v>690.8</v>
      </c>
      <c r="L5" s="51" t="s">
        <v>220</v>
      </c>
      <c r="M5" s="40"/>
      <c r="N5" s="52" t="s">
        <v>221</v>
      </c>
      <c r="O5" s="53">
        <f>Financials!O20</f>
        <v>-172000000</v>
      </c>
      <c r="P5" s="40"/>
      <c r="Q5" s="40"/>
      <c r="R5" s="40"/>
    </row>
    <row r="6" spans="1:18" ht="22" customHeight="1" x14ac:dyDescent="0.2">
      <c r="A6" s="54">
        <f>O20/F10</f>
        <v>15.854455888938647</v>
      </c>
      <c r="B6" s="42" t="s">
        <v>222</v>
      </c>
      <c r="C6" s="43">
        <f>F17</f>
        <v>0.30306762203313925</v>
      </c>
      <c r="D6" s="49" t="s">
        <v>200</v>
      </c>
      <c r="E6" s="43">
        <f>Financials!O33/Financials!O126</f>
        <v>0.20560207912214842</v>
      </c>
      <c r="F6" s="42" t="s">
        <v>223</v>
      </c>
      <c r="G6" s="45">
        <f>Financials!O96+Financials!O105</f>
        <v>2212000000</v>
      </c>
      <c r="H6" s="44" t="s">
        <v>224</v>
      </c>
      <c r="I6" s="47">
        <f>N25</f>
        <v>9.3492123171309505E-2</v>
      </c>
      <c r="J6" s="44" t="s">
        <v>225</v>
      </c>
      <c r="K6" s="55">
        <f>I5/G4</f>
        <v>412.23797074593068</v>
      </c>
      <c r="L6" s="56" t="s">
        <v>226</v>
      </c>
      <c r="M6" s="40"/>
      <c r="N6" s="52" t="s">
        <v>227</v>
      </c>
      <c r="O6" s="53">
        <f>Financials!O96</f>
        <v>90000000</v>
      </c>
      <c r="P6" s="40"/>
      <c r="Q6" s="40"/>
      <c r="R6" s="40"/>
    </row>
    <row r="7" spans="1:18" ht="22" customHeight="1" thickBot="1" x14ac:dyDescent="0.25">
      <c r="A7" s="57">
        <f>O20/F12</f>
        <v>65.958081043316255</v>
      </c>
      <c r="B7" s="58" t="s">
        <v>228</v>
      </c>
      <c r="C7" s="59">
        <f>F15/A3</f>
        <v>1.911561167132729E-2</v>
      </c>
      <c r="D7" s="58" t="s">
        <v>229</v>
      </c>
      <c r="E7" s="60">
        <f>(Financials!O16*(1-0.25))/(Financials!O126+Financials!O105+Financials!O96)</f>
        <v>4.1611950098489822E-2</v>
      </c>
      <c r="F7" s="58" t="s">
        <v>196</v>
      </c>
      <c r="G7" s="61">
        <f>(Financials!O96+Financials!O105)/Financials!O126</f>
        <v>0.31937626335547215</v>
      </c>
      <c r="H7" s="62" t="s">
        <v>230</v>
      </c>
      <c r="I7" s="63">
        <v>2.5000000000000001E-2</v>
      </c>
      <c r="J7" s="64" t="s">
        <v>231</v>
      </c>
      <c r="K7" s="65">
        <f>K6/K5-1</f>
        <v>-0.40324555479743673</v>
      </c>
      <c r="L7" s="66" t="s">
        <v>232</v>
      </c>
      <c r="M7" s="40"/>
      <c r="N7" s="52" t="s">
        <v>233</v>
      </c>
      <c r="O7" s="53">
        <f>Financials!O105</f>
        <v>2122000000</v>
      </c>
      <c r="P7" s="40"/>
      <c r="Q7" s="40"/>
      <c r="R7" s="40"/>
    </row>
    <row r="8" spans="1:18" ht="22" customHeight="1" x14ac:dyDescent="0.2">
      <c r="A8" s="67"/>
      <c r="B8" s="40"/>
      <c r="C8" s="40"/>
      <c r="D8" s="40"/>
      <c r="E8" s="40"/>
      <c r="F8" s="40"/>
      <c r="G8" s="40"/>
      <c r="H8" s="40"/>
      <c r="I8" s="40"/>
      <c r="J8" s="68"/>
      <c r="K8" s="68"/>
      <c r="L8" s="68"/>
      <c r="M8" s="40"/>
      <c r="N8" s="69" t="s">
        <v>214</v>
      </c>
      <c r="O8" s="70">
        <f>O5/(O6+O7)</f>
        <v>-7.7757685352622063E-2</v>
      </c>
      <c r="P8" s="40"/>
      <c r="Q8" s="40"/>
      <c r="R8" s="40"/>
    </row>
    <row r="9" spans="1:18" ht="22" customHeight="1" x14ac:dyDescent="0.2">
      <c r="A9" s="71"/>
      <c r="B9" s="72">
        <v>2019</v>
      </c>
      <c r="C9" s="72">
        <v>2020</v>
      </c>
      <c r="D9" s="72">
        <v>2021</v>
      </c>
      <c r="E9" s="73">
        <v>2022</v>
      </c>
      <c r="F9" s="74">
        <v>2023</v>
      </c>
      <c r="G9" s="75">
        <v>2024</v>
      </c>
      <c r="H9" s="75">
        <v>2025</v>
      </c>
      <c r="I9" s="75">
        <v>2026</v>
      </c>
      <c r="J9" s="76">
        <v>2027</v>
      </c>
      <c r="K9" s="68"/>
      <c r="L9" s="68"/>
      <c r="M9" s="68"/>
      <c r="N9" s="52" t="s">
        <v>234</v>
      </c>
      <c r="O9" s="53">
        <f>Financials!O25</f>
        <v>-777000000</v>
      </c>
      <c r="P9" s="40"/>
      <c r="Q9" s="40"/>
      <c r="R9" s="40"/>
    </row>
    <row r="10" spans="1:18" ht="22" customHeight="1" x14ac:dyDescent="0.2">
      <c r="A10" s="77" t="s">
        <v>235</v>
      </c>
      <c r="B10" s="78">
        <v>3460437000</v>
      </c>
      <c r="C10" s="78">
        <v>4519484000</v>
      </c>
      <c r="D10" s="78">
        <v>5896000000</v>
      </c>
      <c r="E10" s="79">
        <v>7245000000</v>
      </c>
      <c r="F10" s="78">
        <v>8932000000</v>
      </c>
      <c r="G10" s="78">
        <v>10811000000</v>
      </c>
      <c r="H10" s="78">
        <v>13090000000</v>
      </c>
      <c r="I10" s="78">
        <v>15977000000</v>
      </c>
      <c r="J10" s="79">
        <v>18850000000</v>
      </c>
      <c r="K10" s="80" t="s">
        <v>236</v>
      </c>
      <c r="L10" s="68"/>
      <c r="N10" s="52" t="s">
        <v>237</v>
      </c>
      <c r="O10" s="53">
        <f>Financials!O24</f>
        <v>647000000</v>
      </c>
      <c r="P10" s="40"/>
      <c r="Q10" s="40"/>
      <c r="R10" s="40"/>
    </row>
    <row r="11" spans="1:18" ht="22" customHeight="1" x14ac:dyDescent="0.2">
      <c r="A11" s="81"/>
      <c r="B11" s="82"/>
      <c r="C11" s="82">
        <f t="shared" ref="C11:J11" si="0">(C10/B10)-1</f>
        <v>0.306044294405591</v>
      </c>
      <c r="D11" s="82">
        <f t="shared" si="0"/>
        <v>0.30457370797197192</v>
      </c>
      <c r="E11" s="82">
        <f t="shared" si="0"/>
        <v>0.22879918588873815</v>
      </c>
      <c r="F11" s="83">
        <f t="shared" si="0"/>
        <v>0.23285024154589373</v>
      </c>
      <c r="G11" s="82">
        <f t="shared" si="0"/>
        <v>0.21036721898790867</v>
      </c>
      <c r="H11" s="82">
        <f t="shared" si="0"/>
        <v>0.21080381093330858</v>
      </c>
      <c r="I11" s="82">
        <f t="shared" si="0"/>
        <v>0.22055003819709706</v>
      </c>
      <c r="J11" s="84">
        <f t="shared" si="0"/>
        <v>0.17982099267697316</v>
      </c>
      <c r="K11" s="84">
        <f>AVERAGE(F11:J11)</f>
        <v>0.21087846046823625</v>
      </c>
      <c r="L11" s="68"/>
      <c r="M11" s="68"/>
      <c r="N11" s="52" t="s">
        <v>238</v>
      </c>
      <c r="O11" s="85">
        <f>O9/O10</f>
        <v>-1.2009273570324575</v>
      </c>
      <c r="P11" s="40"/>
      <c r="Q11" s="40"/>
      <c r="R11" s="40"/>
    </row>
    <row r="12" spans="1:18" ht="22" customHeight="1" x14ac:dyDescent="0.2">
      <c r="A12" s="77" t="s">
        <v>142</v>
      </c>
      <c r="B12" s="78">
        <v>626698000</v>
      </c>
      <c r="C12" s="78">
        <v>118503000</v>
      </c>
      <c r="D12" s="78">
        <v>230000000</v>
      </c>
      <c r="E12" s="78">
        <v>325000000</v>
      </c>
      <c r="F12" s="86">
        <v>2147000000</v>
      </c>
      <c r="G12" s="78">
        <v>2642000000</v>
      </c>
      <c r="H12" s="78">
        <v>3242000000</v>
      </c>
      <c r="I12" s="78">
        <v>4015000000</v>
      </c>
      <c r="J12" s="79">
        <v>4454000000</v>
      </c>
      <c r="K12" s="87" t="s">
        <v>239</v>
      </c>
      <c r="L12" s="68"/>
      <c r="M12" s="68"/>
      <c r="N12" s="52" t="s">
        <v>240</v>
      </c>
      <c r="O12" s="85">
        <f>O8*(1-O11)</f>
        <v>-0.17113901691210789</v>
      </c>
      <c r="P12" s="40"/>
      <c r="Q12" s="40"/>
      <c r="R12" s="40"/>
    </row>
    <row r="13" spans="1:18" ht="22" customHeight="1" x14ac:dyDescent="0.2">
      <c r="A13" s="81"/>
      <c r="B13" s="82"/>
      <c r="C13" s="82">
        <f t="shared" ref="C13:J13" si="1">(C12/B12)-1</f>
        <v>-0.81090892263897441</v>
      </c>
      <c r="D13" s="82">
        <f t="shared" si="1"/>
        <v>0.94087913386159006</v>
      </c>
      <c r="E13" s="82">
        <f t="shared" si="1"/>
        <v>0.41304347826086962</v>
      </c>
      <c r="F13" s="83">
        <f t="shared" si="1"/>
        <v>5.6061538461538465</v>
      </c>
      <c r="G13" s="82">
        <f t="shared" si="1"/>
        <v>0.23055426176059624</v>
      </c>
      <c r="H13" s="82">
        <f t="shared" si="1"/>
        <v>0.22710068130204397</v>
      </c>
      <c r="I13" s="82">
        <f t="shared" si="1"/>
        <v>0.23843306600863667</v>
      </c>
      <c r="J13" s="84">
        <f t="shared" si="1"/>
        <v>0.10933997509339966</v>
      </c>
      <c r="K13" s="84">
        <f>AVERAGE(G13:J13)</f>
        <v>0.20135699604116913</v>
      </c>
      <c r="L13" s="68"/>
      <c r="M13" s="68"/>
      <c r="N13" s="117" t="s">
        <v>241</v>
      </c>
      <c r="O13" s="118"/>
      <c r="P13" s="40"/>
      <c r="Q13" s="40"/>
      <c r="R13" s="40"/>
    </row>
    <row r="14" spans="1:18" ht="22" customHeight="1" x14ac:dyDescent="0.2">
      <c r="A14" s="88" t="s">
        <v>242</v>
      </c>
      <c r="B14" s="89">
        <f>B12/B10</f>
        <v>0.18110371609134915</v>
      </c>
      <c r="C14" s="89">
        <f t="shared" ref="C14:J14" si="2">C12/C10</f>
        <v>2.6220471186533683E-2</v>
      </c>
      <c r="D14" s="89">
        <f t="shared" si="2"/>
        <v>3.9009497964721848E-2</v>
      </c>
      <c r="E14" s="89">
        <f t="shared" si="2"/>
        <v>4.4858523119392688E-2</v>
      </c>
      <c r="F14" s="90">
        <f t="shared" si="2"/>
        <v>0.240371697268249</v>
      </c>
      <c r="G14" s="89">
        <f t="shared" si="2"/>
        <v>0.24438072333734159</v>
      </c>
      <c r="H14" s="89">
        <f t="shared" si="2"/>
        <v>0.24766997708174179</v>
      </c>
      <c r="I14" s="89">
        <f t="shared" si="2"/>
        <v>0.25129874194154095</v>
      </c>
      <c r="J14" s="91">
        <f t="shared" si="2"/>
        <v>0.23628647214854112</v>
      </c>
      <c r="K14" s="91"/>
      <c r="L14" s="68"/>
      <c r="M14" s="68"/>
      <c r="N14" s="52" t="s">
        <v>243</v>
      </c>
      <c r="O14" s="85">
        <f>'[1]US Treasury Bonds'!$C$8</f>
        <v>4.2709999999999998E-2</v>
      </c>
      <c r="P14" s="40"/>
      <c r="Q14" s="40"/>
      <c r="R14" s="40"/>
    </row>
    <row r="15" spans="1:18" ht="22" customHeight="1" x14ac:dyDescent="0.2">
      <c r="A15" s="77" t="s">
        <v>185</v>
      </c>
      <c r="B15" s="78">
        <v>898391000</v>
      </c>
      <c r="C15" s="78">
        <v>1380093323</v>
      </c>
      <c r="D15" s="78">
        <v>1817863454</v>
      </c>
      <c r="E15" s="78">
        <v>2194992481</v>
      </c>
      <c r="F15" s="86">
        <v>2707000000</v>
      </c>
      <c r="G15" s="78">
        <v>3274000000</v>
      </c>
      <c r="H15" s="78">
        <v>4033000000</v>
      </c>
      <c r="I15" s="78">
        <v>5774000000</v>
      </c>
      <c r="J15" s="79">
        <v>6971000000</v>
      </c>
      <c r="K15" s="87" t="s">
        <v>244</v>
      </c>
      <c r="L15" s="68"/>
      <c r="M15" s="68"/>
      <c r="N15" s="52" t="s">
        <v>245</v>
      </c>
      <c r="O15" s="92">
        <f>1.33</f>
        <v>1.33</v>
      </c>
      <c r="P15" s="40"/>
      <c r="Q15" s="40"/>
      <c r="R15" s="40"/>
    </row>
    <row r="16" spans="1:18" ht="22" customHeight="1" x14ac:dyDescent="0.2">
      <c r="A16" s="93"/>
      <c r="B16" s="82"/>
      <c r="C16" s="82">
        <f t="shared" ref="C16:J16" si="3">(C15/B15)-1</f>
        <v>0.5361833800650273</v>
      </c>
      <c r="D16" s="82">
        <f t="shared" si="3"/>
        <v>0.3172032816218473</v>
      </c>
      <c r="E16" s="82">
        <f t="shared" si="3"/>
        <v>0.20745729068383589</v>
      </c>
      <c r="F16" s="83">
        <f t="shared" si="3"/>
        <v>0.23326162774222281</v>
      </c>
      <c r="G16" s="82">
        <f t="shared" si="3"/>
        <v>0.20945696342814935</v>
      </c>
      <c r="H16" s="82">
        <f t="shared" si="3"/>
        <v>0.23182651191203418</v>
      </c>
      <c r="I16" s="82">
        <f t="shared" si="3"/>
        <v>0.43168856930324817</v>
      </c>
      <c r="J16" s="84">
        <f t="shared" si="3"/>
        <v>0.20730862487010748</v>
      </c>
      <c r="K16" s="84">
        <f>AVERAGE(F16:J16)</f>
        <v>0.2627084594511524</v>
      </c>
      <c r="L16" s="68"/>
      <c r="M16" s="68"/>
      <c r="N16" s="52" t="s">
        <v>246</v>
      </c>
      <c r="O16" s="85">
        <v>8.4000000000000005E-2</v>
      </c>
      <c r="P16" s="40"/>
      <c r="Q16" s="40"/>
      <c r="R16" s="40"/>
    </row>
    <row r="17" spans="1:18" ht="22" customHeight="1" x14ac:dyDescent="0.2">
      <c r="A17" s="88" t="s">
        <v>200</v>
      </c>
      <c r="B17" s="89">
        <f>B15/B10</f>
        <v>0.25961778815796965</v>
      </c>
      <c r="C17" s="89">
        <f t="shared" ref="C17:J17" si="4">C15/C10</f>
        <v>0.3053652414744692</v>
      </c>
      <c r="D17" s="89">
        <f t="shared" si="4"/>
        <v>0.30832148134328358</v>
      </c>
      <c r="E17" s="91">
        <f t="shared" si="4"/>
        <v>0.30296652601794338</v>
      </c>
      <c r="F17" s="89">
        <f t="shared" si="4"/>
        <v>0.30306762203313925</v>
      </c>
      <c r="G17" s="89">
        <f t="shared" si="4"/>
        <v>0.30283970030524465</v>
      </c>
      <c r="H17" s="89">
        <f t="shared" si="4"/>
        <v>0.30809778456837278</v>
      </c>
      <c r="I17" s="89">
        <f t="shared" si="4"/>
        <v>0.36139450460036304</v>
      </c>
      <c r="J17" s="91">
        <f t="shared" si="4"/>
        <v>0.36981432360742705</v>
      </c>
      <c r="K17" s="91"/>
      <c r="L17" s="68"/>
      <c r="M17" s="68"/>
      <c r="N17" s="94" t="s">
        <v>241</v>
      </c>
      <c r="O17" s="95">
        <f>(O14)+((O15)*(O16-O14))</f>
        <v>9.762570000000001E-2</v>
      </c>
      <c r="P17" s="40"/>
      <c r="Q17" s="40"/>
      <c r="R17" s="40"/>
    </row>
    <row r="18" spans="1:18" ht="22" customHeight="1" x14ac:dyDescent="0.2">
      <c r="A18" s="96" t="s">
        <v>196</v>
      </c>
      <c r="B18" s="97">
        <v>9.6944100164139627E-3</v>
      </c>
      <c r="C18" s="97">
        <v>3.0011626575639445E-2</v>
      </c>
      <c r="D18" s="97">
        <v>3.2619732611270942E-2</v>
      </c>
      <c r="E18" s="97">
        <v>3.6653359030837003E-2</v>
      </c>
      <c r="F18" s="98"/>
      <c r="G18" s="97"/>
      <c r="H18" s="97"/>
      <c r="I18" s="97"/>
      <c r="J18" s="99"/>
      <c r="K18" s="100"/>
      <c r="L18" s="68"/>
      <c r="M18" s="68"/>
      <c r="N18" s="117" t="s">
        <v>247</v>
      </c>
      <c r="O18" s="118"/>
      <c r="P18" s="40"/>
      <c r="Q18" s="40"/>
      <c r="R18" s="40"/>
    </row>
    <row r="19" spans="1:18" ht="22" customHeight="1" x14ac:dyDescent="0.2">
      <c r="A19" s="68"/>
      <c r="B19" s="68"/>
      <c r="C19" s="68"/>
      <c r="D19" s="68"/>
      <c r="E19" s="68"/>
      <c r="F19" s="68" t="s">
        <v>248</v>
      </c>
      <c r="G19" s="68"/>
      <c r="H19" s="68"/>
      <c r="I19" s="68"/>
      <c r="J19" s="68"/>
      <c r="K19" s="68"/>
      <c r="L19" s="68"/>
      <c r="M19" s="68"/>
      <c r="N19" s="52" t="s">
        <v>224</v>
      </c>
      <c r="O19" s="101">
        <f>O6+O7</f>
        <v>2212000000</v>
      </c>
      <c r="P19" s="40"/>
      <c r="Q19" s="40"/>
      <c r="R19" s="40"/>
    </row>
    <row r="20" spans="1:18" ht="22" customHeight="1" x14ac:dyDescent="0.2">
      <c r="B20" s="102"/>
      <c r="C20" s="102"/>
      <c r="D20" s="102"/>
      <c r="E20" s="102"/>
      <c r="F20" s="68"/>
      <c r="G20" s="68"/>
      <c r="H20" s="68"/>
      <c r="I20" s="68"/>
      <c r="J20" s="68"/>
      <c r="K20" s="68"/>
      <c r="L20" s="68"/>
      <c r="M20" s="68"/>
      <c r="N20" s="52" t="s">
        <v>201</v>
      </c>
      <c r="O20" s="101">
        <f>A3</f>
        <v>141612000000</v>
      </c>
      <c r="P20" s="40"/>
      <c r="Q20" s="40"/>
      <c r="R20" s="40"/>
    </row>
    <row r="21" spans="1:18" ht="22" customHeight="1" x14ac:dyDescent="0.2">
      <c r="A21" s="119" t="str" cm="1">
        <f t="array" ref="A21">_FV(A1,"Industry")</f>
        <v>Software &amp; IT Services</v>
      </c>
      <c r="B21" s="119"/>
      <c r="C21" s="119"/>
      <c r="D21" s="120" cm="1">
        <f t="array" ref="D21">_FV(A1,"Year incorporated",TRUE)</f>
        <v>2012</v>
      </c>
      <c r="E21" s="120"/>
      <c r="F21" s="68"/>
      <c r="G21" s="68"/>
      <c r="H21" s="68"/>
      <c r="I21" s="68"/>
      <c r="J21" s="68"/>
      <c r="K21" s="68"/>
      <c r="M21" s="68"/>
      <c r="N21" s="52" t="s">
        <v>249</v>
      </c>
      <c r="O21" s="101">
        <f>O19+O20</f>
        <v>143824000000</v>
      </c>
      <c r="P21" s="40"/>
      <c r="Q21" s="40"/>
      <c r="R21" s="40"/>
    </row>
    <row r="22" spans="1:18" ht="22" customHeight="1" x14ac:dyDescent="0.2">
      <c r="A22" s="108" t="str" cm="1">
        <f t="array" ref="A22">_FV(A1,"Description")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B22" s="108"/>
      <c r="C22" s="108"/>
      <c r="D22" s="108"/>
      <c r="E22" s="108"/>
      <c r="F22" s="68"/>
      <c r="G22" s="68"/>
      <c r="H22" s="68"/>
      <c r="I22" s="68"/>
      <c r="J22" s="68"/>
      <c r="K22" s="68"/>
      <c r="L22" s="68"/>
      <c r="M22" s="68"/>
      <c r="N22" s="69" t="s">
        <v>250</v>
      </c>
      <c r="O22" s="103">
        <f>(O19/O21)</f>
        <v>1.5379908777394593E-2</v>
      </c>
      <c r="P22" s="40"/>
      <c r="Q22" s="40"/>
      <c r="R22" s="40"/>
    </row>
    <row r="23" spans="1:18" ht="22" customHeight="1" x14ac:dyDescent="0.2">
      <c r="A23" s="108"/>
      <c r="B23" s="108"/>
      <c r="C23" s="108"/>
      <c r="D23" s="108"/>
      <c r="E23" s="108"/>
      <c r="F23" s="68"/>
      <c r="G23" s="68"/>
      <c r="H23" s="68"/>
      <c r="I23" s="68"/>
      <c r="J23" s="68"/>
      <c r="K23" s="68"/>
      <c r="L23" s="68"/>
      <c r="M23" s="68"/>
      <c r="N23" s="94" t="s">
        <v>251</v>
      </c>
      <c r="O23" s="104">
        <f>O20/O21</f>
        <v>0.98462009122260541</v>
      </c>
      <c r="P23" s="40"/>
      <c r="Q23" s="40"/>
      <c r="R23" s="40"/>
    </row>
    <row r="24" spans="1:18" ht="22" customHeight="1" x14ac:dyDescent="0.2">
      <c r="A24" s="108"/>
      <c r="B24" s="108"/>
      <c r="C24" s="108"/>
      <c r="D24" s="108"/>
      <c r="E24" s="108"/>
      <c r="F24" s="68"/>
      <c r="G24" s="68"/>
      <c r="H24" s="68"/>
      <c r="I24" s="68"/>
      <c r="J24" s="68"/>
      <c r="K24" s="68"/>
      <c r="L24" s="68"/>
      <c r="M24" s="68"/>
      <c r="N24" s="109" t="s">
        <v>252</v>
      </c>
      <c r="O24" s="110"/>
      <c r="P24" s="40"/>
      <c r="Q24" s="40"/>
      <c r="R24" s="40"/>
    </row>
    <row r="25" spans="1:18" ht="22" customHeight="1" x14ac:dyDescent="0.2">
      <c r="A25" s="108"/>
      <c r="B25" s="108"/>
      <c r="C25" s="108"/>
      <c r="D25" s="108"/>
      <c r="E25" s="108"/>
      <c r="F25" s="68"/>
      <c r="G25" s="68"/>
      <c r="H25" s="68"/>
      <c r="I25" s="68"/>
      <c r="J25" s="68"/>
      <c r="K25" s="68"/>
      <c r="L25" s="68"/>
      <c r="M25" s="68"/>
      <c r="N25" s="111">
        <f>(O22*O12)+(O23*O17)</f>
        <v>9.3492123171309505E-2</v>
      </c>
      <c r="O25" s="112"/>
      <c r="P25" s="40"/>
      <c r="Q25" s="40"/>
      <c r="R25" s="40"/>
    </row>
    <row r="26" spans="1:18" ht="22" customHeight="1" x14ac:dyDescent="0.2">
      <c r="A26" s="108"/>
      <c r="B26" s="108"/>
      <c r="C26" s="108"/>
      <c r="D26" s="108"/>
      <c r="E26" s="108"/>
      <c r="F26" s="68"/>
      <c r="G26" s="68"/>
      <c r="H26" s="68"/>
      <c r="I26" s="68"/>
      <c r="J26" s="68"/>
      <c r="K26" s="68"/>
      <c r="L26" s="68"/>
      <c r="M26" s="68"/>
      <c r="N26" s="68"/>
      <c r="O26" s="40"/>
      <c r="P26" s="40"/>
      <c r="Q26" s="40"/>
      <c r="R26" s="40"/>
    </row>
    <row r="27" spans="1:18" ht="22" customHeight="1" x14ac:dyDescent="0.2">
      <c r="A27" s="108"/>
      <c r="B27" s="108"/>
      <c r="C27" s="108"/>
      <c r="D27" s="108"/>
      <c r="E27" s="108"/>
      <c r="F27" s="68"/>
      <c r="G27" s="68"/>
      <c r="H27" s="68"/>
      <c r="I27" s="68"/>
      <c r="J27" s="68"/>
      <c r="K27" s="68"/>
      <c r="L27" s="68"/>
      <c r="M27" s="68"/>
      <c r="N27" s="68"/>
      <c r="O27" s="40"/>
      <c r="P27" s="40"/>
      <c r="Q27" s="40"/>
      <c r="R27" s="40"/>
    </row>
    <row r="28" spans="1:18" ht="22" customHeight="1" x14ac:dyDescent="0.2">
      <c r="A28" s="108"/>
      <c r="B28" s="108"/>
      <c r="C28" s="108"/>
      <c r="D28" s="108"/>
      <c r="E28" s="108"/>
      <c r="F28" s="68"/>
      <c r="G28" s="68"/>
      <c r="H28" s="68"/>
      <c r="I28" s="68"/>
      <c r="J28" s="68"/>
      <c r="K28" s="68"/>
      <c r="L28" s="68"/>
      <c r="M28" s="68"/>
      <c r="N28" s="68"/>
      <c r="O28" s="40"/>
      <c r="P28" s="40"/>
      <c r="Q28" s="40"/>
      <c r="R28" s="40"/>
    </row>
    <row r="29" spans="1:18" ht="22" customHeight="1" x14ac:dyDescent="0.2">
      <c r="A29" s="108"/>
      <c r="B29" s="108"/>
      <c r="C29" s="108"/>
      <c r="D29" s="108"/>
      <c r="E29" s="108"/>
      <c r="F29" s="68"/>
      <c r="G29" s="68"/>
      <c r="H29" s="68"/>
      <c r="I29" s="68"/>
      <c r="J29" s="68"/>
      <c r="K29" s="68"/>
      <c r="L29" s="68"/>
      <c r="M29" s="68"/>
      <c r="N29" s="68"/>
      <c r="O29" s="40"/>
      <c r="P29" s="40"/>
      <c r="Q29" s="40"/>
      <c r="R29" s="40"/>
    </row>
    <row r="30" spans="1:18" ht="22" customHeight="1" x14ac:dyDescent="0.2">
      <c r="A30" s="108"/>
      <c r="B30" s="108"/>
      <c r="C30" s="108"/>
      <c r="D30" s="108"/>
      <c r="E30" s="108"/>
      <c r="F30" s="68"/>
      <c r="G30" s="68"/>
      <c r="H30" s="68"/>
      <c r="I30" s="68"/>
      <c r="J30" s="68"/>
      <c r="K30" s="68"/>
      <c r="L30" s="68"/>
      <c r="M30" s="68"/>
      <c r="N30" s="68"/>
      <c r="O30" s="40"/>
      <c r="P30" s="40"/>
      <c r="Q30" s="40"/>
      <c r="R30" s="40"/>
    </row>
    <row r="31" spans="1:18" x14ac:dyDescent="0.2">
      <c r="A31" s="40"/>
      <c r="B31" s="40"/>
      <c r="C31" s="40"/>
      <c r="D31" s="40"/>
      <c r="E31" s="40"/>
      <c r="F31" s="40"/>
      <c r="G31" s="40"/>
      <c r="H31" s="40"/>
      <c r="I31" s="40"/>
      <c r="J31" s="40"/>
      <c r="K31" s="40"/>
      <c r="L31" s="40"/>
      <c r="M31" s="40"/>
      <c r="N31" s="40"/>
      <c r="O31" s="40"/>
      <c r="P31" s="40"/>
      <c r="Q31" s="40"/>
      <c r="R31" s="40"/>
    </row>
    <row r="32" spans="1:18" x14ac:dyDescent="0.2">
      <c r="A32" s="40"/>
      <c r="B32" s="40"/>
      <c r="C32" s="40"/>
      <c r="D32" s="40"/>
      <c r="E32" s="40"/>
      <c r="F32" s="40"/>
      <c r="G32" s="40"/>
      <c r="H32" s="40"/>
      <c r="I32" s="40"/>
      <c r="J32" s="40"/>
      <c r="K32" s="40"/>
      <c r="L32" s="40"/>
      <c r="M32" s="40"/>
      <c r="N32" s="40"/>
      <c r="O32" s="40"/>
      <c r="P32" s="40"/>
      <c r="Q32" s="40"/>
      <c r="R32" s="40"/>
    </row>
    <row r="33" spans="1:18" x14ac:dyDescent="0.2">
      <c r="A33" s="68"/>
      <c r="B33" s="68"/>
      <c r="C33" s="68"/>
      <c r="D33" s="68"/>
      <c r="E33" s="68"/>
      <c r="F33" s="68"/>
      <c r="G33" s="68"/>
      <c r="H33" s="68"/>
      <c r="I33" s="68"/>
      <c r="J33" s="68"/>
      <c r="K33" s="68"/>
      <c r="L33" s="68"/>
      <c r="M33" s="68"/>
      <c r="N33" s="68"/>
      <c r="O33" s="68"/>
      <c r="P33" s="68"/>
      <c r="Q33" s="40"/>
      <c r="R33" s="40"/>
    </row>
    <row r="34" spans="1:18" x14ac:dyDescent="0.2">
      <c r="A34" s="68"/>
      <c r="B34" s="68"/>
      <c r="C34" s="68"/>
      <c r="D34" s="68"/>
      <c r="E34" s="68"/>
      <c r="F34" s="68"/>
      <c r="G34" s="68"/>
      <c r="H34" s="68"/>
      <c r="I34" s="68"/>
      <c r="J34" s="68"/>
      <c r="K34" s="68"/>
      <c r="L34" s="68"/>
      <c r="M34" s="68"/>
      <c r="N34" s="68"/>
      <c r="O34" s="68"/>
      <c r="P34" s="68"/>
      <c r="Q34" s="40"/>
      <c r="R34" s="40"/>
    </row>
    <row r="35" spans="1:18" x14ac:dyDescent="0.2">
      <c r="A35" s="68"/>
      <c r="B35" s="68"/>
      <c r="C35" s="68"/>
      <c r="D35" s="68"/>
      <c r="E35" s="68"/>
      <c r="F35" s="68"/>
      <c r="G35" s="68"/>
      <c r="H35" s="68"/>
      <c r="I35" s="68"/>
      <c r="J35" s="68"/>
      <c r="K35" s="68"/>
      <c r="L35" s="68"/>
      <c r="M35" s="68"/>
      <c r="N35" s="68"/>
      <c r="O35" s="68"/>
      <c r="P35" s="68"/>
      <c r="Q35" s="40"/>
      <c r="R35" s="40"/>
    </row>
    <row r="36" spans="1:18" x14ac:dyDescent="0.2">
      <c r="A36" s="68"/>
      <c r="B36" s="68"/>
      <c r="C36" s="68"/>
      <c r="D36" s="68"/>
      <c r="E36" s="68"/>
      <c r="F36" s="68"/>
      <c r="G36" s="68"/>
      <c r="H36" s="68"/>
      <c r="I36" s="68"/>
      <c r="J36" s="68"/>
      <c r="K36" s="68"/>
      <c r="L36" s="68"/>
      <c r="M36" s="68"/>
      <c r="N36" s="68"/>
      <c r="O36" s="68"/>
      <c r="P36" s="68"/>
      <c r="Q36" s="40"/>
      <c r="R36" s="40"/>
    </row>
    <row r="37" spans="1:18" x14ac:dyDescent="0.2">
      <c r="A37" s="68"/>
      <c r="B37" s="68"/>
      <c r="C37" s="68"/>
      <c r="D37" s="68"/>
      <c r="E37" s="68"/>
      <c r="F37" s="68"/>
      <c r="G37" s="68"/>
      <c r="H37" s="68"/>
      <c r="I37" s="68"/>
      <c r="J37" s="68"/>
      <c r="K37" s="68"/>
      <c r="L37" s="68"/>
      <c r="M37" s="68"/>
      <c r="N37" s="68"/>
      <c r="O37" s="68"/>
      <c r="P37" s="68"/>
      <c r="Q37" s="40"/>
      <c r="R37" s="40"/>
    </row>
    <row r="38" spans="1:18" x14ac:dyDescent="0.2">
      <c r="A38" s="68"/>
      <c r="B38" s="68"/>
      <c r="C38" s="68"/>
      <c r="D38" s="68"/>
      <c r="E38" s="68"/>
      <c r="F38" s="68"/>
      <c r="G38" s="68"/>
      <c r="H38" s="68"/>
      <c r="I38" s="68"/>
      <c r="J38" s="68"/>
      <c r="K38" s="68"/>
      <c r="L38" s="68"/>
      <c r="M38" s="68"/>
      <c r="N38" s="68"/>
      <c r="O38" s="68"/>
      <c r="P38" s="68"/>
      <c r="Q38" s="40"/>
      <c r="R38" s="40"/>
    </row>
    <row r="39" spans="1:18" x14ac:dyDescent="0.2">
      <c r="A39" s="68"/>
      <c r="B39" s="68"/>
      <c r="C39" s="68"/>
      <c r="D39" s="68"/>
      <c r="E39" s="68"/>
      <c r="F39" s="68"/>
      <c r="G39" s="68"/>
      <c r="H39" s="68"/>
      <c r="I39" s="68"/>
      <c r="J39" s="68"/>
      <c r="K39" s="68"/>
      <c r="L39" s="68"/>
      <c r="M39" s="68"/>
      <c r="N39" s="68"/>
      <c r="O39" s="68"/>
      <c r="P39" s="68"/>
      <c r="Q39" s="40"/>
      <c r="R39" s="40"/>
    </row>
    <row r="40" spans="1:18" x14ac:dyDescent="0.2">
      <c r="A40" s="68"/>
      <c r="B40" s="68"/>
      <c r="C40" s="68"/>
      <c r="D40" s="68"/>
      <c r="E40" s="68"/>
      <c r="F40" s="68"/>
      <c r="G40" s="68"/>
      <c r="H40" s="68"/>
      <c r="I40" s="68"/>
      <c r="J40" s="68"/>
      <c r="K40" s="68"/>
      <c r="L40" s="68"/>
      <c r="M40" s="68"/>
      <c r="N40" s="68"/>
      <c r="O40" s="68"/>
      <c r="P40" s="68"/>
      <c r="Q40" s="40"/>
      <c r="R40" s="40"/>
    </row>
    <row r="41" spans="1:18" x14ac:dyDescent="0.2">
      <c r="A41" s="68"/>
      <c r="B41" s="68"/>
      <c r="C41" s="68"/>
      <c r="D41" s="68"/>
      <c r="E41" s="68"/>
      <c r="F41" s="68"/>
      <c r="G41" s="68"/>
      <c r="H41" s="68"/>
      <c r="I41" s="68"/>
      <c r="J41" s="68"/>
      <c r="K41" s="68"/>
      <c r="L41" s="68"/>
      <c r="M41" s="68"/>
      <c r="N41" s="68"/>
      <c r="O41" s="68"/>
      <c r="P41" s="68"/>
      <c r="Q41" s="40"/>
      <c r="R41" s="40"/>
    </row>
    <row r="42" spans="1:18" x14ac:dyDescent="0.2">
      <c r="A42" s="68"/>
      <c r="B42" s="68"/>
      <c r="C42" s="68"/>
      <c r="D42" s="68"/>
      <c r="E42" s="68"/>
      <c r="F42" s="68"/>
      <c r="G42" s="68"/>
      <c r="H42" s="68"/>
      <c r="I42" s="68"/>
      <c r="J42" s="68"/>
      <c r="K42" s="68"/>
      <c r="L42" s="68"/>
      <c r="M42" s="68"/>
      <c r="N42" s="68"/>
      <c r="O42" s="68"/>
      <c r="P42" s="68"/>
      <c r="Q42" s="40"/>
      <c r="R42" s="40"/>
    </row>
    <row r="43" spans="1:18" x14ac:dyDescent="0.2">
      <c r="A43" s="68"/>
      <c r="B43" s="68"/>
      <c r="C43" s="68"/>
      <c r="D43" s="68"/>
      <c r="E43" s="68"/>
      <c r="F43" s="68"/>
      <c r="G43" s="68"/>
      <c r="H43" s="68"/>
      <c r="I43" s="68"/>
      <c r="J43" s="68"/>
      <c r="K43" s="68"/>
      <c r="L43" s="68"/>
      <c r="M43" s="68"/>
      <c r="N43" s="68"/>
      <c r="O43" s="68"/>
      <c r="P43" s="68"/>
      <c r="Q43" s="40"/>
      <c r="R43" s="40"/>
    </row>
    <row r="44" spans="1:18" x14ac:dyDescent="0.2">
      <c r="A44" s="68"/>
      <c r="B44" s="68"/>
      <c r="C44" s="68"/>
      <c r="D44" s="68"/>
      <c r="E44" s="68"/>
      <c r="F44" s="68"/>
      <c r="G44" s="68"/>
      <c r="H44" s="68"/>
      <c r="I44" s="68"/>
      <c r="J44" s="68"/>
      <c r="K44" s="68"/>
      <c r="L44" s="68"/>
      <c r="M44" s="68"/>
      <c r="N44" s="68"/>
      <c r="O44" s="68"/>
      <c r="P44" s="68"/>
      <c r="Q44" s="40"/>
      <c r="R44" s="40"/>
    </row>
    <row r="45" spans="1:18" x14ac:dyDescent="0.2">
      <c r="A45" s="68"/>
      <c r="B45" s="68"/>
      <c r="C45" s="68"/>
      <c r="D45" s="68"/>
      <c r="E45" s="68"/>
      <c r="F45" s="68"/>
      <c r="G45" s="68"/>
      <c r="H45" s="68"/>
      <c r="I45" s="68"/>
      <c r="J45" s="68"/>
      <c r="K45" s="68"/>
      <c r="L45" s="68"/>
      <c r="M45" s="68"/>
      <c r="N45" s="68"/>
      <c r="O45" s="68"/>
      <c r="P45" s="68"/>
      <c r="Q45" s="40"/>
      <c r="R45" s="40"/>
    </row>
    <row r="46" spans="1:18" x14ac:dyDescent="0.2">
      <c r="A46" s="68"/>
      <c r="B46" s="68"/>
      <c r="C46" s="68"/>
      <c r="D46" s="68"/>
      <c r="E46" s="68"/>
      <c r="F46" s="68"/>
      <c r="G46" s="68"/>
      <c r="H46" s="68"/>
      <c r="I46" s="68"/>
      <c r="J46" s="68"/>
      <c r="K46" s="68"/>
      <c r="L46" s="68"/>
      <c r="M46" s="68"/>
      <c r="N46" s="68"/>
      <c r="O46" s="68"/>
      <c r="P46" s="68"/>
      <c r="Q46" s="40"/>
      <c r="R46" s="40"/>
    </row>
    <row r="47" spans="1:18" x14ac:dyDescent="0.2">
      <c r="A47" s="68"/>
      <c r="B47" s="68"/>
      <c r="C47" s="68"/>
      <c r="D47" s="68"/>
      <c r="E47" s="68"/>
      <c r="F47" s="68"/>
      <c r="G47" s="68"/>
      <c r="H47" s="68"/>
      <c r="I47" s="68"/>
      <c r="J47" s="68"/>
      <c r="K47" s="68"/>
      <c r="L47" s="68"/>
      <c r="M47" s="68"/>
      <c r="N47" s="68"/>
      <c r="O47" s="68"/>
      <c r="P47" s="68"/>
      <c r="Q47" s="40"/>
      <c r="R47" s="40"/>
    </row>
    <row r="48" spans="1:18" x14ac:dyDescent="0.2">
      <c r="A48" s="68"/>
      <c r="B48" s="68"/>
      <c r="C48" s="68"/>
      <c r="D48" s="68"/>
      <c r="E48" s="68"/>
      <c r="F48" s="68"/>
      <c r="G48" s="68"/>
      <c r="H48" s="68"/>
      <c r="I48" s="68"/>
      <c r="J48" s="68"/>
      <c r="K48" s="68"/>
      <c r="L48" s="68"/>
      <c r="M48" s="68"/>
      <c r="N48" s="68"/>
      <c r="O48" s="68"/>
      <c r="P48" s="68"/>
      <c r="Q48" s="40"/>
      <c r="R48" s="40"/>
    </row>
    <row r="49" spans="1:18" x14ac:dyDescent="0.2">
      <c r="A49" s="68"/>
      <c r="B49" s="68"/>
      <c r="C49" s="68"/>
      <c r="D49" s="68"/>
      <c r="E49" s="68"/>
      <c r="F49" s="68"/>
      <c r="G49" s="68"/>
      <c r="H49" s="68"/>
      <c r="I49" s="68"/>
      <c r="J49" s="68"/>
      <c r="K49" s="68"/>
      <c r="L49" s="68"/>
      <c r="M49" s="68"/>
      <c r="N49" s="68"/>
      <c r="O49" s="68"/>
      <c r="P49" s="68"/>
      <c r="Q49" s="40"/>
      <c r="R49" s="40"/>
    </row>
    <row r="50" spans="1:18" x14ac:dyDescent="0.2">
      <c r="A50" s="68"/>
      <c r="B50" s="68"/>
      <c r="C50" s="68"/>
      <c r="D50" s="68"/>
      <c r="E50" s="68"/>
      <c r="F50" s="68"/>
      <c r="G50" s="68"/>
      <c r="H50" s="68"/>
      <c r="I50" s="68"/>
      <c r="J50" s="68"/>
      <c r="K50" s="68"/>
      <c r="L50" s="68"/>
      <c r="M50" s="68"/>
      <c r="N50" s="68"/>
      <c r="O50" s="68"/>
      <c r="P50" s="68"/>
      <c r="Q50" s="40"/>
      <c r="R50" s="40"/>
    </row>
    <row r="51" spans="1:18" x14ac:dyDescent="0.2">
      <c r="A51" s="68"/>
      <c r="B51" s="68"/>
      <c r="C51" s="68"/>
      <c r="D51" s="68"/>
      <c r="E51" s="68"/>
      <c r="F51" s="68"/>
      <c r="G51" s="68"/>
      <c r="H51" s="68"/>
      <c r="I51" s="68"/>
      <c r="J51" s="68"/>
      <c r="K51" s="68"/>
      <c r="L51" s="68"/>
      <c r="M51" s="68"/>
      <c r="N51" s="68"/>
      <c r="O51" s="68"/>
      <c r="P51" s="68"/>
      <c r="Q51" s="40"/>
      <c r="R51" s="40"/>
    </row>
    <row r="52" spans="1:18" x14ac:dyDescent="0.2">
      <c r="A52" s="68"/>
      <c r="B52" s="68"/>
      <c r="C52" s="68"/>
      <c r="D52" s="68"/>
      <c r="E52" s="68"/>
      <c r="F52" s="68"/>
      <c r="G52" s="68"/>
      <c r="H52" s="68"/>
      <c r="I52" s="68"/>
      <c r="J52" s="68"/>
      <c r="K52" s="68"/>
      <c r="L52" s="68"/>
      <c r="M52" s="68"/>
      <c r="N52" s="68"/>
      <c r="O52" s="68"/>
      <c r="P52" s="68"/>
      <c r="Q52" s="40"/>
      <c r="R52" s="40"/>
    </row>
    <row r="53" spans="1:18" x14ac:dyDescent="0.2">
      <c r="A53" s="68"/>
      <c r="B53" s="68"/>
      <c r="C53" s="68"/>
      <c r="D53" s="68"/>
      <c r="E53" s="68"/>
      <c r="F53" s="68"/>
      <c r="G53" s="68"/>
      <c r="H53" s="68"/>
      <c r="I53" s="68"/>
      <c r="J53" s="68"/>
      <c r="K53" s="68"/>
      <c r="L53" s="68"/>
      <c r="M53" s="68"/>
      <c r="N53" s="68"/>
      <c r="O53" s="68"/>
      <c r="P53" s="68"/>
      <c r="Q53" s="40"/>
      <c r="R53" s="40"/>
    </row>
    <row r="54" spans="1:18" x14ac:dyDescent="0.2">
      <c r="A54" s="68"/>
      <c r="B54" s="68"/>
      <c r="C54" s="68"/>
      <c r="D54" s="68"/>
      <c r="E54" s="68"/>
      <c r="F54" s="68"/>
      <c r="G54" s="68"/>
      <c r="H54" s="68"/>
      <c r="I54" s="68"/>
      <c r="J54" s="68"/>
      <c r="K54" s="68"/>
      <c r="L54" s="68"/>
      <c r="M54" s="68"/>
      <c r="N54" s="68"/>
      <c r="O54" s="68"/>
      <c r="P54" s="68"/>
      <c r="Q54" s="40"/>
      <c r="R54" s="40"/>
    </row>
    <row r="55" spans="1:18" x14ac:dyDescent="0.2">
      <c r="A55" s="68"/>
      <c r="B55" s="68"/>
      <c r="C55" s="68"/>
      <c r="D55" s="68"/>
      <c r="E55" s="68"/>
      <c r="F55" s="68"/>
      <c r="G55" s="68"/>
      <c r="H55" s="68"/>
      <c r="I55" s="68"/>
      <c r="J55" s="68"/>
      <c r="K55" s="68"/>
      <c r="L55" s="68"/>
      <c r="M55" s="68"/>
      <c r="N55" s="68"/>
      <c r="O55" s="68"/>
      <c r="P55" s="68"/>
      <c r="Q55" s="40"/>
      <c r="R55" s="40"/>
    </row>
    <row r="56" spans="1:18" x14ac:dyDescent="0.2">
      <c r="A56" s="68"/>
      <c r="B56" s="68"/>
      <c r="C56" s="68"/>
      <c r="D56" s="68"/>
      <c r="E56" s="68"/>
      <c r="F56" s="68"/>
      <c r="G56" s="68"/>
      <c r="H56" s="68"/>
      <c r="I56" s="68"/>
      <c r="J56" s="68"/>
      <c r="K56" s="68"/>
      <c r="L56" s="68"/>
      <c r="M56" s="68"/>
      <c r="N56" s="68"/>
      <c r="O56" s="68"/>
      <c r="P56" s="68"/>
      <c r="Q56" s="40"/>
      <c r="R56" s="40"/>
    </row>
    <row r="57" spans="1:18" x14ac:dyDescent="0.2">
      <c r="A57" s="68"/>
      <c r="B57" s="68"/>
      <c r="C57" s="68"/>
      <c r="D57" s="68"/>
      <c r="E57" s="68"/>
      <c r="F57" s="68"/>
      <c r="G57" s="68"/>
      <c r="H57" s="68"/>
      <c r="I57" s="68"/>
      <c r="J57" s="68"/>
      <c r="K57" s="68"/>
      <c r="L57" s="68"/>
      <c r="M57" s="68"/>
      <c r="N57" s="68"/>
      <c r="O57" s="68"/>
      <c r="P57" s="68"/>
      <c r="Q57" s="40"/>
      <c r="R57" s="40"/>
    </row>
    <row r="58" spans="1:18" x14ac:dyDescent="0.2">
      <c r="A58" s="68"/>
      <c r="B58" s="68"/>
      <c r="C58" s="68"/>
      <c r="D58" s="68"/>
      <c r="E58" s="68"/>
      <c r="F58" s="68"/>
      <c r="G58" s="68"/>
      <c r="H58" s="68"/>
      <c r="I58" s="68"/>
      <c r="J58" s="68"/>
      <c r="K58" s="68"/>
      <c r="L58" s="68"/>
      <c r="M58" s="68"/>
      <c r="N58" s="68"/>
      <c r="O58" s="68"/>
      <c r="P58" s="68"/>
      <c r="Q58" s="40"/>
      <c r="R58" s="40"/>
    </row>
    <row r="59" spans="1:18" x14ac:dyDescent="0.2">
      <c r="A59" s="68"/>
      <c r="B59" s="68"/>
      <c r="C59" s="68"/>
      <c r="D59" s="68"/>
      <c r="E59" s="68"/>
      <c r="F59" s="68"/>
      <c r="G59" s="68"/>
      <c r="H59" s="68"/>
      <c r="I59" s="68"/>
      <c r="J59" s="68"/>
      <c r="K59" s="68"/>
      <c r="L59" s="68"/>
      <c r="M59" s="68"/>
      <c r="N59" s="68"/>
      <c r="O59" s="68"/>
      <c r="P59" s="68"/>
      <c r="Q59" s="40"/>
      <c r="R59" s="40"/>
    </row>
    <row r="60" spans="1:18" x14ac:dyDescent="0.2">
      <c r="A60" s="68"/>
      <c r="B60" s="68"/>
      <c r="C60" s="68"/>
      <c r="D60" s="68"/>
      <c r="E60" s="68"/>
      <c r="F60" s="68"/>
      <c r="G60" s="68"/>
      <c r="H60" s="68"/>
      <c r="I60" s="68"/>
      <c r="J60" s="68"/>
      <c r="K60" s="68"/>
      <c r="L60" s="68"/>
      <c r="M60" s="68"/>
      <c r="N60" s="68"/>
      <c r="O60" s="68"/>
      <c r="P60" s="68"/>
      <c r="Q60" s="40"/>
      <c r="R60" s="40"/>
    </row>
    <row r="61" spans="1:18" x14ac:dyDescent="0.2">
      <c r="A61" s="68"/>
      <c r="B61" s="68"/>
      <c r="C61" s="68"/>
      <c r="D61" s="68"/>
      <c r="E61" s="68"/>
      <c r="F61" s="68"/>
      <c r="G61" s="68"/>
      <c r="H61" s="68"/>
      <c r="I61" s="68"/>
      <c r="J61" s="68"/>
      <c r="K61" s="68"/>
      <c r="L61" s="68"/>
      <c r="M61" s="68"/>
      <c r="N61" s="68"/>
      <c r="O61" s="68"/>
      <c r="P61" s="68"/>
      <c r="Q61" s="40"/>
      <c r="R61" s="40"/>
    </row>
    <row r="62" spans="1:18" x14ac:dyDescent="0.2">
      <c r="O62" s="40"/>
      <c r="P62" s="40"/>
      <c r="Q62" s="40"/>
      <c r="R62" s="40"/>
    </row>
    <row r="63" spans="1:18" x14ac:dyDescent="0.2">
      <c r="O63" s="40"/>
      <c r="P63" s="40"/>
    </row>
    <row r="64" spans="1:18"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NOW/explorer/revenue_proj" xr:uid="{F51E299A-AF08-2A4C-913B-847E3C31A2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2023-12-03T14:53:39Z</dcterms:modified>
</cp:coreProperties>
</file>