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0C05344-75B3-4C4E-BF27-BA30A3D4D57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19" i="2"/>
  <c r="K5" i="2" a="1"/>
  <c r="K5" i="2" s="1"/>
  <c r="C5" i="2"/>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3" i="2"/>
  <c r="K11" i="2"/>
  <c r="E4" i="2"/>
  <c r="G4" i="2"/>
  <c r="O20" i="2"/>
  <c r="C7" i="2"/>
  <c r="A6" i="2" l="1"/>
  <c r="A7" i="2"/>
  <c r="O21" i="2"/>
  <c r="O22" i="2" s="1"/>
  <c r="O23" i="2" l="1"/>
  <c r="O14" i="2" l="1"/>
  <c r="O17" i="2" s="1"/>
  <c r="N25" i="2" s="1"/>
  <c r="I6" i="2" s="1"/>
  <c r="I3" i="2" s="1"/>
  <c r="I4" i="2" l="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<sst xmlns="http://schemas.openxmlformats.org/spreadsheetml/2006/main" count="1237" uniqueCount="253">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</sst>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8"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9"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6"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2"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2" xfId="1" applyFont="1" applyFill="1" applyBorder="1" applyAlignment="1">
      <alignment horizontal="right" vertical="center" indent="1"/>
    </xf>
    <xf numFmtId="9" fontId="17" fillId="10" borderId="23" xfId="1" applyFont="1" applyFill="1" applyBorder="1" applyAlignment="1">
      <alignment horizontal="left" vertical="center" indent="1"/>
    </xf>
    <xf numFmtId="9" fontId="4" fillId="11" borderId="19" xfId="1" applyFont="1" applyFill="1" applyBorder="1" applyAlignment="1">
      <alignment horizontal="left" indent="1"/>
    </xf>
    <xf numFmtId="0" fontId="1" fillId="11" borderId="24" xfId="0" applyFont="1" applyFill="1" applyBorder="1"/>
    <xf numFmtId="0" fontId="1" fillId="11" borderId="24" xfId="0" applyFont="1" applyFill="1" applyBorder="1" applyAlignment="1">
      <alignment vertical="center"/>
    </xf>
    <xf numFmtId="0" fontId="1" fillId="11" borderId="1" xfId="0" applyFont="1" applyFill="1" applyBorder="1" applyAlignment="1">
      <alignment vertical="center"/>
    </xf>
    <xf numFmtId="0" fontId="19" fillId="12" borderId="19"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5" xfId="0" applyFont="1" applyFill="1" applyBorder="1" applyAlignment="1">
      <alignment horizontal="right" vertical="center"/>
    </xf>
    <xf numFmtId="0" fontId="13" fillId="9" borderId="26" xfId="0" applyFont="1" applyFill="1" applyBorder="1" applyAlignment="1">
      <alignment horizontal="right" vertical="center" indent="1"/>
    </xf>
    <xf numFmtId="0" fontId="13" fillId="9" borderId="27"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8"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9" xfId="0" applyNumberFormat="1" applyFont="1" applyFill="1" applyBorder="1" applyAlignment="1">
      <alignment horizontal="right" vertical="center"/>
    </xf>
    <xf numFmtId="9" fontId="23" fillId="12" borderId="19"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9"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8"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9" xfId="0" applyFont="1" applyFill="1" applyBorder="1" applyAlignment="1">
      <alignment horizontal="left" vertical="center" indent="1"/>
    </xf>
    <xf numFmtId="0" fontId="19" fillId="12" borderId="30" xfId="0" applyFont="1" applyFill="1" applyBorder="1" applyAlignment="1">
      <alignment horizontal="left" vertical="center" wrapText="1"/>
    </xf>
    <xf numFmtId="10" fontId="20" fillId="12" borderId="31" xfId="0" applyNumberFormat="1" applyFont="1" applyFill="1" applyBorder="1" applyAlignment="1">
      <alignment vertical="center"/>
    </xf>
    <xf numFmtId="9" fontId="13" fillId="10" borderId="30" xfId="1" applyFont="1" applyFill="1" applyBorder="1" applyAlignment="1">
      <alignment horizontal="left" vertical="center" indent="2"/>
    </xf>
    <xf numFmtId="9" fontId="4" fillId="10" borderId="32" xfId="1" applyFont="1" applyFill="1" applyBorder="1" applyAlignment="1">
      <alignment horizontal="right" vertical="center" indent="1"/>
    </xf>
    <xf numFmtId="9" fontId="4" fillId="10" borderId="30"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1"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1"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30" xfId="1" applyFont="1" applyFill="1" applyBorder="1" applyAlignment="1">
      <alignment horizontal="center" vertical="center"/>
    </xf>
    <xf numFmtId="9" fontId="4" fillId="10" borderId="31" xfId="1" applyFont="1" applyFill="1" applyBorder="1" applyAlignment="1">
      <alignment horizontal="center" vertical="center"/>
    </xf>
    <xf numFmtId="10" fontId="13" fillId="9" borderId="30" xfId="1" applyNumberFormat="1" applyFont="1" applyFill="1" applyBorder="1" applyAlignment="1">
      <alignment horizontal="center" vertical="center"/>
    </xf>
    <xf numFmtId="10" fontId="13" fillId="9" borderId="31"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564.78</v>
    <v>312.25</v>
    <v>1.0931999999999999</v>
    <v>2.73</v>
    <v>5.0249999999999991E-3</v>
    <v>1.04</v>
    <v>1.905E-3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548.19000000000005</v>
    <v>Software &amp; IT Services</v>
    <v>Stock</v>
    <v>45262.036329872659</v>
    <v>0</v>
    <v>539.28</v>
    <v>83014860000</v>
    <v>SYNOPSYS, INC.</v>
    <v>SYNOPSYS, INC.</v>
    <v>543.55999999999995</v>
    <v>69.766800000000003</v>
    <v>543.23</v>
    <v>545.96</v>
    <v>547</v>
    <v>152053000</v>
    <v>SNPS</v>
    <v>SYNOPSYS, INC. (XNAS:SNPS)</v>
    <v>876617</v>
    <v>835424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NP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SNP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5"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1380661000</v>
      </c>
      <c r="C2" s="32">
        <v>1535643000</v>
      </c>
      <c r="D2" s="32">
        <v>1756017000</v>
      </c>
      <c r="E2" s="32">
        <v>1962214000</v>
      </c>
      <c r="F2" s="32">
        <v>2057472000</v>
      </c>
      <c r="G2" s="32">
        <v>2242211000</v>
      </c>
      <c r="H2" s="32">
        <v>2422532000</v>
      </c>
      <c r="I2" s="32">
        <v>2724880000</v>
      </c>
      <c r="J2" s="32">
        <v>3121058000</v>
      </c>
      <c r="K2" s="32">
        <v>3360694000</v>
      </c>
      <c r="L2" s="32">
        <v>3685281000</v>
      </c>
      <c r="M2" s="32">
        <v>4204193000</v>
      </c>
      <c r="N2" s="32">
        <v>5081542000</v>
      </c>
      <c r="O2" s="33">
        <v>5527783000</v>
      </c>
      <c r="P2" s="32">
        <v>1284292000</v>
      </c>
      <c r="Q2" s="32">
        <v>1361340000</v>
      </c>
      <c r="R2" s="32">
        <v>1394863000</v>
      </c>
      <c r="S2" s="32">
        <v>1487288000</v>
      </c>
    </row>
    <row r="3" spans="1:19" ht="16" x14ac:dyDescent="0.2">
      <c r="A3" s="9" t="s">
        <v>191</v>
      </c>
      <c r="B3" s="10"/>
      <c r="C3" s="11">
        <f t="shared" ref="C3:O3" si="0">(C2/B2)-1</f>
        <v>0.11225203000591755</v>
      </c>
      <c r="D3" s="11">
        <f t="shared" si="0"/>
        <v>0.1435060101859611</v>
      </c>
      <c r="E3" s="11">
        <f t="shared" si="0"/>
        <v>0.11742312289687407</v>
      </c>
      <c r="F3" s="11">
        <f t="shared" si="0"/>
        <v>4.8546183036101143E-2</v>
      </c>
      <c r="G3" s="11">
        <f t="shared" si="0"/>
        <v>8.9789314265273035E-2</v>
      </c>
      <c r="H3" s="11">
        <f t="shared" si="0"/>
        <v>8.0421066527637253E-2</v>
      </c>
      <c r="I3" s="11">
        <f t="shared" si="0"/>
        <v>0.12480660730178172</v>
      </c>
      <c r="J3" s="11">
        <f t="shared" si="0"/>
        <v>0.14539282463814929</v>
      </c>
      <c r="K3" s="11">
        <f t="shared" si="0"/>
        <v>7.6780373834770099E-2</v>
      </c>
      <c r="L3" s="11">
        <f t="shared" si="0"/>
        <v>9.6583324753756195E-2</v>
      </c>
      <c r="M3" s="11">
        <f t="shared" si="0"/>
        <v>0.14080663048489384</v>
      </c>
      <c r="N3" s="11">
        <f t="shared" si="0"/>
        <v>0.20868428257218441</v>
      </c>
      <c r="O3" s="11">
        <f t="shared" si="0"/>
        <v>8.7816060557996067E-2</v>
      </c>
      <c r="P3" s="11"/>
      <c r="Q3" s="11">
        <f t="shared" ref="Q3:S3" si="1">(Q2/P2)-1</f>
        <v>5.9992587355523597E-2</v>
      </c>
      <c r="R3" s="11">
        <f t="shared" si="1"/>
        <v>2.4625001836425797E-2</v>
      </c>
      <c r="S3" s="11">
        <f t="shared" si="1"/>
        <v>6.6260987638212532E-2</v>
      </c>
    </row>
    <row r="4" spans="1:19" ht="16" x14ac:dyDescent="0.2">
      <c r="A4" s="3" t="s">
        <v>19</v>
      </c>
      <c r="B4" s="4">
        <v>1380661000</v>
      </c>
      <c r="C4" s="4">
        <v>1535643000</v>
      </c>
      <c r="D4" s="4">
        <v>1756017000</v>
      </c>
      <c r="E4" s="4">
        <v>1962214000</v>
      </c>
      <c r="F4" s="4">
        <v>2057472000</v>
      </c>
      <c r="G4" s="4">
        <v>2242211000</v>
      </c>
      <c r="H4" s="4">
        <v>2422532000</v>
      </c>
      <c r="I4" s="4">
        <v>2724880000</v>
      </c>
      <c r="J4" s="4">
        <v>3121058000</v>
      </c>
      <c r="K4" s="4">
        <v>3360694000</v>
      </c>
      <c r="L4" s="4">
        <v>3685281000</v>
      </c>
      <c r="M4" s="4">
        <v>4204193000</v>
      </c>
      <c r="N4" s="4">
        <v>5081542000</v>
      </c>
      <c r="O4" s="5">
        <v>5527783000</v>
      </c>
      <c r="P4" s="4">
        <v>1284292000</v>
      </c>
      <c r="Q4" s="4">
        <v>1361340000</v>
      </c>
      <c r="R4" s="4">
        <v>1394863000</v>
      </c>
      <c r="S4" s="4">
        <v>1487288000</v>
      </c>
    </row>
    <row r="5" spans="1:19" ht="16" x14ac:dyDescent="0.2">
      <c r="A5" s="3" t="s">
        <v>20</v>
      </c>
      <c r="B5" s="4">
        <v>281094000</v>
      </c>
      <c r="C5" s="4">
        <v>340450000</v>
      </c>
      <c r="D5" s="4">
        <v>392673000</v>
      </c>
      <c r="E5" s="4">
        <v>453552000</v>
      </c>
      <c r="F5" s="4">
        <v>456885000</v>
      </c>
      <c r="G5" s="4">
        <v>518920000</v>
      </c>
      <c r="H5" s="4">
        <v>542962000</v>
      </c>
      <c r="I5" s="4">
        <v>654184000</v>
      </c>
      <c r="J5" s="4">
        <v>735898000</v>
      </c>
      <c r="K5" s="4">
        <v>752946000</v>
      </c>
      <c r="L5" s="4">
        <v>794690000</v>
      </c>
      <c r="M5" s="4">
        <v>861777000</v>
      </c>
      <c r="N5" s="4">
        <v>1063697000</v>
      </c>
      <c r="O5" s="5">
        <v>1172571000</v>
      </c>
      <c r="P5" s="4">
        <v>282721000</v>
      </c>
      <c r="Q5" s="4">
        <v>284354000</v>
      </c>
      <c r="R5" s="4">
        <v>298014000</v>
      </c>
      <c r="S5" s="4">
        <v>307482000</v>
      </c>
    </row>
    <row r="6" spans="1:19" ht="16" x14ac:dyDescent="0.2">
      <c r="A6" s="3" t="s">
        <v>21</v>
      </c>
      <c r="B6" s="4">
        <v>281094000</v>
      </c>
      <c r="C6" s="4">
        <v>340450000</v>
      </c>
      <c r="D6" s="4">
        <v>392673000</v>
      </c>
      <c r="E6" s="4">
        <v>453552000</v>
      </c>
      <c r="F6" s="4">
        <v>456885000</v>
      </c>
      <c r="G6" s="4">
        <v>518920000</v>
      </c>
      <c r="H6" s="4">
        <v>542962000</v>
      </c>
      <c r="I6" s="4">
        <v>654184000</v>
      </c>
      <c r="J6" s="4">
        <v>735898000</v>
      </c>
      <c r="K6" s="4">
        <v>752946000</v>
      </c>
      <c r="L6" s="4">
        <v>794690000</v>
      </c>
      <c r="M6" s="4">
        <v>861777000</v>
      </c>
      <c r="N6" s="4">
        <v>1063697000</v>
      </c>
      <c r="O6" s="5">
        <v>1172571000</v>
      </c>
      <c r="P6" s="4">
        <v>282721000</v>
      </c>
      <c r="Q6" s="4">
        <v>284354000</v>
      </c>
      <c r="R6" s="4">
        <v>298014000</v>
      </c>
      <c r="S6" s="4">
        <v>307482000</v>
      </c>
    </row>
    <row r="7" spans="1:19" ht="16" x14ac:dyDescent="0.2">
      <c r="A7" s="34" t="s">
        <v>22</v>
      </c>
      <c r="B7" s="32">
        <v>1099567000</v>
      </c>
      <c r="C7" s="32">
        <v>1195193000</v>
      </c>
      <c r="D7" s="32">
        <v>1363344000</v>
      </c>
      <c r="E7" s="32">
        <v>1508662000</v>
      </c>
      <c r="F7" s="32">
        <v>1600587000</v>
      </c>
      <c r="G7" s="32">
        <v>1723291000</v>
      </c>
      <c r="H7" s="32">
        <v>1879570000</v>
      </c>
      <c r="I7" s="32">
        <v>2070696000</v>
      </c>
      <c r="J7" s="32">
        <v>2385160000</v>
      </c>
      <c r="K7" s="32">
        <v>2607748000</v>
      </c>
      <c r="L7" s="32">
        <v>2890591000</v>
      </c>
      <c r="M7" s="32">
        <v>3342416000</v>
      </c>
      <c r="N7" s="32">
        <v>4017845000</v>
      </c>
      <c r="O7" s="33">
        <v>4355212000</v>
      </c>
      <c r="P7" s="32">
        <v>1001571000</v>
      </c>
      <c r="Q7" s="32">
        <v>1076986000</v>
      </c>
      <c r="R7" s="32">
        <v>1096849000</v>
      </c>
      <c r="S7" s="32">
        <v>1179806000</v>
      </c>
    </row>
    <row r="8" spans="1:19" ht="16" x14ac:dyDescent="0.2">
      <c r="A8" s="29" t="s">
        <v>58</v>
      </c>
      <c r="B8" s="30">
        <v>79.64</v>
      </c>
      <c r="C8" s="30">
        <v>77.83</v>
      </c>
      <c r="D8" s="30">
        <v>77.64</v>
      </c>
      <c r="E8" s="30">
        <v>76.89</v>
      </c>
      <c r="F8" s="30">
        <v>77.790000000000006</v>
      </c>
      <c r="G8" s="30">
        <v>76.86</v>
      </c>
      <c r="H8" s="30">
        <v>77.59</v>
      </c>
      <c r="I8" s="30">
        <v>75.989999999999995</v>
      </c>
      <c r="J8" s="30">
        <v>76.42</v>
      </c>
      <c r="K8" s="30">
        <v>77.599999999999994</v>
      </c>
      <c r="L8" s="30">
        <v>78.44</v>
      </c>
      <c r="M8" s="30">
        <v>79.5</v>
      </c>
      <c r="N8" s="30">
        <v>79.069999999999993</v>
      </c>
      <c r="O8" s="31">
        <v>78.790000000000006</v>
      </c>
      <c r="P8" s="30">
        <v>77.989999999999995</v>
      </c>
      <c r="Q8" s="30">
        <v>79.11</v>
      </c>
      <c r="R8" s="30">
        <v>78.63</v>
      </c>
      <c r="S8" s="30">
        <v>79.33</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915457000</v>
      </c>
      <c r="C10" s="4">
        <v>982350000</v>
      </c>
      <c r="D10" s="4">
        <v>1173320000</v>
      </c>
      <c r="E10" s="4">
        <v>1262169000</v>
      </c>
      <c r="F10" s="4">
        <v>1351870000</v>
      </c>
      <c r="G10" s="4">
        <v>1441737000</v>
      </c>
      <c r="H10" s="4">
        <v>1552542000</v>
      </c>
      <c r="I10" s="4">
        <v>1686547000</v>
      </c>
      <c r="J10" s="4">
        <v>2011990000</v>
      </c>
      <c r="K10" s="4">
        <v>2040331000</v>
      </c>
      <c r="L10" s="4">
        <v>2234391000</v>
      </c>
      <c r="M10" s="4">
        <v>2574221000</v>
      </c>
      <c r="N10" s="4">
        <v>2843750000</v>
      </c>
      <c r="O10" s="5">
        <v>3220717000</v>
      </c>
      <c r="P10" s="4">
        <v>784198000</v>
      </c>
      <c r="Q10" s="4">
        <v>780195000</v>
      </c>
      <c r="R10" s="4">
        <v>805377000</v>
      </c>
      <c r="S10" s="4">
        <v>850947000</v>
      </c>
    </row>
    <row r="11" spans="1:19" ht="16" x14ac:dyDescent="0.2">
      <c r="A11" s="29" t="s">
        <v>26</v>
      </c>
      <c r="B11" s="32">
        <v>454646000</v>
      </c>
      <c r="C11" s="32">
        <v>475878000</v>
      </c>
      <c r="D11" s="32">
        <v>573088000</v>
      </c>
      <c r="E11" s="32">
        <v>569773000</v>
      </c>
      <c r="F11" s="32">
        <v>608294000</v>
      </c>
      <c r="G11" s="32">
        <v>639504000</v>
      </c>
      <c r="H11" s="32">
        <v>668330000</v>
      </c>
      <c r="I11" s="32">
        <v>746092000</v>
      </c>
      <c r="J11" s="32">
        <v>885538000</v>
      </c>
      <c r="K11" s="32">
        <v>862108000</v>
      </c>
      <c r="L11" s="32">
        <v>916540000</v>
      </c>
      <c r="M11" s="32">
        <v>1035479000</v>
      </c>
      <c r="N11" s="32">
        <v>1133617000</v>
      </c>
      <c r="O11" s="33">
        <v>1274057000</v>
      </c>
      <c r="P11" s="32">
        <v>315862000</v>
      </c>
      <c r="Q11" s="32">
        <v>308149000</v>
      </c>
      <c r="R11" s="32">
        <v>313198000</v>
      </c>
      <c r="S11" s="32">
        <v>336848000</v>
      </c>
    </row>
    <row r="12" spans="1:19" ht="16" x14ac:dyDescent="0.2">
      <c r="A12" s="12" t="s">
        <v>192</v>
      </c>
      <c r="B12" s="11">
        <f t="shared" ref="B12:S12" si="2">B11/B2</f>
        <v>0.32929589522699637</v>
      </c>
      <c r="C12" s="11">
        <f t="shared" si="2"/>
        <v>0.30988843110019709</v>
      </c>
      <c r="D12" s="11">
        <f t="shared" si="2"/>
        <v>0.32635674939365622</v>
      </c>
      <c r="E12" s="11">
        <f t="shared" si="2"/>
        <v>0.29037250778967022</v>
      </c>
      <c r="F12" s="11">
        <f t="shared" si="2"/>
        <v>0.29565116803533659</v>
      </c>
      <c r="G12" s="11">
        <f t="shared" si="2"/>
        <v>0.28521133827280304</v>
      </c>
      <c r="H12" s="11">
        <f t="shared" si="2"/>
        <v>0.27588077267916378</v>
      </c>
      <c r="I12" s="11">
        <f t="shared" si="2"/>
        <v>0.27380728692639678</v>
      </c>
      <c r="J12" s="11">
        <f t="shared" si="2"/>
        <v>0.28373006845755511</v>
      </c>
      <c r="K12" s="11">
        <f t="shared" si="2"/>
        <v>0.25652677690976922</v>
      </c>
      <c r="L12" s="11">
        <f t="shared" si="2"/>
        <v>0.24870288045877642</v>
      </c>
      <c r="M12" s="11">
        <f t="shared" si="2"/>
        <v>0.24629673280936437</v>
      </c>
      <c r="N12" s="11">
        <f t="shared" si="2"/>
        <v>0.22308523672538769</v>
      </c>
      <c r="O12" s="11">
        <f t="shared" si="2"/>
        <v>0.23048245562461478</v>
      </c>
      <c r="P12" s="11">
        <f t="shared" si="2"/>
        <v>0.24594251151607266</v>
      </c>
      <c r="Q12" s="11">
        <f t="shared" si="2"/>
        <v>0.22635711872125994</v>
      </c>
      <c r="R12" s="11">
        <f t="shared" si="2"/>
        <v>0.2245367466195605</v>
      </c>
      <c r="S12" s="11">
        <f t="shared" si="2"/>
        <v>0.22648471580487436</v>
      </c>
    </row>
    <row r="13" spans="1:19" ht="16" x14ac:dyDescent="0.2">
      <c r="A13" s="29" t="s">
        <v>27</v>
      </c>
      <c r="B13" s="32">
        <v>449229000</v>
      </c>
      <c r="C13" s="32">
        <v>491871000</v>
      </c>
      <c r="D13" s="32">
        <v>581628000</v>
      </c>
      <c r="E13" s="32">
        <v>669197000</v>
      </c>
      <c r="F13" s="32">
        <v>718768000</v>
      </c>
      <c r="G13" s="32">
        <v>776229000</v>
      </c>
      <c r="H13" s="32">
        <v>856705000</v>
      </c>
      <c r="I13" s="32">
        <v>908841000</v>
      </c>
      <c r="J13" s="32">
        <v>1084822000</v>
      </c>
      <c r="K13" s="32">
        <v>1136932000</v>
      </c>
      <c r="L13" s="32">
        <v>1279022000</v>
      </c>
      <c r="M13" s="32">
        <v>1504823000</v>
      </c>
      <c r="N13" s="32">
        <v>1680379000</v>
      </c>
      <c r="O13" s="33">
        <v>1919946000</v>
      </c>
      <c r="P13" s="32">
        <v>461618000</v>
      </c>
      <c r="Q13" s="32">
        <v>465329000</v>
      </c>
      <c r="R13" s="32">
        <v>485597000</v>
      </c>
      <c r="S13" s="32">
        <v>507402000</v>
      </c>
    </row>
    <row r="14" spans="1:19" ht="16" x14ac:dyDescent="0.2">
      <c r="A14" s="13" t="s">
        <v>193</v>
      </c>
      <c r="B14" s="14">
        <v>0</v>
      </c>
      <c r="C14" s="14">
        <v>0</v>
      </c>
      <c r="D14" s="14">
        <v>0</v>
      </c>
      <c r="E14" s="14">
        <v>0</v>
      </c>
      <c r="F14" s="14">
        <v>0</v>
      </c>
      <c r="G14" s="14">
        <v>0</v>
      </c>
      <c r="H14" s="14">
        <v>0</v>
      </c>
      <c r="I14" s="14">
        <v>0</v>
      </c>
      <c r="J14" s="14">
        <v>0</v>
      </c>
      <c r="K14" s="14">
        <f t="shared" ref="K14:S14" si="3">K13/K2</f>
        <v>0.33830274342144806</v>
      </c>
      <c r="L14" s="14">
        <f t="shared" si="3"/>
        <v>0.34706227286331759</v>
      </c>
      <c r="M14" s="14">
        <f t="shared" si="3"/>
        <v>0.35793385317943299</v>
      </c>
      <c r="N14" s="14">
        <f t="shared" si="3"/>
        <v>0.3306828911381624</v>
      </c>
      <c r="O14" s="14">
        <f t="shared" si="3"/>
        <v>0.3473265864452349</v>
      </c>
      <c r="P14" s="14">
        <f t="shared" si="3"/>
        <v>0.3594338359189343</v>
      </c>
      <c r="Q14" s="14">
        <f t="shared" si="3"/>
        <v>0.34181688630320128</v>
      </c>
      <c r="R14" s="14">
        <f t="shared" si="3"/>
        <v>0.34813239723184286</v>
      </c>
      <c r="S14" s="14">
        <f t="shared" si="3"/>
        <v>0.34115921059001353</v>
      </c>
    </row>
    <row r="15" spans="1:19" ht="16" x14ac:dyDescent="0.2">
      <c r="A15" s="3" t="s">
        <v>28</v>
      </c>
      <c r="B15" s="4">
        <v>11582000</v>
      </c>
      <c r="C15" s="4">
        <v>14601000</v>
      </c>
      <c r="D15" s="4">
        <v>18604000</v>
      </c>
      <c r="E15" s="4">
        <v>23199000</v>
      </c>
      <c r="F15" s="4">
        <v>24808000</v>
      </c>
      <c r="G15" s="4">
        <v>26004000</v>
      </c>
      <c r="H15" s="4">
        <v>27507000</v>
      </c>
      <c r="I15" s="4">
        <v>31614000</v>
      </c>
      <c r="J15" s="4">
        <v>41630000</v>
      </c>
      <c r="K15" s="4">
        <v>41291000</v>
      </c>
      <c r="L15" s="4">
        <v>38829000</v>
      </c>
      <c r="M15" s="4">
        <v>33919000</v>
      </c>
      <c r="N15" s="4">
        <v>29754000</v>
      </c>
      <c r="O15" s="5">
        <v>26714000</v>
      </c>
      <c r="P15" s="4">
        <v>6718000</v>
      </c>
      <c r="Q15" s="4">
        <v>6717000</v>
      </c>
      <c r="R15" s="4">
        <v>6582000</v>
      </c>
      <c r="S15" s="4">
        <v>6697000</v>
      </c>
    </row>
    <row r="16" spans="1:19" ht="16" x14ac:dyDescent="0.2">
      <c r="A16" s="34" t="s">
        <v>29</v>
      </c>
      <c r="B16" s="32">
        <v>184110000</v>
      </c>
      <c r="C16" s="32">
        <v>212843000</v>
      </c>
      <c r="D16" s="32">
        <v>190024000</v>
      </c>
      <c r="E16" s="32">
        <v>246493000</v>
      </c>
      <c r="F16" s="32">
        <v>248717000</v>
      </c>
      <c r="G16" s="32">
        <v>281554000</v>
      </c>
      <c r="H16" s="32">
        <v>327028000</v>
      </c>
      <c r="I16" s="32">
        <v>384149000</v>
      </c>
      <c r="J16" s="32">
        <v>373170000</v>
      </c>
      <c r="K16" s="32">
        <v>567417000</v>
      </c>
      <c r="L16" s="32">
        <v>656200000</v>
      </c>
      <c r="M16" s="32">
        <v>768195000</v>
      </c>
      <c r="N16" s="32">
        <v>1174095000</v>
      </c>
      <c r="O16" s="33">
        <v>1134495000</v>
      </c>
      <c r="P16" s="32">
        <v>217373000</v>
      </c>
      <c r="Q16" s="32">
        <v>296791000</v>
      </c>
      <c r="R16" s="32">
        <v>291472000</v>
      </c>
      <c r="S16" s="32">
        <v>328859000</v>
      </c>
    </row>
    <row r="17" spans="1:19" ht="16" x14ac:dyDescent="0.2">
      <c r="A17" s="29" t="s">
        <v>59</v>
      </c>
      <c r="B17" s="30">
        <v>13.33</v>
      </c>
      <c r="C17" s="30">
        <v>13.86</v>
      </c>
      <c r="D17" s="30">
        <v>10.82</v>
      </c>
      <c r="E17" s="30">
        <v>12.56</v>
      </c>
      <c r="F17" s="30">
        <v>12.09</v>
      </c>
      <c r="G17" s="30">
        <v>12.56</v>
      </c>
      <c r="H17" s="30">
        <v>13.5</v>
      </c>
      <c r="I17" s="30">
        <v>14.1</v>
      </c>
      <c r="J17" s="30">
        <v>11.96</v>
      </c>
      <c r="K17" s="30">
        <v>16.88</v>
      </c>
      <c r="L17" s="30">
        <v>17.809999999999999</v>
      </c>
      <c r="M17" s="30">
        <v>18.27</v>
      </c>
      <c r="N17" s="30">
        <v>23.11</v>
      </c>
      <c r="O17" s="31">
        <v>20.52</v>
      </c>
      <c r="P17" s="30">
        <v>16.93</v>
      </c>
      <c r="Q17" s="30">
        <v>21.8</v>
      </c>
      <c r="R17" s="30">
        <v>20.9</v>
      </c>
      <c r="S17" s="30">
        <v>22.11</v>
      </c>
    </row>
    <row r="18" spans="1:19" ht="16" x14ac:dyDescent="0.2">
      <c r="A18" s="15" t="s">
        <v>194</v>
      </c>
      <c r="B18" s="10"/>
      <c r="C18" s="11">
        <f>(C16/B16)-1</f>
        <v>0.15606430938026183</v>
      </c>
      <c r="D18" s="11">
        <f>(D16/C16)-1</f>
        <v>-0.10721047908552317</v>
      </c>
      <c r="E18" s="11">
        <f>(E16/D16)-1</f>
        <v>0.29716772618195586</v>
      </c>
      <c r="F18" s="11">
        <f t="shared" ref="F18:O18" si="4">(F16/E16)-1</f>
        <v>9.0225685922116217E-3</v>
      </c>
      <c r="G18" s="11">
        <f t="shared" si="4"/>
        <v>0.13202555514902481</v>
      </c>
      <c r="H18" s="11">
        <f t="shared" si="4"/>
        <v>0.16151075814941351</v>
      </c>
      <c r="I18" s="11">
        <f t="shared" si="4"/>
        <v>0.17466700099074095</v>
      </c>
      <c r="J18" s="11">
        <f t="shared" si="4"/>
        <v>-2.858005617611914E-2</v>
      </c>
      <c r="K18" s="11">
        <f t="shared" si="4"/>
        <v>0.5205321971219552</v>
      </c>
      <c r="L18" s="11">
        <f t="shared" si="4"/>
        <v>0.15646869938687069</v>
      </c>
      <c r="M18" s="11">
        <f t="shared" si="4"/>
        <v>0.17067205120390128</v>
      </c>
      <c r="N18" s="11">
        <f t="shared" si="4"/>
        <v>0.52838146564348887</v>
      </c>
      <c r="O18" s="11">
        <f t="shared" si="4"/>
        <v>-3.3728105476984349E-2</v>
      </c>
      <c r="P18" s="11"/>
      <c r="Q18" s="11">
        <f t="shared" ref="Q18:S18" si="5">(Q16/P16)-1</f>
        <v>0.36535356276998532</v>
      </c>
      <c r="R18" s="11">
        <f t="shared" si="5"/>
        <v>-1.7921702477501023E-2</v>
      </c>
      <c r="S18" s="11">
        <f t="shared" si="5"/>
        <v>0.12826961080309607</v>
      </c>
    </row>
    <row r="19" spans="1:19" ht="16" x14ac:dyDescent="0.2">
      <c r="A19" s="3" t="s">
        <v>30</v>
      </c>
      <c r="B19" s="4">
        <v>-14548000</v>
      </c>
      <c r="C19" s="4">
        <v>-6270000</v>
      </c>
      <c r="D19" s="4">
        <v>-11111000</v>
      </c>
      <c r="E19" s="4">
        <v>-29173000</v>
      </c>
      <c r="F19" s="4">
        <v>-23425000</v>
      </c>
      <c r="G19" s="4">
        <v>-56000</v>
      </c>
      <c r="H19" s="4">
        <v>-2520000</v>
      </c>
      <c r="I19" s="4">
        <v>1051000</v>
      </c>
      <c r="J19" s="4">
        <v>9627000</v>
      </c>
      <c r="K19" s="4">
        <v>21911000</v>
      </c>
      <c r="L19" s="4">
        <v>18041000</v>
      </c>
      <c r="M19" s="4">
        <v>-37319000</v>
      </c>
      <c r="N19" s="4">
        <v>58581000</v>
      </c>
      <c r="O19" s="5">
        <v>30275000</v>
      </c>
      <c r="P19" s="4">
        <v>5244000</v>
      </c>
      <c r="Q19" s="4">
        <v>17567000</v>
      </c>
      <c r="R19" s="4">
        <v>-113000</v>
      </c>
      <c r="S19" s="4">
        <v>7577000</v>
      </c>
    </row>
    <row r="20" spans="1:19" ht="16" x14ac:dyDescent="0.2">
      <c r="A20" s="3" t="s">
        <v>31</v>
      </c>
      <c r="B20" s="4">
        <v>-5396000</v>
      </c>
      <c r="C20" s="4">
        <v>-2218000</v>
      </c>
      <c r="D20" s="4">
        <v>424000</v>
      </c>
      <c r="E20" s="4">
        <v>-195000</v>
      </c>
      <c r="F20" s="4">
        <v>593000</v>
      </c>
      <c r="G20" s="4">
        <v>29000</v>
      </c>
      <c r="H20" s="4">
        <v>56000</v>
      </c>
      <c r="I20" s="4">
        <v>62000</v>
      </c>
      <c r="J20" s="4">
        <v>10284000</v>
      </c>
      <c r="K20" s="4">
        <v>4800000</v>
      </c>
      <c r="L20" s="4">
        <v>1579000</v>
      </c>
      <c r="M20" s="4">
        <v>923000</v>
      </c>
      <c r="N20" s="4">
        <v>-6847000</v>
      </c>
      <c r="O20" s="5">
        <v>-29267000</v>
      </c>
      <c r="P20" s="4">
        <v>-3310000</v>
      </c>
      <c r="Q20" s="4">
        <v>-6635000</v>
      </c>
      <c r="R20" s="4">
        <v>-7787000</v>
      </c>
      <c r="S20" s="4">
        <v>-11535000</v>
      </c>
    </row>
    <row r="21" spans="1:19" ht="16" x14ac:dyDescent="0.2">
      <c r="A21" s="3" t="s">
        <v>32</v>
      </c>
      <c r="B21" s="4" t="s">
        <v>24</v>
      </c>
      <c r="C21" s="4">
        <v>-101000</v>
      </c>
      <c r="D21" s="4">
        <v>1991000</v>
      </c>
      <c r="E21" s="4">
        <v>1696000</v>
      </c>
      <c r="F21" s="4">
        <v>1895000</v>
      </c>
      <c r="G21" s="4">
        <v>2814000</v>
      </c>
      <c r="H21" s="4">
        <v>3771000</v>
      </c>
      <c r="I21" s="4">
        <v>7303000</v>
      </c>
      <c r="J21" s="4">
        <v>15607000</v>
      </c>
      <c r="K21" s="4">
        <v>11659000</v>
      </c>
      <c r="L21" s="4">
        <v>5140000</v>
      </c>
      <c r="M21" s="4">
        <v>3365000</v>
      </c>
      <c r="N21" s="4">
        <v>1698000</v>
      </c>
      <c r="O21" s="5">
        <v>1277000</v>
      </c>
      <c r="P21" s="4">
        <v>359000</v>
      </c>
      <c r="Q21" s="4">
        <v>264000</v>
      </c>
      <c r="R21" s="4">
        <v>312000</v>
      </c>
      <c r="S21" s="4">
        <v>342000</v>
      </c>
    </row>
    <row r="22" spans="1:19" ht="16" x14ac:dyDescent="0.2">
      <c r="A22" s="3" t="s">
        <v>33</v>
      </c>
      <c r="B22" s="4">
        <v>5396000</v>
      </c>
      <c r="C22" s="4">
        <v>2117000</v>
      </c>
      <c r="D22" s="4">
        <v>1567000</v>
      </c>
      <c r="E22" s="4">
        <v>1891000</v>
      </c>
      <c r="F22" s="4">
        <v>1302000</v>
      </c>
      <c r="G22" s="4">
        <v>2785000</v>
      </c>
      <c r="H22" s="4">
        <v>3715000</v>
      </c>
      <c r="I22" s="4">
        <v>7241000</v>
      </c>
      <c r="J22" s="4">
        <v>5323000</v>
      </c>
      <c r="K22" s="4">
        <v>6859000</v>
      </c>
      <c r="L22" s="4">
        <v>3561000</v>
      </c>
      <c r="M22" s="4">
        <v>2442000</v>
      </c>
      <c r="N22" s="4">
        <v>8545000</v>
      </c>
      <c r="O22" s="5">
        <v>30544000</v>
      </c>
      <c r="P22" s="4">
        <v>3669000</v>
      </c>
      <c r="Q22" s="4">
        <v>6899000</v>
      </c>
      <c r="R22" s="4">
        <v>8099000</v>
      </c>
      <c r="S22" s="4">
        <v>11877000</v>
      </c>
    </row>
    <row r="23" spans="1:19" ht="16" x14ac:dyDescent="0.2">
      <c r="A23" s="3" t="s">
        <v>34</v>
      </c>
      <c r="B23" s="4">
        <v>-9152000</v>
      </c>
      <c r="C23" s="4">
        <v>-4052000</v>
      </c>
      <c r="D23" s="4">
        <v>-11535000</v>
      </c>
      <c r="E23" s="4">
        <v>-28978000</v>
      </c>
      <c r="F23" s="4">
        <v>-24018000</v>
      </c>
      <c r="G23" s="4">
        <v>-85000</v>
      </c>
      <c r="H23" s="4">
        <v>-2576000</v>
      </c>
      <c r="I23" s="4">
        <v>989000</v>
      </c>
      <c r="J23" s="4">
        <v>-657000</v>
      </c>
      <c r="K23" s="4">
        <v>17111000</v>
      </c>
      <c r="L23" s="4">
        <v>16462000</v>
      </c>
      <c r="M23" s="4">
        <v>-38242000</v>
      </c>
      <c r="N23" s="4">
        <v>65428000</v>
      </c>
      <c r="O23" s="5">
        <v>59542000</v>
      </c>
      <c r="P23" s="4">
        <v>8554000</v>
      </c>
      <c r="Q23" s="4">
        <v>24202000</v>
      </c>
      <c r="R23" s="4">
        <v>7674000</v>
      </c>
      <c r="S23" s="4">
        <v>19112000</v>
      </c>
    </row>
    <row r="24" spans="1:19" ht="16" x14ac:dyDescent="0.2">
      <c r="A24" s="3" t="s">
        <v>35</v>
      </c>
      <c r="B24" s="4">
        <v>198658000</v>
      </c>
      <c r="C24" s="4">
        <v>219113000</v>
      </c>
      <c r="D24" s="4">
        <v>201135000</v>
      </c>
      <c r="E24" s="4">
        <v>275666000</v>
      </c>
      <c r="F24" s="4">
        <v>272142000</v>
      </c>
      <c r="G24" s="4">
        <v>281610000</v>
      </c>
      <c r="H24" s="4">
        <v>329548000</v>
      </c>
      <c r="I24" s="4">
        <v>383098000</v>
      </c>
      <c r="J24" s="4">
        <v>363543000</v>
      </c>
      <c r="K24" s="4">
        <v>545506000</v>
      </c>
      <c r="L24" s="4">
        <v>638159000</v>
      </c>
      <c r="M24" s="4">
        <v>805514000</v>
      </c>
      <c r="N24" s="4">
        <v>1115514000</v>
      </c>
      <c r="O24" s="5">
        <v>1104220000</v>
      </c>
      <c r="P24" s="4">
        <v>212129000</v>
      </c>
      <c r="Q24" s="4">
        <v>279224000</v>
      </c>
      <c r="R24" s="4">
        <v>291585000</v>
      </c>
      <c r="S24" s="4">
        <v>321282000</v>
      </c>
    </row>
    <row r="25" spans="1:19" ht="16" x14ac:dyDescent="0.2">
      <c r="A25" s="3" t="s">
        <v>36</v>
      </c>
      <c r="B25" s="4">
        <v>-38405000</v>
      </c>
      <c r="C25" s="4">
        <v>-2251000</v>
      </c>
      <c r="D25" s="4">
        <v>18733000</v>
      </c>
      <c r="E25" s="4">
        <v>27866000</v>
      </c>
      <c r="F25" s="4">
        <v>13018000</v>
      </c>
      <c r="G25" s="4">
        <v>55676000</v>
      </c>
      <c r="H25" s="4">
        <v>62722000</v>
      </c>
      <c r="I25" s="4">
        <v>246535000</v>
      </c>
      <c r="J25" s="4">
        <v>-68975000</v>
      </c>
      <c r="K25" s="4">
        <v>13139000</v>
      </c>
      <c r="L25" s="4">
        <v>-25288000</v>
      </c>
      <c r="M25" s="4">
        <v>49155000</v>
      </c>
      <c r="N25" s="4">
        <v>137078000</v>
      </c>
      <c r="O25" s="5">
        <v>81033000</v>
      </c>
      <c r="P25" s="4">
        <v>60572000</v>
      </c>
      <c r="Q25" s="4">
        <v>10597000</v>
      </c>
      <c r="R25" s="4">
        <v>21637000</v>
      </c>
      <c r="S25" s="4">
        <v>-11773000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237063000</v>
      </c>
      <c r="C27" s="4">
        <v>221364000</v>
      </c>
      <c r="D27" s="4">
        <v>182402000</v>
      </c>
      <c r="E27" s="4">
        <v>247800000</v>
      </c>
      <c r="F27" s="4">
        <v>259124000</v>
      </c>
      <c r="G27" s="4">
        <v>225934000</v>
      </c>
      <c r="H27" s="4">
        <v>266826000</v>
      </c>
      <c r="I27" s="4">
        <v>136563000</v>
      </c>
      <c r="J27" s="4">
        <v>432518000</v>
      </c>
      <c r="K27" s="4">
        <v>532367000</v>
      </c>
      <c r="L27" s="4">
        <v>663447000</v>
      </c>
      <c r="M27" s="4">
        <v>756359000</v>
      </c>
      <c r="N27" s="4">
        <v>978436000</v>
      </c>
      <c r="O27" s="5">
        <v>1023187000</v>
      </c>
      <c r="P27" s="4">
        <v>151557000</v>
      </c>
      <c r="Q27" s="4">
        <v>268627000</v>
      </c>
      <c r="R27" s="4">
        <v>269948000</v>
      </c>
      <c r="S27" s="4">
        <v>333055000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v>-1800000</v>
      </c>
      <c r="M28" s="4">
        <v>-2314000</v>
      </c>
      <c r="N28" s="4">
        <v>-12316000</v>
      </c>
      <c r="O28" s="5">
        <v>-22022000</v>
      </c>
      <c r="P28" s="4">
        <v>-3886000</v>
      </c>
      <c r="Q28" s="4">
        <v>-5818000</v>
      </c>
      <c r="R28" s="4">
        <v>-5924000</v>
      </c>
      <c r="S28" s="4">
        <v>-6394000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v>-1800000</v>
      </c>
      <c r="M30" s="4">
        <v>-2314000</v>
      </c>
      <c r="N30" s="4">
        <v>-12316000</v>
      </c>
      <c r="O30" s="5">
        <v>-22022000</v>
      </c>
      <c r="P30" s="4">
        <v>-3886000</v>
      </c>
      <c r="Q30" s="4">
        <v>-5818000</v>
      </c>
      <c r="R30" s="4">
        <v>-5924000</v>
      </c>
      <c r="S30" s="4">
        <v>-6394000</v>
      </c>
    </row>
    <row r="31" spans="1:19" ht="16" x14ac:dyDescent="0.2">
      <c r="A31" s="3" t="s">
        <v>42</v>
      </c>
      <c r="B31" s="4">
        <v>237063000</v>
      </c>
      <c r="C31" s="4">
        <v>221364000</v>
      </c>
      <c r="D31" s="4">
        <v>182402000</v>
      </c>
      <c r="E31" s="4">
        <v>247800000</v>
      </c>
      <c r="F31" s="4">
        <v>259124000</v>
      </c>
      <c r="G31" s="4">
        <v>225934000</v>
      </c>
      <c r="H31" s="4">
        <v>266826000</v>
      </c>
      <c r="I31" s="4">
        <v>136563000</v>
      </c>
      <c r="J31" s="4">
        <v>432518000</v>
      </c>
      <c r="K31" s="4">
        <v>532367000</v>
      </c>
      <c r="L31" s="4">
        <v>665247000</v>
      </c>
      <c r="M31" s="4">
        <v>758673000</v>
      </c>
      <c r="N31" s="4">
        <v>990752000</v>
      </c>
      <c r="O31" s="5">
        <v>1045209000</v>
      </c>
      <c r="P31" s="4">
        <v>155443000</v>
      </c>
      <c r="Q31" s="4">
        <v>274445000</v>
      </c>
      <c r="R31" s="4">
        <v>275872000</v>
      </c>
      <c r="S31" s="4">
        <v>339449000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v>900000</v>
      </c>
      <c r="M32" s="4">
        <v>1157000</v>
      </c>
      <c r="N32" s="4">
        <v>6158000</v>
      </c>
      <c r="O32" s="5">
        <v>11011000</v>
      </c>
      <c r="P32" s="4">
        <v>1943000</v>
      </c>
      <c r="Q32" s="4">
        <v>2909000</v>
      </c>
      <c r="R32" s="4">
        <v>2962000</v>
      </c>
      <c r="S32" s="4">
        <v>3197000</v>
      </c>
    </row>
    <row r="33" spans="1:19" ht="16" x14ac:dyDescent="0.2">
      <c r="A33" s="34" t="s">
        <v>44</v>
      </c>
      <c r="B33" s="32">
        <v>237063000</v>
      </c>
      <c r="C33" s="32">
        <v>221364000</v>
      </c>
      <c r="D33" s="32">
        <v>182402000</v>
      </c>
      <c r="E33" s="32">
        <v>247800000</v>
      </c>
      <c r="F33" s="32">
        <v>259124000</v>
      </c>
      <c r="G33" s="32">
        <v>225934000</v>
      </c>
      <c r="H33" s="32">
        <v>266826000</v>
      </c>
      <c r="I33" s="32">
        <v>136563000</v>
      </c>
      <c r="J33" s="32">
        <v>432518000</v>
      </c>
      <c r="K33" s="32">
        <v>532367000</v>
      </c>
      <c r="L33" s="32">
        <v>664347000</v>
      </c>
      <c r="M33" s="32">
        <v>757516000</v>
      </c>
      <c r="N33" s="32">
        <v>984594000</v>
      </c>
      <c r="O33" s="33">
        <v>1034198000</v>
      </c>
      <c r="P33" s="32">
        <v>153500000</v>
      </c>
      <c r="Q33" s="32">
        <v>271536000</v>
      </c>
      <c r="R33" s="32">
        <v>272910000</v>
      </c>
      <c r="S33" s="32">
        <v>336252000</v>
      </c>
    </row>
    <row r="34" spans="1:19" ht="16" x14ac:dyDescent="0.2">
      <c r="A34" s="29" t="s">
        <v>60</v>
      </c>
      <c r="B34" s="30">
        <v>17.170000000000002</v>
      </c>
      <c r="C34" s="30">
        <v>14.42</v>
      </c>
      <c r="D34" s="30">
        <v>10.39</v>
      </c>
      <c r="E34" s="30">
        <v>12.63</v>
      </c>
      <c r="F34" s="30">
        <v>12.59</v>
      </c>
      <c r="G34" s="30">
        <v>10.08</v>
      </c>
      <c r="H34" s="30">
        <v>11.01</v>
      </c>
      <c r="I34" s="30">
        <v>5.01</v>
      </c>
      <c r="J34" s="30">
        <v>13.86</v>
      </c>
      <c r="K34" s="30">
        <v>15.84</v>
      </c>
      <c r="L34" s="30">
        <v>18.03</v>
      </c>
      <c r="M34" s="30">
        <v>18.02</v>
      </c>
      <c r="N34" s="30">
        <v>19.38</v>
      </c>
      <c r="O34" s="31">
        <v>18.71</v>
      </c>
      <c r="P34" s="30">
        <v>11.95</v>
      </c>
      <c r="Q34" s="30">
        <v>19.95</v>
      </c>
      <c r="R34" s="30">
        <v>19.57</v>
      </c>
      <c r="S34" s="30">
        <v>22.61</v>
      </c>
    </row>
    <row r="35" spans="1:19" ht="16" x14ac:dyDescent="0.2">
      <c r="A35" s="16" t="s">
        <v>195</v>
      </c>
      <c r="B35" s="17"/>
      <c r="C35" s="14">
        <f>(C33/B33)-1</f>
        <v>-6.6222902772680725E-2</v>
      </c>
      <c r="D35" s="14">
        <f>(D33/C33)-1</f>
        <v>-0.17600874577618764</v>
      </c>
      <c r="E35" s="14">
        <f>(E33/D33)-1</f>
        <v>0.35853773533184952</v>
      </c>
      <c r="F35" s="14">
        <f t="shared" ref="F35:O35" si="6">(F33/E33)-1</f>
        <v>4.5698143664245405E-2</v>
      </c>
      <c r="G35" s="14">
        <f t="shared" si="6"/>
        <v>-0.12808539540914776</v>
      </c>
      <c r="H35" s="14">
        <f t="shared" si="6"/>
        <v>0.18099090884948699</v>
      </c>
      <c r="I35" s="14">
        <f t="shared" si="6"/>
        <v>-0.4881945537541319</v>
      </c>
      <c r="J35" s="14">
        <f t="shared" si="6"/>
        <v>2.1671682666608088</v>
      </c>
      <c r="K35" s="14">
        <f t="shared" si="6"/>
        <v>0.23085513204074748</v>
      </c>
      <c r="L35" s="14">
        <f t="shared" si="6"/>
        <v>0.24791168498423088</v>
      </c>
      <c r="M35" s="14">
        <f t="shared" si="6"/>
        <v>0.14024147019554545</v>
      </c>
      <c r="N35" s="14">
        <f t="shared" si="6"/>
        <v>0.29976660558984891</v>
      </c>
      <c r="O35" s="14">
        <f t="shared" si="6"/>
        <v>5.0380156694028289E-2</v>
      </c>
      <c r="P35" s="14"/>
      <c r="Q35" s="14">
        <f t="shared" ref="Q35:S35" si="7">(Q33/P33)-1</f>
        <v>0.76896416938110757</v>
      </c>
      <c r="R35" s="14">
        <f t="shared" si="7"/>
        <v>5.0601025278416145E-3</v>
      </c>
      <c r="S35" s="14">
        <f t="shared" si="7"/>
        <v>0.23209849400901406</v>
      </c>
    </row>
    <row r="36" spans="1:19" ht="16" x14ac:dyDescent="0.2">
      <c r="A36" s="18" t="s">
        <v>196</v>
      </c>
      <c r="B36" s="19" t="e">
        <f t="shared" ref="B36:S36" si="8">(B16*(1-0.25))/(B126+B105+B96)</f>
        <v>#VALUE!</v>
      </c>
      <c r="C36" s="19" t="e">
        <f t="shared" si="8"/>
        <v>#VALUE!</v>
      </c>
      <c r="D36" s="19">
        <f t="shared" si="8"/>
        <v>5.3198784160037565E-2</v>
      </c>
      <c r="E36" s="19">
        <f t="shared" si="8"/>
        <v>6.3896318949067096E-2</v>
      </c>
      <c r="F36" s="19">
        <f t="shared" si="8"/>
        <v>5.9574456193691179E-2</v>
      </c>
      <c r="G36" s="19" t="e">
        <f t="shared" si="8"/>
        <v>#VALUE!</v>
      </c>
      <c r="H36" s="19" t="e">
        <f t="shared" si="8"/>
        <v>#VALUE!</v>
      </c>
      <c r="I36" s="19">
        <f t="shared" si="8"/>
        <v>8.4151889572455146E-2</v>
      </c>
      <c r="J36" s="19">
        <f t="shared" si="8"/>
        <v>7.0777673728396717E-2</v>
      </c>
      <c r="K36" s="19">
        <f t="shared" si="8"/>
        <v>0.10068718631575435</v>
      </c>
      <c r="L36" s="19">
        <f t="shared" si="8"/>
        <v>8.8264442889327527E-2</v>
      </c>
      <c r="M36" s="19">
        <f t="shared" si="8"/>
        <v>9.6576308603669975E-2</v>
      </c>
      <c r="N36" s="19">
        <f t="shared" si="8"/>
        <v>0.1416720469801519</v>
      </c>
      <c r="O36" s="19">
        <f t="shared" si="8"/>
        <v>0.12720331615853636</v>
      </c>
      <c r="P36" s="19">
        <f t="shared" si="8"/>
        <v>2.6229289681172784E-2</v>
      </c>
      <c r="Q36" s="19">
        <f t="shared" si="8"/>
        <v>3.4948472206172719E-2</v>
      </c>
      <c r="R36" s="19">
        <f t="shared" si="8"/>
        <v>3.3309837071250355E-2</v>
      </c>
      <c r="S36" s="19">
        <f t="shared" si="8"/>
        <v>3.6872754263861988E-2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237063000</v>
      </c>
      <c r="C39" s="4">
        <v>221364000</v>
      </c>
      <c r="D39" s="4">
        <v>182402000</v>
      </c>
      <c r="E39" s="4">
        <v>247800000</v>
      </c>
      <c r="F39" s="4">
        <v>259124000</v>
      </c>
      <c r="G39" s="4">
        <v>225934000</v>
      </c>
      <c r="H39" s="4">
        <v>266826000</v>
      </c>
      <c r="I39" s="4">
        <v>136563000</v>
      </c>
      <c r="J39" s="4">
        <v>432518000</v>
      </c>
      <c r="K39" s="4">
        <v>532367000</v>
      </c>
      <c r="L39" s="4">
        <v>664347000</v>
      </c>
      <c r="M39" s="4">
        <v>757516000</v>
      </c>
      <c r="N39" s="4">
        <v>984594000</v>
      </c>
      <c r="O39" s="5">
        <v>1034198000</v>
      </c>
      <c r="P39" s="4">
        <v>153500000</v>
      </c>
      <c r="Q39" s="4">
        <v>271536000</v>
      </c>
      <c r="R39" s="4">
        <v>272910000</v>
      </c>
      <c r="S39" s="4">
        <v>336252000</v>
      </c>
    </row>
    <row r="40" spans="1:19" ht="16" x14ac:dyDescent="0.2">
      <c r="A40" s="3" t="s">
        <v>48</v>
      </c>
      <c r="B40" s="4">
        <v>148013000</v>
      </c>
      <c r="C40" s="4">
        <v>146573000</v>
      </c>
      <c r="D40" s="4">
        <v>146887000</v>
      </c>
      <c r="E40" s="4">
        <v>153319000</v>
      </c>
      <c r="F40" s="4">
        <v>155054000</v>
      </c>
      <c r="G40" s="4">
        <v>154957000</v>
      </c>
      <c r="H40" s="4">
        <v>152017000</v>
      </c>
      <c r="I40" s="4">
        <v>150457000</v>
      </c>
      <c r="J40" s="4">
        <v>149036000</v>
      </c>
      <c r="K40" s="4">
        <v>149872000</v>
      </c>
      <c r="L40" s="4">
        <v>151135000</v>
      </c>
      <c r="M40" s="4">
        <v>152698000</v>
      </c>
      <c r="N40" s="4">
        <v>153002000</v>
      </c>
      <c r="O40" s="5">
        <v>152343250</v>
      </c>
      <c r="P40" s="4">
        <v>152762000</v>
      </c>
      <c r="Q40" s="4">
        <v>152401000</v>
      </c>
      <c r="R40" s="4">
        <v>152187000</v>
      </c>
      <c r="S40" s="4">
        <v>152023000</v>
      </c>
    </row>
    <row r="41" spans="1:19" ht="16" x14ac:dyDescent="0.2">
      <c r="A41" s="3" t="s">
        <v>49</v>
      </c>
      <c r="B41" s="6">
        <v>1.6</v>
      </c>
      <c r="C41" s="6">
        <v>1.51</v>
      </c>
      <c r="D41" s="6">
        <v>1.24</v>
      </c>
      <c r="E41" s="6">
        <v>1.62</v>
      </c>
      <c r="F41" s="6">
        <v>1.67</v>
      </c>
      <c r="G41" s="6">
        <v>1.46</v>
      </c>
      <c r="H41" s="6">
        <v>1.76</v>
      </c>
      <c r="I41" s="6">
        <v>0.91</v>
      </c>
      <c r="J41" s="6">
        <v>2.9</v>
      </c>
      <c r="K41" s="6">
        <v>3.55</v>
      </c>
      <c r="L41" s="6">
        <v>4.4000000000000004</v>
      </c>
      <c r="M41" s="6">
        <v>4.96</v>
      </c>
      <c r="N41" s="6">
        <v>6.44</v>
      </c>
      <c r="O41" s="7">
        <v>6.79</v>
      </c>
      <c r="P41" s="4">
        <v>1</v>
      </c>
      <c r="Q41" s="6">
        <v>1.78</v>
      </c>
      <c r="R41" s="6">
        <v>1.79</v>
      </c>
      <c r="S41" s="6">
        <v>2.21</v>
      </c>
    </row>
    <row r="42" spans="1:19" ht="16" x14ac:dyDescent="0.2">
      <c r="A42" s="3" t="s">
        <v>50</v>
      </c>
      <c r="B42" s="6">
        <v>1.6</v>
      </c>
      <c r="C42" s="6">
        <v>1.51</v>
      </c>
      <c r="D42" s="6">
        <v>1.24</v>
      </c>
      <c r="E42" s="6">
        <v>1.62</v>
      </c>
      <c r="F42" s="6">
        <v>1.67</v>
      </c>
      <c r="G42" s="6">
        <v>1.46</v>
      </c>
      <c r="H42" s="6">
        <v>1.76</v>
      </c>
      <c r="I42" s="6">
        <v>0.91</v>
      </c>
      <c r="J42" s="6">
        <v>2.9</v>
      </c>
      <c r="K42" s="6">
        <v>3.55</v>
      </c>
      <c r="L42" s="6">
        <v>4.3899999999999997</v>
      </c>
      <c r="M42" s="6">
        <v>4.95</v>
      </c>
      <c r="N42" s="6">
        <v>6.39</v>
      </c>
      <c r="O42" s="7">
        <v>6.72</v>
      </c>
      <c r="P42" s="6">
        <v>0.99</v>
      </c>
      <c r="Q42" s="6">
        <v>1.76</v>
      </c>
      <c r="R42" s="6">
        <v>1.77</v>
      </c>
      <c r="S42" s="6">
        <v>2.19</v>
      </c>
    </row>
    <row r="43" spans="1:19" ht="16" x14ac:dyDescent="0.2">
      <c r="A43" s="3" t="s">
        <v>51</v>
      </c>
      <c r="B43" s="4">
        <v>151911000</v>
      </c>
      <c r="C43" s="4">
        <v>150367000</v>
      </c>
      <c r="D43" s="4">
        <v>150280000</v>
      </c>
      <c r="E43" s="4">
        <v>156601000</v>
      </c>
      <c r="F43" s="4">
        <v>157710000</v>
      </c>
      <c r="G43" s="4">
        <v>158065000</v>
      </c>
      <c r="H43" s="4">
        <v>154721000</v>
      </c>
      <c r="I43" s="4">
        <v>154874000</v>
      </c>
      <c r="J43" s="4">
        <v>153393000</v>
      </c>
      <c r="K43" s="4">
        <v>154190000</v>
      </c>
      <c r="L43" s="4">
        <v>155706000</v>
      </c>
      <c r="M43" s="4">
        <v>157340000</v>
      </c>
      <c r="N43" s="4">
        <v>156485000</v>
      </c>
      <c r="O43" s="5">
        <v>155264500</v>
      </c>
      <c r="P43" s="4">
        <v>156305000</v>
      </c>
      <c r="Q43" s="4">
        <v>155076000</v>
      </c>
      <c r="R43" s="4">
        <v>154730000</v>
      </c>
      <c r="S43" s="4">
        <v>154947000</v>
      </c>
    </row>
    <row r="44" spans="1:19" ht="16" x14ac:dyDescent="0.2">
      <c r="A44" s="3" t="s">
        <v>52</v>
      </c>
      <c r="B44" s="6">
        <v>1.56</v>
      </c>
      <c r="C44" s="6">
        <v>1.47</v>
      </c>
      <c r="D44" s="6">
        <v>1.21</v>
      </c>
      <c r="E44" s="6">
        <v>1.58</v>
      </c>
      <c r="F44" s="6">
        <v>1.64</v>
      </c>
      <c r="G44" s="6">
        <v>1.43</v>
      </c>
      <c r="H44" s="6">
        <v>1.72</v>
      </c>
      <c r="I44" s="6">
        <v>0.88</v>
      </c>
      <c r="J44" s="6">
        <v>2.82</v>
      </c>
      <c r="K44" s="6">
        <v>3.45</v>
      </c>
      <c r="L44" s="6">
        <v>4.2699999999999996</v>
      </c>
      <c r="M44" s="6">
        <v>4.8099999999999996</v>
      </c>
      <c r="N44" s="6">
        <v>6.29</v>
      </c>
      <c r="O44" s="7">
        <v>6.66</v>
      </c>
      <c r="P44" s="6">
        <v>0.98</v>
      </c>
      <c r="Q44" s="6">
        <v>1.75</v>
      </c>
      <c r="R44" s="6">
        <v>1.76</v>
      </c>
      <c r="S44" s="6">
        <v>2.17</v>
      </c>
    </row>
    <row r="45" spans="1:19" ht="16" x14ac:dyDescent="0.2">
      <c r="A45" s="3" t="s">
        <v>53</v>
      </c>
      <c r="B45" s="6">
        <v>1.56</v>
      </c>
      <c r="C45" s="6">
        <v>1.47</v>
      </c>
      <c r="D45" s="6">
        <v>1.21</v>
      </c>
      <c r="E45" s="6">
        <v>1.58</v>
      </c>
      <c r="F45" s="6">
        <v>1.64</v>
      </c>
      <c r="G45" s="6">
        <v>1.43</v>
      </c>
      <c r="H45" s="6">
        <v>1.72</v>
      </c>
      <c r="I45" s="6">
        <v>0.88</v>
      </c>
      <c r="J45" s="6">
        <v>2.82</v>
      </c>
      <c r="K45" s="6">
        <v>3.45</v>
      </c>
      <c r="L45" s="6">
        <v>4.26</v>
      </c>
      <c r="M45" s="6">
        <v>4.8099999999999996</v>
      </c>
      <c r="N45" s="6">
        <v>6.25</v>
      </c>
      <c r="O45" s="7">
        <v>6.59</v>
      </c>
      <c r="P45" s="6">
        <v>0.97</v>
      </c>
      <c r="Q45" s="6">
        <v>1.73</v>
      </c>
      <c r="R45" s="6">
        <v>1.74</v>
      </c>
      <c r="S45" s="6">
        <v>2.15</v>
      </c>
    </row>
    <row r="46" spans="1:19" ht="16" x14ac:dyDescent="0.2">
      <c r="A46" s="3" t="s">
        <v>54</v>
      </c>
      <c r="B46" s="4">
        <v>285311000</v>
      </c>
      <c r="C46" s="4">
        <v>341393000</v>
      </c>
      <c r="D46" s="4">
        <v>346864000</v>
      </c>
      <c r="E46" s="4">
        <v>433897000</v>
      </c>
      <c r="F46" s="4">
        <v>441543000</v>
      </c>
      <c r="G46" s="4">
        <v>493375000</v>
      </c>
      <c r="H46" s="4">
        <v>534060000</v>
      </c>
      <c r="I46" s="4">
        <v>573591000</v>
      </c>
      <c r="J46" s="4">
        <v>582377000</v>
      </c>
      <c r="K46" s="4">
        <v>769093000</v>
      </c>
      <c r="L46" s="4">
        <v>866186000</v>
      </c>
      <c r="M46" s="4">
        <v>971871000</v>
      </c>
      <c r="N46" s="4">
        <v>1402500000</v>
      </c>
      <c r="O46" s="5">
        <v>1373225000</v>
      </c>
      <c r="P46" s="4">
        <v>276070000</v>
      </c>
      <c r="Q46" s="4">
        <v>354085000</v>
      </c>
      <c r="R46" s="4">
        <v>351100000</v>
      </c>
      <c r="S46" s="4">
        <v>391970000</v>
      </c>
    </row>
    <row r="47" spans="1:19" ht="16" x14ac:dyDescent="0.2">
      <c r="A47" s="3" t="s">
        <v>55</v>
      </c>
      <c r="B47" s="6">
        <v>20.66</v>
      </c>
      <c r="C47" s="6">
        <v>22.23</v>
      </c>
      <c r="D47" s="6">
        <v>19.75</v>
      </c>
      <c r="E47" s="6">
        <v>22.11</v>
      </c>
      <c r="F47" s="6">
        <v>21.46</v>
      </c>
      <c r="G47" s="4">
        <v>22</v>
      </c>
      <c r="H47" s="6">
        <v>22.05</v>
      </c>
      <c r="I47" s="6">
        <v>21.05</v>
      </c>
      <c r="J47" s="6">
        <v>18.66</v>
      </c>
      <c r="K47" s="6">
        <v>22.88</v>
      </c>
      <c r="L47" s="6">
        <v>23.5</v>
      </c>
      <c r="M47" s="6">
        <v>23.12</v>
      </c>
      <c r="N47" s="6">
        <v>27.6</v>
      </c>
      <c r="O47" s="7">
        <v>24.84</v>
      </c>
      <c r="P47" s="6">
        <v>27.6</v>
      </c>
      <c r="Q47" s="6">
        <v>25.83</v>
      </c>
      <c r="R47" s="6">
        <v>24.07</v>
      </c>
      <c r="S47" s="6">
        <v>24.84</v>
      </c>
    </row>
    <row r="48" spans="1:19" ht="16" x14ac:dyDescent="0.2">
      <c r="A48" s="3" t="s">
        <v>56</v>
      </c>
      <c r="B48" s="4">
        <v>184110000</v>
      </c>
      <c r="C48" s="4">
        <v>212843000</v>
      </c>
      <c r="D48" s="4">
        <v>190024000</v>
      </c>
      <c r="E48" s="4">
        <v>246493000</v>
      </c>
      <c r="F48" s="4">
        <v>248717000</v>
      </c>
      <c r="G48" s="4">
        <v>281554000</v>
      </c>
      <c r="H48" s="4">
        <v>327028000</v>
      </c>
      <c r="I48" s="4">
        <v>384149000</v>
      </c>
      <c r="J48" s="4">
        <v>373170000</v>
      </c>
      <c r="K48" s="4">
        <v>567417000</v>
      </c>
      <c r="L48" s="4">
        <v>656200000</v>
      </c>
      <c r="M48" s="4">
        <v>768195000</v>
      </c>
      <c r="N48" s="4">
        <v>1174095000</v>
      </c>
      <c r="O48" s="5">
        <v>1134495000</v>
      </c>
      <c r="P48" s="4">
        <v>217373000</v>
      </c>
      <c r="Q48" s="4">
        <v>296791000</v>
      </c>
      <c r="R48" s="4">
        <v>291472000</v>
      </c>
      <c r="S48" s="4">
        <v>328859000</v>
      </c>
    </row>
    <row r="49" spans="1:19" ht="16" x14ac:dyDescent="0.2">
      <c r="A49" s="3" t="s">
        <v>57</v>
      </c>
      <c r="B49" s="4">
        <v>184110000</v>
      </c>
      <c r="C49" s="4">
        <v>212843000</v>
      </c>
      <c r="D49" s="4">
        <v>190024000</v>
      </c>
      <c r="E49" s="4">
        <v>246493000</v>
      </c>
      <c r="F49" s="4">
        <v>248717000</v>
      </c>
      <c r="G49" s="4">
        <v>281554000</v>
      </c>
      <c r="H49" s="4">
        <v>327028000</v>
      </c>
      <c r="I49" s="4">
        <v>384149000</v>
      </c>
      <c r="J49" s="4">
        <v>373170000</v>
      </c>
      <c r="K49" s="4">
        <v>567417000</v>
      </c>
      <c r="L49" s="4">
        <v>656200000</v>
      </c>
      <c r="M49" s="4">
        <v>768195000</v>
      </c>
      <c r="N49" s="4">
        <v>1174095000</v>
      </c>
      <c r="O49" s="5">
        <v>1134495000</v>
      </c>
      <c r="P49" s="4">
        <v>217373000</v>
      </c>
      <c r="Q49" s="4">
        <v>296791000</v>
      </c>
      <c r="R49" s="4">
        <v>291472000</v>
      </c>
      <c r="S49" s="4">
        <v>328859000</v>
      </c>
    </row>
    <row r="50" spans="1:19" ht="16" x14ac:dyDescent="0.2">
      <c r="A50" s="3" t="s">
        <v>61</v>
      </c>
      <c r="B50" s="4">
        <v>205854</v>
      </c>
      <c r="C50" s="4">
        <v>225730</v>
      </c>
      <c r="D50" s="4">
        <v>215780</v>
      </c>
      <c r="E50" s="4">
        <v>228883</v>
      </c>
      <c r="F50" s="4">
        <v>218045</v>
      </c>
      <c r="G50" s="4">
        <v>218029</v>
      </c>
      <c r="H50" s="4">
        <v>227063</v>
      </c>
      <c r="I50" s="4">
        <v>233175</v>
      </c>
      <c r="J50" s="4">
        <v>235640</v>
      </c>
      <c r="K50" s="4">
        <v>241846</v>
      </c>
      <c r="L50" s="4">
        <v>245097</v>
      </c>
      <c r="M50" s="4">
        <v>256964</v>
      </c>
      <c r="N50" s="4">
        <v>267450</v>
      </c>
      <c r="O50" s="5">
        <v>290936</v>
      </c>
      <c r="P50" s="4">
        <v>67594</v>
      </c>
      <c r="Q50" s="4">
        <v>71649</v>
      </c>
      <c r="R50" s="4">
        <v>73414</v>
      </c>
      <c r="S50" s="4">
        <v>78278</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101201000</v>
      </c>
      <c r="C52" s="4">
        <v>128550000</v>
      </c>
      <c r="D52" s="4">
        <v>156840000</v>
      </c>
      <c r="E52" s="4">
        <v>187404000</v>
      </c>
      <c r="F52" s="4">
        <v>192826000</v>
      </c>
      <c r="G52" s="4">
        <v>211821000</v>
      </c>
      <c r="H52" s="4">
        <v>207032000</v>
      </c>
      <c r="I52" s="4">
        <v>189442000</v>
      </c>
      <c r="J52" s="4">
        <v>209207000</v>
      </c>
      <c r="K52" s="4">
        <v>201676000</v>
      </c>
      <c r="L52" s="4">
        <v>209986000</v>
      </c>
      <c r="M52" s="4">
        <v>203676000</v>
      </c>
      <c r="N52" s="4">
        <v>228405000</v>
      </c>
      <c r="O52" s="5">
        <v>238730000</v>
      </c>
      <c r="P52" s="4">
        <v>58697000</v>
      </c>
      <c r="Q52" s="4">
        <v>57294000</v>
      </c>
      <c r="R52" s="4">
        <v>59628000</v>
      </c>
      <c r="S52" s="4">
        <v>63111000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1247755000</v>
      </c>
      <c r="C55" s="4">
        <v>1338055000</v>
      </c>
      <c r="D55" s="4">
        <v>1140656000</v>
      </c>
      <c r="E55" s="4">
        <v>1447977000</v>
      </c>
      <c r="F55" s="4">
        <v>1504735000</v>
      </c>
      <c r="G55" s="4">
        <v>1563801000</v>
      </c>
      <c r="H55" s="4">
        <v>1716938000</v>
      </c>
      <c r="I55" s="4">
        <v>1682593000</v>
      </c>
      <c r="J55" s="4">
        <v>1543797000</v>
      </c>
      <c r="K55" s="4">
        <v>1738917000</v>
      </c>
      <c r="L55" s="4">
        <v>2549217000</v>
      </c>
      <c r="M55" s="4">
        <v>2808341000</v>
      </c>
      <c r="N55" s="4">
        <v>3012669000</v>
      </c>
      <c r="O55" s="5">
        <v>3268312000</v>
      </c>
      <c r="P55" s="4">
        <v>3012669000</v>
      </c>
      <c r="Q55" s="4">
        <v>3028399000</v>
      </c>
      <c r="R55" s="4">
        <v>3160935000</v>
      </c>
      <c r="S55" s="4">
        <v>3268312000</v>
      </c>
    </row>
    <row r="56" spans="1:19" ht="16" x14ac:dyDescent="0.2">
      <c r="A56" s="3" t="s">
        <v>65</v>
      </c>
      <c r="B56" s="4">
        <v>938561000</v>
      </c>
      <c r="C56" s="4">
        <v>1004074000</v>
      </c>
      <c r="D56" s="4">
        <v>700382000</v>
      </c>
      <c r="E56" s="4">
        <v>1022441000</v>
      </c>
      <c r="F56" s="4">
        <v>985762000</v>
      </c>
      <c r="G56" s="4">
        <v>964935000</v>
      </c>
      <c r="H56" s="4">
        <v>1117315000</v>
      </c>
      <c r="I56" s="4">
        <v>1048356000</v>
      </c>
      <c r="J56" s="4">
        <v>723115000</v>
      </c>
      <c r="K56" s="4">
        <v>728597000</v>
      </c>
      <c r="L56" s="4">
        <v>1235653000</v>
      </c>
      <c r="M56" s="4">
        <v>1580789000</v>
      </c>
      <c r="N56" s="4">
        <v>1565521000</v>
      </c>
      <c r="O56" s="5">
        <v>1834587000</v>
      </c>
      <c r="P56" s="4">
        <v>1565521000</v>
      </c>
      <c r="Q56" s="4">
        <v>1301923000</v>
      </c>
      <c r="R56" s="4">
        <v>1695438000</v>
      </c>
      <c r="S56" s="4">
        <v>1834587000</v>
      </c>
    </row>
    <row r="57" spans="1:19" ht="16" x14ac:dyDescent="0.2">
      <c r="A57" s="3" t="s">
        <v>66</v>
      </c>
      <c r="B57" s="4">
        <v>775407000</v>
      </c>
      <c r="C57" s="4">
        <v>855077000</v>
      </c>
      <c r="D57" s="4">
        <v>700382000</v>
      </c>
      <c r="E57" s="4">
        <v>1022441000</v>
      </c>
      <c r="F57" s="4">
        <v>985762000</v>
      </c>
      <c r="G57" s="4">
        <v>836188000</v>
      </c>
      <c r="H57" s="4">
        <v>976620000</v>
      </c>
      <c r="I57" s="4">
        <v>1048356000</v>
      </c>
      <c r="J57" s="4">
        <v>723115000</v>
      </c>
      <c r="K57" s="4">
        <v>728597000</v>
      </c>
      <c r="L57" s="4">
        <v>1235653000</v>
      </c>
      <c r="M57" s="4">
        <v>1432840000</v>
      </c>
      <c r="N57" s="4">
        <v>1417608000</v>
      </c>
      <c r="O57" s="5">
        <v>1686144000</v>
      </c>
      <c r="P57" s="4">
        <v>1417608000</v>
      </c>
      <c r="Q57" s="4">
        <v>1154873000</v>
      </c>
      <c r="R57" s="4">
        <v>1544592000</v>
      </c>
      <c r="S57" s="4">
        <v>1686144000</v>
      </c>
    </row>
    <row r="58" spans="1:19" ht="16" x14ac:dyDescent="0.2">
      <c r="A58" s="3" t="s">
        <v>67</v>
      </c>
      <c r="B58" s="4">
        <v>163154000</v>
      </c>
      <c r="C58" s="4">
        <v>148997000</v>
      </c>
      <c r="D58" s="4" t="s">
        <v>24</v>
      </c>
      <c r="E58" s="4" t="s">
        <v>24</v>
      </c>
      <c r="F58" s="4" t="s">
        <v>24</v>
      </c>
      <c r="G58" s="4">
        <v>128747000</v>
      </c>
      <c r="H58" s="4">
        <v>140695000</v>
      </c>
      <c r="I58" s="4" t="s">
        <v>24</v>
      </c>
      <c r="J58" s="4" t="s">
        <v>24</v>
      </c>
      <c r="K58" s="4" t="s">
        <v>24</v>
      </c>
      <c r="L58" s="4" t="s">
        <v>24</v>
      </c>
      <c r="M58" s="4">
        <v>147949000</v>
      </c>
      <c r="N58" s="4">
        <v>147913000</v>
      </c>
      <c r="O58" s="5">
        <v>148443000</v>
      </c>
      <c r="P58" s="4">
        <v>147913000</v>
      </c>
      <c r="Q58" s="4">
        <v>147050000</v>
      </c>
      <c r="R58" s="4">
        <v>150846000</v>
      </c>
      <c r="S58" s="4">
        <v>148443000</v>
      </c>
    </row>
    <row r="59" spans="1:19" ht="16" x14ac:dyDescent="0.2">
      <c r="A59" s="3" t="s">
        <v>68</v>
      </c>
      <c r="B59" s="4">
        <v>199527000</v>
      </c>
      <c r="C59" s="4">
        <v>228669000</v>
      </c>
      <c r="D59" s="4">
        <v>309935000</v>
      </c>
      <c r="E59" s="4">
        <v>274303000</v>
      </c>
      <c r="F59" s="4">
        <v>353223000</v>
      </c>
      <c r="G59" s="4">
        <v>432426000</v>
      </c>
      <c r="H59" s="4">
        <v>494964000</v>
      </c>
      <c r="I59" s="4">
        <v>499401000</v>
      </c>
      <c r="J59" s="4">
        <v>630742000</v>
      </c>
      <c r="K59" s="4">
        <v>578750000</v>
      </c>
      <c r="L59" s="4">
        <v>813064000</v>
      </c>
      <c r="M59" s="4">
        <v>600912000</v>
      </c>
      <c r="N59" s="4">
        <v>796091000</v>
      </c>
      <c r="O59" s="5">
        <v>666577000</v>
      </c>
      <c r="P59" s="4">
        <v>796091000</v>
      </c>
      <c r="Q59" s="4">
        <v>1035323000</v>
      </c>
      <c r="R59" s="4">
        <v>779892000</v>
      </c>
      <c r="S59" s="4">
        <v>666577000</v>
      </c>
    </row>
    <row r="60" spans="1:19" ht="16" x14ac:dyDescent="0.2">
      <c r="A60" s="3" t="s">
        <v>69</v>
      </c>
      <c r="B60" s="4">
        <v>181102000</v>
      </c>
      <c r="C60" s="4">
        <v>203124000</v>
      </c>
      <c r="D60" s="4">
        <v>292668000</v>
      </c>
      <c r="E60" s="4">
        <v>256026000</v>
      </c>
      <c r="F60" s="4">
        <v>326727000</v>
      </c>
      <c r="G60" s="4">
        <v>385694000</v>
      </c>
      <c r="H60" s="4">
        <v>438873000</v>
      </c>
      <c r="I60" s="4">
        <v>451144000</v>
      </c>
      <c r="J60" s="4">
        <v>554217000</v>
      </c>
      <c r="K60" s="4">
        <v>553895000</v>
      </c>
      <c r="L60" s="4">
        <v>780709000</v>
      </c>
      <c r="M60" s="4">
        <v>568501000</v>
      </c>
      <c r="N60" s="4">
        <v>796091000</v>
      </c>
      <c r="O60" s="5">
        <v>666577000</v>
      </c>
      <c r="P60" s="4">
        <v>796091000</v>
      </c>
      <c r="Q60" s="4">
        <v>1035323000</v>
      </c>
      <c r="R60" s="4">
        <v>779892000</v>
      </c>
      <c r="S60" s="4">
        <v>666577000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18425000</v>
      </c>
      <c r="C63" s="4">
        <v>25545000</v>
      </c>
      <c r="D63" s="4">
        <v>17267000</v>
      </c>
      <c r="E63" s="4">
        <v>18277000</v>
      </c>
      <c r="F63" s="4">
        <v>26496000</v>
      </c>
      <c r="G63" s="4">
        <v>46732000</v>
      </c>
      <c r="H63" s="4">
        <v>56091000</v>
      </c>
      <c r="I63" s="4">
        <v>48257000</v>
      </c>
      <c r="J63" s="4">
        <v>76525000</v>
      </c>
      <c r="K63" s="4">
        <v>24855000</v>
      </c>
      <c r="L63" s="4">
        <v>32355000</v>
      </c>
      <c r="M63" s="4">
        <v>32411000</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v>61884000</v>
      </c>
      <c r="J64" s="4">
        <v>122407000</v>
      </c>
      <c r="K64" s="4">
        <v>141518000</v>
      </c>
      <c r="L64" s="4">
        <v>192333000</v>
      </c>
      <c r="M64" s="4">
        <v>229023000</v>
      </c>
      <c r="N64" s="4">
        <v>211927000</v>
      </c>
      <c r="O64" s="5">
        <v>282791000</v>
      </c>
      <c r="P64" s="4">
        <v>211927000</v>
      </c>
      <c r="Q64" s="4">
        <v>220881000</v>
      </c>
      <c r="R64" s="4">
        <v>256426000</v>
      </c>
      <c r="S64" s="4">
        <v>282791000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v>61884000</v>
      </c>
      <c r="J69" s="4">
        <v>122407000</v>
      </c>
      <c r="K69" s="4">
        <v>141518000</v>
      </c>
      <c r="L69" s="4">
        <v>192333000</v>
      </c>
      <c r="M69" s="4">
        <v>229023000</v>
      </c>
      <c r="N69" s="4">
        <v>211927000</v>
      </c>
      <c r="O69" s="5">
        <v>282791000</v>
      </c>
      <c r="P69" s="4">
        <v>211927000</v>
      </c>
      <c r="Q69" s="4">
        <v>220881000</v>
      </c>
      <c r="R69" s="4">
        <v>256426000</v>
      </c>
      <c r="S69" s="4">
        <v>282791000</v>
      </c>
    </row>
    <row r="70" spans="1:19" ht="16" x14ac:dyDescent="0.2">
      <c r="A70" s="3" t="s">
        <v>79</v>
      </c>
      <c r="B70" s="4">
        <v>109667000</v>
      </c>
      <c r="C70" s="4">
        <v>105312000</v>
      </c>
      <c r="D70" s="4">
        <v>130339000</v>
      </c>
      <c r="E70" s="4">
        <v>151233000</v>
      </c>
      <c r="F70" s="4">
        <v>165750000</v>
      </c>
      <c r="G70" s="4">
        <v>166440000</v>
      </c>
      <c r="H70" s="4">
        <v>104659000</v>
      </c>
      <c r="I70" s="4">
        <v>72952000</v>
      </c>
      <c r="J70" s="4">
        <v>67533000</v>
      </c>
      <c r="K70" s="4">
        <v>290052000</v>
      </c>
      <c r="L70" s="4">
        <v>308167000</v>
      </c>
      <c r="M70" s="4">
        <v>397617000</v>
      </c>
      <c r="N70" s="4">
        <v>439130000</v>
      </c>
      <c r="O70" s="5">
        <v>484357000</v>
      </c>
      <c r="P70" s="4">
        <v>439130000</v>
      </c>
      <c r="Q70" s="4">
        <v>470272000</v>
      </c>
      <c r="R70" s="4">
        <v>429179000</v>
      </c>
      <c r="S70" s="4">
        <v>484357000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2038786000</v>
      </c>
      <c r="C76" s="4">
        <v>2029279000</v>
      </c>
      <c r="D76" s="4">
        <v>3007000000</v>
      </c>
      <c r="E76" s="4">
        <v>2910958000</v>
      </c>
      <c r="F76" s="4">
        <v>3270764000</v>
      </c>
      <c r="G76" s="4">
        <v>3481938000</v>
      </c>
      <c r="H76" s="4">
        <v>3523427000</v>
      </c>
      <c r="I76" s="4">
        <v>3713821000</v>
      </c>
      <c r="J76" s="4">
        <v>4602177000</v>
      </c>
      <c r="K76" s="4">
        <v>4666243000</v>
      </c>
      <c r="L76" s="4">
        <v>5480845000</v>
      </c>
      <c r="M76" s="4">
        <v>5943919000</v>
      </c>
      <c r="N76" s="4">
        <v>6405418000</v>
      </c>
      <c r="O76" s="5">
        <v>6654919000</v>
      </c>
      <c r="P76" s="4">
        <v>6405418000</v>
      </c>
      <c r="Q76" s="4">
        <v>6537225000</v>
      </c>
      <c r="R76" s="4">
        <v>6629797000</v>
      </c>
      <c r="S76" s="4">
        <v>6654919000</v>
      </c>
    </row>
    <row r="77" spans="1:19" ht="16" x14ac:dyDescent="0.2">
      <c r="A77" s="3" t="s">
        <v>86</v>
      </c>
      <c r="B77" s="4">
        <v>148580000</v>
      </c>
      <c r="C77" s="4">
        <v>159517000</v>
      </c>
      <c r="D77" s="4">
        <v>191243000</v>
      </c>
      <c r="E77" s="4">
        <v>197600000</v>
      </c>
      <c r="F77" s="4">
        <v>249098000</v>
      </c>
      <c r="G77" s="4">
        <v>263077000</v>
      </c>
      <c r="H77" s="4">
        <v>257035000</v>
      </c>
      <c r="I77" s="4">
        <v>266014000</v>
      </c>
      <c r="J77" s="4">
        <v>309310000</v>
      </c>
      <c r="K77" s="4">
        <v>429532000</v>
      </c>
      <c r="L77" s="4">
        <v>180106000</v>
      </c>
      <c r="M77" s="4">
        <v>161302000</v>
      </c>
      <c r="N77" s="4">
        <v>176035000</v>
      </c>
      <c r="O77" s="5">
        <v>1110700000</v>
      </c>
      <c r="P77" s="4">
        <v>176035000</v>
      </c>
      <c r="Q77" s="4">
        <v>1103817000</v>
      </c>
      <c r="R77" s="4">
        <v>1123166000</v>
      </c>
      <c r="S77" s="4">
        <v>1110700000</v>
      </c>
    </row>
    <row r="78" spans="1:19" ht="16" x14ac:dyDescent="0.2">
      <c r="A78" s="3" t="s">
        <v>87</v>
      </c>
      <c r="B78" s="4">
        <v>445959000</v>
      </c>
      <c r="C78" s="4">
        <v>472976000</v>
      </c>
      <c r="D78" s="4">
        <v>541350000</v>
      </c>
      <c r="E78" s="4">
        <v>589712000</v>
      </c>
      <c r="F78" s="4">
        <v>686838000</v>
      </c>
      <c r="G78" s="4">
        <v>717132000</v>
      </c>
      <c r="H78" s="4">
        <v>763079000</v>
      </c>
      <c r="I78" s="4">
        <v>838049000</v>
      </c>
      <c r="J78" s="4">
        <v>935988000</v>
      </c>
      <c r="K78" s="4">
        <v>1112880000</v>
      </c>
      <c r="L78" s="4">
        <v>949636000</v>
      </c>
      <c r="M78" s="4">
        <v>965649000</v>
      </c>
      <c r="N78" s="4">
        <v>1042390000</v>
      </c>
      <c r="O78" s="5">
        <v>1110700000</v>
      </c>
      <c r="P78" s="4">
        <v>1042390000</v>
      </c>
      <c r="Q78" s="4">
        <v>1103817000</v>
      </c>
      <c r="R78" s="4">
        <v>1123166000</v>
      </c>
      <c r="S78" s="4">
        <v>1110700000</v>
      </c>
    </row>
    <row r="79" spans="1:19" ht="16" x14ac:dyDescent="0.2">
      <c r="A79" s="3" t="s">
        <v>88</v>
      </c>
      <c r="B79" s="4">
        <v>297379000</v>
      </c>
      <c r="C79" s="4">
        <v>313459000</v>
      </c>
      <c r="D79" s="4">
        <v>350107000</v>
      </c>
      <c r="E79" s="4">
        <v>392112000</v>
      </c>
      <c r="F79" s="4">
        <v>437740000</v>
      </c>
      <c r="G79" s="4">
        <v>454055000</v>
      </c>
      <c r="H79" s="4">
        <v>506044000</v>
      </c>
      <c r="I79" s="4">
        <v>572035000</v>
      </c>
      <c r="J79" s="4">
        <v>626678000</v>
      </c>
      <c r="K79" s="4">
        <v>683348000</v>
      </c>
      <c r="L79" s="4">
        <v>769530000</v>
      </c>
      <c r="M79" s="4">
        <v>804347000</v>
      </c>
      <c r="N79" s="4">
        <v>866355000</v>
      </c>
      <c r="O79" s="5" t="s">
        <v>24</v>
      </c>
      <c r="P79" s="4">
        <v>866355000</v>
      </c>
      <c r="Q79" s="4" t="s">
        <v>24</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1890206000</v>
      </c>
      <c r="C83" s="4">
        <v>1869762000</v>
      </c>
      <c r="D83" s="4">
        <v>2815757000</v>
      </c>
      <c r="E83" s="4">
        <v>2713358000</v>
      </c>
      <c r="F83" s="4">
        <v>3021666000</v>
      </c>
      <c r="G83" s="4">
        <v>3218861000</v>
      </c>
      <c r="H83" s="4">
        <v>3266392000</v>
      </c>
      <c r="I83" s="4">
        <v>3447807000</v>
      </c>
      <c r="J83" s="4">
        <v>4292867000</v>
      </c>
      <c r="K83" s="4">
        <v>4236711000</v>
      </c>
      <c r="L83" s="4">
        <v>5300739000</v>
      </c>
      <c r="M83" s="4">
        <v>5782617000</v>
      </c>
      <c r="N83" s="4">
        <v>6229383000</v>
      </c>
      <c r="O83" s="5">
        <v>5544219000</v>
      </c>
      <c r="P83" s="4">
        <v>6229383000</v>
      </c>
      <c r="Q83" s="4">
        <v>5433408000</v>
      </c>
      <c r="R83" s="4">
        <v>5506631000</v>
      </c>
      <c r="S83" s="4">
        <v>5544219000</v>
      </c>
    </row>
    <row r="84" spans="1:19" ht="16" x14ac:dyDescent="0.2">
      <c r="A84" s="3" t="s">
        <v>93</v>
      </c>
      <c r="B84" s="4">
        <v>1515499000</v>
      </c>
      <c r="C84" s="4">
        <v>1485317000</v>
      </c>
      <c r="D84" s="4">
        <v>2443309000</v>
      </c>
      <c r="E84" s="4">
        <v>2311396000</v>
      </c>
      <c r="F84" s="4">
        <v>2620738000</v>
      </c>
      <c r="G84" s="4">
        <v>2834900000</v>
      </c>
      <c r="H84" s="4">
        <v>2784906000</v>
      </c>
      <c r="I84" s="4">
        <v>2960817000</v>
      </c>
      <c r="J84" s="4">
        <v>3503653000</v>
      </c>
      <c r="K84" s="4">
        <v>3450553000</v>
      </c>
      <c r="L84" s="4">
        <v>3619436000</v>
      </c>
      <c r="M84" s="4">
        <v>3854917000</v>
      </c>
      <c r="N84" s="4">
        <v>4228680000</v>
      </c>
      <c r="O84" s="5">
        <v>4224583000</v>
      </c>
      <c r="P84" s="4">
        <v>4228680000</v>
      </c>
      <c r="Q84" s="4">
        <v>4225987000</v>
      </c>
      <c r="R84" s="4">
        <v>4245362000</v>
      </c>
      <c r="S84" s="4">
        <v>4224583000</v>
      </c>
    </row>
    <row r="85" spans="1:19" ht="16" x14ac:dyDescent="0.2">
      <c r="A85" s="3" t="s">
        <v>94</v>
      </c>
      <c r="B85" s="4">
        <v>1265843000</v>
      </c>
      <c r="C85" s="4">
        <v>1289286000</v>
      </c>
      <c r="D85" s="4">
        <v>1976987000</v>
      </c>
      <c r="E85" s="4">
        <v>1975971000</v>
      </c>
      <c r="F85" s="4">
        <v>2255708000</v>
      </c>
      <c r="G85" s="4">
        <v>2471241000</v>
      </c>
      <c r="H85" s="4">
        <v>2518245000</v>
      </c>
      <c r="I85" s="4">
        <v>2706974000</v>
      </c>
      <c r="J85" s="4">
        <v>3143249000</v>
      </c>
      <c r="K85" s="4">
        <v>3171179000</v>
      </c>
      <c r="L85" s="4">
        <v>3365114000</v>
      </c>
      <c r="M85" s="4">
        <v>3575785000</v>
      </c>
      <c r="N85" s="4">
        <v>3842234000</v>
      </c>
      <c r="O85" s="5">
        <v>3887860000</v>
      </c>
      <c r="P85" s="4">
        <v>3842234000</v>
      </c>
      <c r="Q85" s="4">
        <v>3864833000</v>
      </c>
      <c r="R85" s="4">
        <v>3888249000</v>
      </c>
      <c r="S85" s="4">
        <v>3887860000</v>
      </c>
    </row>
    <row r="86" spans="1:19" ht="16" x14ac:dyDescent="0.2">
      <c r="A86" s="3" t="s">
        <v>95</v>
      </c>
      <c r="B86" s="4">
        <v>249656000</v>
      </c>
      <c r="C86" s="4">
        <v>196031000</v>
      </c>
      <c r="D86" s="4">
        <v>466322000</v>
      </c>
      <c r="E86" s="4">
        <v>335425000</v>
      </c>
      <c r="F86" s="4">
        <v>365030000</v>
      </c>
      <c r="G86" s="4">
        <v>363659000</v>
      </c>
      <c r="H86" s="4">
        <v>266661000</v>
      </c>
      <c r="I86" s="4">
        <v>253843000</v>
      </c>
      <c r="J86" s="4">
        <v>360404000</v>
      </c>
      <c r="K86" s="4">
        <v>279374000</v>
      </c>
      <c r="L86" s="4">
        <v>254322000</v>
      </c>
      <c r="M86" s="4">
        <v>279132000</v>
      </c>
      <c r="N86" s="4">
        <v>386446000</v>
      </c>
      <c r="O86" s="5">
        <v>336723000</v>
      </c>
      <c r="P86" s="4">
        <v>386446000</v>
      </c>
      <c r="Q86" s="4">
        <v>361154000</v>
      </c>
      <c r="R86" s="4">
        <v>357113000</v>
      </c>
      <c r="S86" s="4">
        <v>336723000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374707000</v>
      </c>
      <c r="C89" s="4">
        <v>384445000</v>
      </c>
      <c r="D89" s="4">
        <v>372448000</v>
      </c>
      <c r="E89" s="4">
        <v>401962000</v>
      </c>
      <c r="F89" s="4">
        <v>400928000</v>
      </c>
      <c r="G89" s="4">
        <v>383961000</v>
      </c>
      <c r="H89" s="4">
        <v>481486000</v>
      </c>
      <c r="I89" s="4">
        <v>486990000</v>
      </c>
      <c r="J89" s="4">
        <v>789214000</v>
      </c>
      <c r="K89" s="4">
        <v>786158000</v>
      </c>
      <c r="L89" s="4">
        <v>1681303000</v>
      </c>
      <c r="M89" s="4">
        <v>1927700000</v>
      </c>
      <c r="N89" s="4">
        <v>2000703000</v>
      </c>
      <c r="O89" s="5">
        <v>1319636000</v>
      </c>
      <c r="P89" s="4">
        <v>2000703000</v>
      </c>
      <c r="Q89" s="4">
        <v>1207421000</v>
      </c>
      <c r="R89" s="4">
        <v>1261269000</v>
      </c>
      <c r="S89" s="4">
        <v>1319636000</v>
      </c>
    </row>
    <row r="90" spans="1:19" ht="16" x14ac:dyDescent="0.2">
      <c r="A90" s="3" t="s">
        <v>99</v>
      </c>
      <c r="B90" s="4">
        <v>3286541000</v>
      </c>
      <c r="C90" s="4">
        <v>3367334000</v>
      </c>
      <c r="D90" s="4">
        <v>4147656000</v>
      </c>
      <c r="E90" s="4">
        <v>4358935000</v>
      </c>
      <c r="F90" s="4">
        <v>4775499000</v>
      </c>
      <c r="G90" s="4">
        <v>5045739000</v>
      </c>
      <c r="H90" s="4">
        <v>5240365000</v>
      </c>
      <c r="I90" s="4">
        <v>5396414000</v>
      </c>
      <c r="J90" s="4">
        <v>6145974000</v>
      </c>
      <c r="K90" s="4">
        <v>6405160000</v>
      </c>
      <c r="L90" s="4">
        <v>8030062000</v>
      </c>
      <c r="M90" s="4">
        <v>8752260000</v>
      </c>
      <c r="N90" s="4">
        <v>9418087000</v>
      </c>
      <c r="O90" s="5">
        <v>9923231000</v>
      </c>
      <c r="P90" s="4">
        <v>9418087000</v>
      </c>
      <c r="Q90" s="4">
        <v>9565624000</v>
      </c>
      <c r="R90" s="4">
        <v>9790732000</v>
      </c>
      <c r="S90" s="4">
        <v>9923231000</v>
      </c>
    </row>
    <row r="91" spans="1:19" ht="16" x14ac:dyDescent="0.2">
      <c r="A91" s="3" t="s">
        <v>100</v>
      </c>
      <c r="B91" s="4">
        <v>321199000</v>
      </c>
      <c r="C91" s="4">
        <v>305255000</v>
      </c>
      <c r="D91" s="4">
        <v>387775000</v>
      </c>
      <c r="E91" s="4">
        <v>365365000</v>
      </c>
      <c r="F91" s="4">
        <v>428517000</v>
      </c>
      <c r="G91" s="4">
        <v>405107000</v>
      </c>
      <c r="H91" s="4">
        <v>424144000</v>
      </c>
      <c r="I91" s="4">
        <v>539657000</v>
      </c>
      <c r="J91" s="4">
        <v>605784000</v>
      </c>
      <c r="K91" s="4">
        <v>522363000</v>
      </c>
      <c r="L91" s="4">
        <v>651402000</v>
      </c>
      <c r="M91" s="4">
        <v>741191000</v>
      </c>
      <c r="N91" s="4">
        <v>809403000</v>
      </c>
      <c r="O91" s="5">
        <v>905464000</v>
      </c>
      <c r="P91" s="4">
        <v>809403000</v>
      </c>
      <c r="Q91" s="4">
        <v>663594000</v>
      </c>
      <c r="R91" s="4">
        <v>701816000</v>
      </c>
      <c r="S91" s="4">
        <v>905464000</v>
      </c>
    </row>
    <row r="92" spans="1:19" ht="16" x14ac:dyDescent="0.2">
      <c r="A92" s="3" t="s">
        <v>101</v>
      </c>
      <c r="B92" s="4">
        <v>312850000</v>
      </c>
      <c r="C92" s="4">
        <v>302176000</v>
      </c>
      <c r="D92" s="4">
        <v>383093000</v>
      </c>
      <c r="E92" s="4">
        <v>358197000</v>
      </c>
      <c r="F92" s="4">
        <v>397113000</v>
      </c>
      <c r="G92" s="4">
        <v>385542000</v>
      </c>
      <c r="H92" s="4">
        <v>401451000</v>
      </c>
      <c r="I92" s="4">
        <v>499846000</v>
      </c>
      <c r="J92" s="4">
        <v>578326000</v>
      </c>
      <c r="K92" s="4">
        <v>506459000</v>
      </c>
      <c r="L92" s="4">
        <v>623664000</v>
      </c>
      <c r="M92" s="4">
        <v>694748000</v>
      </c>
      <c r="N92" s="4">
        <v>37580000</v>
      </c>
      <c r="O92" s="5">
        <v>66550000</v>
      </c>
      <c r="P92" s="4">
        <v>37580000</v>
      </c>
      <c r="Q92" s="4">
        <v>70245000</v>
      </c>
      <c r="R92" s="4">
        <v>84397000</v>
      </c>
      <c r="S92" s="4">
        <v>66550000</v>
      </c>
    </row>
    <row r="93" spans="1:19" ht="16" x14ac:dyDescent="0.2">
      <c r="A93" s="3" t="s">
        <v>102</v>
      </c>
      <c r="B93" s="4">
        <v>8349000</v>
      </c>
      <c r="C93" s="4">
        <v>3079000</v>
      </c>
      <c r="D93" s="4">
        <v>4682000</v>
      </c>
      <c r="E93" s="4">
        <v>7168000</v>
      </c>
      <c r="F93" s="4">
        <v>31404000</v>
      </c>
      <c r="G93" s="4">
        <v>19565000</v>
      </c>
      <c r="H93" s="4">
        <v>22693000</v>
      </c>
      <c r="I93" s="4">
        <v>39811000</v>
      </c>
      <c r="J93" s="4">
        <v>27458000</v>
      </c>
      <c r="K93" s="4">
        <v>15904000</v>
      </c>
      <c r="L93" s="4">
        <v>27738000</v>
      </c>
      <c r="M93" s="4">
        <v>46443000</v>
      </c>
      <c r="N93" s="4" t="s">
        <v>24</v>
      </c>
      <c r="O93" s="5">
        <v>165514000</v>
      </c>
      <c r="P93" s="4" t="s">
        <v>24</v>
      </c>
      <c r="Q93" s="4" t="s">
        <v>24</v>
      </c>
      <c r="R93" s="4" t="s">
        <v>24</v>
      </c>
      <c r="S93" s="4">
        <v>165514000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t="s">
        <v>24</v>
      </c>
      <c r="N95" s="4">
        <v>771823000</v>
      </c>
      <c r="O95" s="5">
        <v>673400000</v>
      </c>
      <c r="P95" s="4">
        <v>771823000</v>
      </c>
      <c r="Q95" s="4">
        <v>593349000</v>
      </c>
      <c r="R95" s="4">
        <v>617419000</v>
      </c>
      <c r="S95" s="4">
        <v>673400000</v>
      </c>
    </row>
    <row r="96" spans="1:19" ht="16" x14ac:dyDescent="0.2">
      <c r="A96" s="3" t="s">
        <v>105</v>
      </c>
      <c r="B96" s="4" t="s">
        <v>24</v>
      </c>
      <c r="C96" s="4" t="s">
        <v>24</v>
      </c>
      <c r="D96" s="4">
        <v>30000000</v>
      </c>
      <c r="E96" s="4">
        <v>30000000</v>
      </c>
      <c r="F96" s="4">
        <v>30000000</v>
      </c>
      <c r="G96" s="4">
        <v>205000000</v>
      </c>
      <c r="H96" s="4">
        <v>205000000</v>
      </c>
      <c r="I96" s="4">
        <v>9924000</v>
      </c>
      <c r="J96" s="4">
        <v>343769000</v>
      </c>
      <c r="K96" s="4">
        <v>17614000</v>
      </c>
      <c r="L96" s="4">
        <v>100257000</v>
      </c>
      <c r="M96" s="4">
        <v>154670000</v>
      </c>
      <c r="N96" s="4">
        <v>54274000</v>
      </c>
      <c r="O96" s="5">
        <v>80192000</v>
      </c>
      <c r="P96" s="4">
        <v>54274000</v>
      </c>
      <c r="Q96" s="4">
        <v>66326000</v>
      </c>
      <c r="R96" s="4">
        <v>78056000</v>
      </c>
      <c r="S96" s="4">
        <v>80192000</v>
      </c>
    </row>
    <row r="97" spans="1:19" ht="16" x14ac:dyDescent="0.2">
      <c r="A97" s="3" t="s">
        <v>106</v>
      </c>
      <c r="B97" s="4" t="s">
        <v>24</v>
      </c>
      <c r="C97" s="4" t="s">
        <v>24</v>
      </c>
      <c r="D97" s="4">
        <v>30000000</v>
      </c>
      <c r="E97" s="4">
        <v>30000000</v>
      </c>
      <c r="F97" s="4">
        <v>30000000</v>
      </c>
      <c r="G97" s="4">
        <v>205000000</v>
      </c>
      <c r="H97" s="4">
        <v>205000000</v>
      </c>
      <c r="I97" s="4">
        <v>9924000</v>
      </c>
      <c r="J97" s="4">
        <v>343769000</v>
      </c>
      <c r="K97" s="4">
        <v>17614000</v>
      </c>
      <c r="L97" s="4">
        <v>27084000</v>
      </c>
      <c r="M97" s="4">
        <v>74992000</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v>73173000</v>
      </c>
      <c r="M98" s="4">
        <v>79678000</v>
      </c>
      <c r="N98" s="4">
        <v>54274000</v>
      </c>
      <c r="O98" s="5">
        <v>80192000</v>
      </c>
      <c r="P98" s="4">
        <v>54274000</v>
      </c>
      <c r="Q98" s="4">
        <v>66326000</v>
      </c>
      <c r="R98" s="4">
        <v>78056000</v>
      </c>
      <c r="S98" s="4">
        <v>80192000</v>
      </c>
    </row>
    <row r="99" spans="1:19" ht="16" x14ac:dyDescent="0.2">
      <c r="A99" s="3" t="s">
        <v>108</v>
      </c>
      <c r="B99" s="4">
        <v>600569000</v>
      </c>
      <c r="C99" s="4">
        <v>703555000</v>
      </c>
      <c r="D99" s="4">
        <v>834864000</v>
      </c>
      <c r="E99" s="4">
        <v>827554000</v>
      </c>
      <c r="F99" s="4">
        <v>928242000</v>
      </c>
      <c r="G99" s="4">
        <v>968246000</v>
      </c>
      <c r="H99" s="4">
        <v>1085802000</v>
      </c>
      <c r="I99" s="4">
        <v>1064528000</v>
      </c>
      <c r="J99" s="4">
        <v>1152862000</v>
      </c>
      <c r="K99" s="4">
        <v>1212476000</v>
      </c>
      <c r="L99" s="4">
        <v>1388263000</v>
      </c>
      <c r="M99" s="4">
        <v>1517623000</v>
      </c>
      <c r="N99" s="4">
        <v>1910822000</v>
      </c>
      <c r="O99" s="5">
        <v>1744326000</v>
      </c>
      <c r="P99" s="4">
        <v>1910822000</v>
      </c>
      <c r="Q99" s="4">
        <v>1995077000</v>
      </c>
      <c r="R99" s="4">
        <v>1968808000</v>
      </c>
      <c r="S99" s="4">
        <v>1744326000</v>
      </c>
    </row>
    <row r="100" spans="1:19" ht="16" x14ac:dyDescent="0.2">
      <c r="A100" s="3" t="s">
        <v>109</v>
      </c>
      <c r="B100" s="4">
        <v>600569000</v>
      </c>
      <c r="C100" s="4">
        <v>703555000</v>
      </c>
      <c r="D100" s="4">
        <v>834864000</v>
      </c>
      <c r="E100" s="4">
        <v>827554000</v>
      </c>
      <c r="F100" s="4">
        <v>928242000</v>
      </c>
      <c r="G100" s="4">
        <v>968246000</v>
      </c>
      <c r="H100" s="4">
        <v>1085802000</v>
      </c>
      <c r="I100" s="4">
        <v>1064528000</v>
      </c>
      <c r="J100" s="4">
        <v>1152862000</v>
      </c>
      <c r="K100" s="4">
        <v>1212476000</v>
      </c>
      <c r="L100" s="4">
        <v>1388263000</v>
      </c>
      <c r="M100" s="4">
        <v>1517623000</v>
      </c>
      <c r="N100" s="4">
        <v>1910822000</v>
      </c>
      <c r="O100" s="5">
        <v>1744326000</v>
      </c>
      <c r="P100" s="4">
        <v>1910822000</v>
      </c>
      <c r="Q100" s="4">
        <v>1995077000</v>
      </c>
      <c r="R100" s="4">
        <v>1968808000</v>
      </c>
      <c r="S100" s="4">
        <v>1744326000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921768000</v>
      </c>
      <c r="C104" s="4">
        <v>1008810000</v>
      </c>
      <c r="D104" s="4">
        <v>1252639000</v>
      </c>
      <c r="E104" s="4">
        <v>1222919000</v>
      </c>
      <c r="F104" s="4">
        <v>1386759000</v>
      </c>
      <c r="G104" s="4">
        <v>1578353000</v>
      </c>
      <c r="H104" s="4">
        <v>1714946000</v>
      </c>
      <c r="I104" s="4">
        <v>1614109000</v>
      </c>
      <c r="J104" s="4">
        <v>2102415000</v>
      </c>
      <c r="K104" s="4">
        <v>1752453000</v>
      </c>
      <c r="L104" s="4">
        <v>2139922000</v>
      </c>
      <c r="M104" s="4">
        <v>2413484000</v>
      </c>
      <c r="N104" s="4">
        <v>2774499000</v>
      </c>
      <c r="O104" s="5">
        <v>2729982000</v>
      </c>
      <c r="P104" s="4">
        <v>2774499000</v>
      </c>
      <c r="Q104" s="4">
        <v>2724997000</v>
      </c>
      <c r="R104" s="4">
        <v>2748680000</v>
      </c>
      <c r="S104" s="4">
        <v>2729982000</v>
      </c>
    </row>
    <row r="105" spans="1:19" ht="16" x14ac:dyDescent="0.2">
      <c r="A105" s="3" t="s">
        <v>114</v>
      </c>
      <c r="B105" s="4" t="s">
        <v>24</v>
      </c>
      <c r="C105" s="4" t="s">
        <v>24</v>
      </c>
      <c r="D105" s="4">
        <v>105000000</v>
      </c>
      <c r="E105" s="4">
        <v>75000000</v>
      </c>
      <c r="F105" s="4">
        <v>45000000</v>
      </c>
      <c r="G105" s="4" t="s">
        <v>24</v>
      </c>
      <c r="H105" s="4" t="s">
        <v>24</v>
      </c>
      <c r="I105" s="4">
        <v>134063000</v>
      </c>
      <c r="J105" s="4">
        <v>125535000</v>
      </c>
      <c r="K105" s="4">
        <v>120093000</v>
      </c>
      <c r="L105" s="4">
        <v>563234000</v>
      </c>
      <c r="M105" s="4">
        <v>512097000</v>
      </c>
      <c r="N105" s="4">
        <v>602097000</v>
      </c>
      <c r="O105" s="5">
        <v>608992000</v>
      </c>
      <c r="P105" s="4">
        <v>602097000</v>
      </c>
      <c r="Q105" s="4">
        <v>624107000</v>
      </c>
      <c r="R105" s="4">
        <v>611868000</v>
      </c>
      <c r="S105" s="4">
        <v>608992000</v>
      </c>
    </row>
    <row r="106" spans="1:19" ht="16" x14ac:dyDescent="0.2">
      <c r="A106" s="3" t="s">
        <v>115</v>
      </c>
      <c r="B106" s="4" t="s">
        <v>24</v>
      </c>
      <c r="C106" s="4" t="s">
        <v>24</v>
      </c>
      <c r="D106" s="4">
        <v>105000000</v>
      </c>
      <c r="E106" s="4">
        <v>75000000</v>
      </c>
      <c r="F106" s="4">
        <v>45000000</v>
      </c>
      <c r="G106" s="4" t="s">
        <v>24</v>
      </c>
      <c r="H106" s="4" t="s">
        <v>24</v>
      </c>
      <c r="I106" s="4">
        <v>134063000</v>
      </c>
      <c r="J106" s="4">
        <v>125535000</v>
      </c>
      <c r="K106" s="4">
        <v>120093000</v>
      </c>
      <c r="L106" s="4">
        <v>100823000</v>
      </c>
      <c r="M106" s="4">
        <v>25094000</v>
      </c>
      <c r="N106" s="4">
        <v>20824000</v>
      </c>
      <c r="O106" s="5">
        <v>18165000</v>
      </c>
      <c r="P106" s="4">
        <v>20824000</v>
      </c>
      <c r="Q106" s="4">
        <v>20569000</v>
      </c>
      <c r="R106" s="4">
        <v>20201000</v>
      </c>
      <c r="S106" s="4">
        <v>18165000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462411000</v>
      </c>
      <c r="M107" s="4">
        <v>487003000</v>
      </c>
      <c r="N107" s="4">
        <v>581273000</v>
      </c>
      <c r="O107" s="5">
        <v>590827000</v>
      </c>
      <c r="P107" s="4">
        <v>581273000</v>
      </c>
      <c r="Q107" s="4">
        <v>603538000</v>
      </c>
      <c r="R107" s="4">
        <v>591667000</v>
      </c>
      <c r="S107" s="4">
        <v>590827000</v>
      </c>
    </row>
    <row r="108" spans="1:19" ht="16" x14ac:dyDescent="0.2">
      <c r="A108" s="3" t="s">
        <v>117</v>
      </c>
      <c r="B108" s="4">
        <v>264591000</v>
      </c>
      <c r="C108" s="4">
        <v>257224000</v>
      </c>
      <c r="D108" s="4">
        <v>246046000</v>
      </c>
      <c r="E108" s="4">
        <v>272739000</v>
      </c>
      <c r="F108" s="4">
        <v>287570000</v>
      </c>
      <c r="G108" s="4">
        <v>333397000</v>
      </c>
      <c r="H108" s="4">
        <v>330273000</v>
      </c>
      <c r="I108" s="4">
        <v>368518000</v>
      </c>
      <c r="J108" s="4">
        <v>433009000</v>
      </c>
      <c r="K108" s="4">
        <v>443738000</v>
      </c>
      <c r="L108" s="4">
        <v>414539000</v>
      </c>
      <c r="M108" s="4">
        <v>527736000</v>
      </c>
      <c r="N108" s="4">
        <v>482301000</v>
      </c>
      <c r="O108" s="5">
        <v>584376000</v>
      </c>
      <c r="P108" s="4">
        <v>482301000</v>
      </c>
      <c r="Q108" s="4">
        <v>537769000</v>
      </c>
      <c r="R108" s="4">
        <v>557362000</v>
      </c>
      <c r="S108" s="4">
        <v>584376000</v>
      </c>
    </row>
    <row r="109" spans="1:19" ht="16" x14ac:dyDescent="0.2">
      <c r="A109" s="3" t="s">
        <v>118</v>
      </c>
      <c r="B109" s="4">
        <v>34103000</v>
      </c>
      <c r="C109" s="4">
        <v>56208000</v>
      </c>
      <c r="D109" s="4">
        <v>119829000</v>
      </c>
      <c r="E109" s="4">
        <v>54736000</v>
      </c>
      <c r="F109" s="4">
        <v>77646000</v>
      </c>
      <c r="G109" s="4">
        <v>93613000</v>
      </c>
      <c r="H109" s="4">
        <v>79856000</v>
      </c>
      <c r="I109" s="4">
        <v>83252000</v>
      </c>
      <c r="J109" s="4">
        <v>116859000</v>
      </c>
      <c r="K109" s="4">
        <v>90102000</v>
      </c>
      <c r="L109" s="4">
        <v>104850000</v>
      </c>
      <c r="M109" s="4">
        <v>136303000</v>
      </c>
      <c r="N109" s="4">
        <v>154472000</v>
      </c>
      <c r="O109" s="5">
        <v>194860000</v>
      </c>
      <c r="P109" s="4">
        <v>154472000</v>
      </c>
      <c r="Q109" s="4">
        <v>172794000</v>
      </c>
      <c r="R109" s="4">
        <v>191413000</v>
      </c>
      <c r="S109" s="4">
        <v>194860000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230488000</v>
      </c>
      <c r="C114" s="4">
        <v>201016000</v>
      </c>
      <c r="D114" s="4">
        <v>126217000</v>
      </c>
      <c r="E114" s="4">
        <v>218003000</v>
      </c>
      <c r="F114" s="4">
        <v>209924000</v>
      </c>
      <c r="G114" s="4">
        <v>239784000</v>
      </c>
      <c r="H114" s="4">
        <v>250417000</v>
      </c>
      <c r="I114" s="4">
        <v>285266000</v>
      </c>
      <c r="J114" s="4">
        <v>316150000</v>
      </c>
      <c r="K114" s="4">
        <v>353636000</v>
      </c>
      <c r="L114" s="4">
        <v>309689000</v>
      </c>
      <c r="M114" s="4">
        <v>391433000</v>
      </c>
      <c r="N114" s="4">
        <v>327829000</v>
      </c>
      <c r="O114" s="5">
        <v>389516000</v>
      </c>
      <c r="P114" s="4">
        <v>327829000</v>
      </c>
      <c r="Q114" s="4">
        <v>364975000</v>
      </c>
      <c r="R114" s="4">
        <v>365949000</v>
      </c>
      <c r="S114" s="4">
        <v>389516000</v>
      </c>
    </row>
    <row r="115" spans="1:19" ht="16" x14ac:dyDescent="0.2">
      <c r="A115" s="3" t="s">
        <v>121</v>
      </c>
      <c r="B115" s="4">
        <v>264591000</v>
      </c>
      <c r="C115" s="4">
        <v>257224000</v>
      </c>
      <c r="D115" s="4">
        <v>351046000</v>
      </c>
      <c r="E115" s="4">
        <v>347739000</v>
      </c>
      <c r="F115" s="4">
        <v>332570000</v>
      </c>
      <c r="G115" s="4">
        <v>333397000</v>
      </c>
      <c r="H115" s="4">
        <v>330273000</v>
      </c>
      <c r="I115" s="4">
        <v>502581000</v>
      </c>
      <c r="J115" s="4">
        <v>558544000</v>
      </c>
      <c r="K115" s="4">
        <v>563831000</v>
      </c>
      <c r="L115" s="4">
        <v>977773000</v>
      </c>
      <c r="M115" s="4">
        <v>1039833000</v>
      </c>
      <c r="N115" s="4">
        <v>1084398000</v>
      </c>
      <c r="O115" s="5">
        <v>1193368000</v>
      </c>
      <c r="P115" s="4">
        <v>1084398000</v>
      </c>
      <c r="Q115" s="4">
        <v>1161876000</v>
      </c>
      <c r="R115" s="4">
        <v>1169230000</v>
      </c>
      <c r="S115" s="4">
        <v>1193368000</v>
      </c>
    </row>
    <row r="116" spans="1:19" ht="16" x14ac:dyDescent="0.2">
      <c r="A116" s="3" t="s">
        <v>122</v>
      </c>
      <c r="B116" s="4">
        <v>1186359000</v>
      </c>
      <c r="C116" s="4">
        <v>1266034000</v>
      </c>
      <c r="D116" s="4">
        <v>1603685000</v>
      </c>
      <c r="E116" s="4">
        <v>1570658000</v>
      </c>
      <c r="F116" s="4">
        <v>1719329000</v>
      </c>
      <c r="G116" s="4">
        <v>1911750000</v>
      </c>
      <c r="H116" s="4">
        <v>2045219000</v>
      </c>
      <c r="I116" s="4">
        <v>2116690000</v>
      </c>
      <c r="J116" s="4">
        <v>2660959000</v>
      </c>
      <c r="K116" s="4">
        <v>2316284000</v>
      </c>
      <c r="L116" s="4">
        <v>3117695000</v>
      </c>
      <c r="M116" s="4">
        <v>3453317000</v>
      </c>
      <c r="N116" s="4">
        <v>3858897000</v>
      </c>
      <c r="O116" s="5">
        <v>3923350000</v>
      </c>
      <c r="P116" s="4">
        <v>3858897000</v>
      </c>
      <c r="Q116" s="4">
        <v>3886873000</v>
      </c>
      <c r="R116" s="4">
        <v>3917910000</v>
      </c>
      <c r="S116" s="4">
        <v>3923350000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1542868000</v>
      </c>
      <c r="C118" s="4">
        <v>1522760000</v>
      </c>
      <c r="D118" s="4">
        <v>1586543000</v>
      </c>
      <c r="E118" s="4">
        <v>1598786000</v>
      </c>
      <c r="F118" s="4">
        <v>1616163000</v>
      </c>
      <c r="G118" s="4">
        <v>1612012000</v>
      </c>
      <c r="H118" s="4">
        <v>1646190000</v>
      </c>
      <c r="I118" s="4">
        <v>1623934000</v>
      </c>
      <c r="J118" s="4">
        <v>1646323000</v>
      </c>
      <c r="K118" s="4">
        <v>1636958000</v>
      </c>
      <c r="L118" s="4">
        <v>1654694000</v>
      </c>
      <c r="M118" s="4">
        <v>1577894000</v>
      </c>
      <c r="N118" s="4">
        <v>1488650000</v>
      </c>
      <c r="O118" s="5">
        <v>1258903000</v>
      </c>
      <c r="P118" s="4">
        <v>1488650000</v>
      </c>
      <c r="Q118" s="4">
        <v>1294424000</v>
      </c>
      <c r="R118" s="4">
        <v>1331595000</v>
      </c>
      <c r="S118" s="4">
        <v>1258903000</v>
      </c>
    </row>
    <row r="119" spans="1:19" ht="16" x14ac:dyDescent="0.2">
      <c r="A119" s="3" t="s">
        <v>125</v>
      </c>
      <c r="B119" s="4">
        <v>1485000</v>
      </c>
      <c r="C119" s="4">
        <v>1433000</v>
      </c>
      <c r="D119" s="4">
        <v>1509000</v>
      </c>
      <c r="E119" s="4">
        <v>1542000</v>
      </c>
      <c r="F119" s="4">
        <v>1560000</v>
      </c>
      <c r="G119" s="4">
        <v>1552000</v>
      </c>
      <c r="H119" s="4">
        <v>1515000</v>
      </c>
      <c r="I119" s="4">
        <v>1505000</v>
      </c>
      <c r="J119" s="4">
        <v>1493000</v>
      </c>
      <c r="K119" s="4">
        <v>1503000</v>
      </c>
      <c r="L119" s="4">
        <v>1528000</v>
      </c>
      <c r="M119" s="4">
        <v>1531000</v>
      </c>
      <c r="N119" s="4">
        <v>1524000</v>
      </c>
      <c r="O119" s="5">
        <v>1521000</v>
      </c>
      <c r="P119" s="4">
        <v>1524000</v>
      </c>
      <c r="Q119" s="4">
        <v>1524000</v>
      </c>
      <c r="R119" s="4">
        <v>1523000</v>
      </c>
      <c r="S119" s="4">
        <v>1521000</v>
      </c>
    </row>
    <row r="120" spans="1:19" ht="16" x14ac:dyDescent="0.2">
      <c r="A120" s="3" t="s">
        <v>126</v>
      </c>
      <c r="B120" s="4">
        <v>1541383000</v>
      </c>
      <c r="C120" s="4">
        <v>1521327000</v>
      </c>
      <c r="D120" s="4">
        <v>1585034000</v>
      </c>
      <c r="E120" s="4">
        <v>1597244000</v>
      </c>
      <c r="F120" s="4">
        <v>1614603000</v>
      </c>
      <c r="G120" s="4">
        <v>1610460000</v>
      </c>
      <c r="H120" s="4">
        <v>1644675000</v>
      </c>
      <c r="I120" s="4">
        <v>1622429000</v>
      </c>
      <c r="J120" s="4">
        <v>1644830000</v>
      </c>
      <c r="K120" s="4">
        <v>1635455000</v>
      </c>
      <c r="L120" s="4">
        <v>1653166000</v>
      </c>
      <c r="M120" s="4">
        <v>1576363000</v>
      </c>
      <c r="N120" s="4">
        <v>1487126000</v>
      </c>
      <c r="O120" s="5">
        <v>1257382000</v>
      </c>
      <c r="P120" s="4">
        <v>1487126000</v>
      </c>
      <c r="Q120" s="4">
        <v>1292900000</v>
      </c>
      <c r="R120" s="4">
        <v>1330072000</v>
      </c>
      <c r="S120" s="4">
        <v>1257382000</v>
      </c>
    </row>
    <row r="121" spans="1:19" ht="16" x14ac:dyDescent="0.2">
      <c r="A121" s="3" t="s">
        <v>127</v>
      </c>
      <c r="B121" s="4">
        <v>197586000</v>
      </c>
      <c r="C121" s="4">
        <v>358032000</v>
      </c>
      <c r="D121" s="4">
        <v>168090000</v>
      </c>
      <c r="E121" s="4">
        <v>106668000</v>
      </c>
      <c r="F121" s="4">
        <v>49496000</v>
      </c>
      <c r="G121" s="4">
        <v>98375000</v>
      </c>
      <c r="H121" s="4">
        <v>294052000</v>
      </c>
      <c r="I121" s="4">
        <v>426208000</v>
      </c>
      <c r="J121" s="4">
        <v>597682000</v>
      </c>
      <c r="K121" s="4">
        <v>625642000</v>
      </c>
      <c r="L121" s="4">
        <v>488613000</v>
      </c>
      <c r="M121" s="4">
        <v>782866000</v>
      </c>
      <c r="N121" s="4">
        <v>1272955000</v>
      </c>
      <c r="O121" s="5">
        <v>1542889000</v>
      </c>
      <c r="P121" s="4">
        <v>1272955000</v>
      </c>
      <c r="Q121" s="4">
        <v>1321180000</v>
      </c>
      <c r="R121" s="4">
        <v>1428748000</v>
      </c>
      <c r="S121" s="4">
        <v>1542889000</v>
      </c>
    </row>
    <row r="122" spans="1:19" ht="16" x14ac:dyDescent="0.2">
      <c r="A122" s="3" t="s">
        <v>128</v>
      </c>
      <c r="B122" s="4">
        <v>770674000</v>
      </c>
      <c r="C122" s="4">
        <v>957517000</v>
      </c>
      <c r="D122" s="4">
        <v>1098694000</v>
      </c>
      <c r="E122" s="4">
        <v>1324854000</v>
      </c>
      <c r="F122" s="4">
        <v>1551592000</v>
      </c>
      <c r="G122" s="4">
        <v>1725727000</v>
      </c>
      <c r="H122" s="4">
        <v>1947585000</v>
      </c>
      <c r="I122" s="4">
        <v>2143873000</v>
      </c>
      <c r="J122" s="4">
        <v>2543688000</v>
      </c>
      <c r="K122" s="4">
        <v>3164144000</v>
      </c>
      <c r="L122" s="4">
        <v>3795397000</v>
      </c>
      <c r="M122" s="4">
        <v>4549713000</v>
      </c>
      <c r="N122" s="4">
        <v>5534307000</v>
      </c>
      <c r="O122" s="5">
        <v>6389825000</v>
      </c>
      <c r="P122" s="4">
        <v>5534307000</v>
      </c>
      <c r="Q122" s="4">
        <v>5805843000</v>
      </c>
      <c r="R122" s="4">
        <v>6075009000</v>
      </c>
      <c r="S122" s="4">
        <v>6389825000</v>
      </c>
    </row>
    <row r="123" spans="1:19" ht="16" x14ac:dyDescent="0.2">
      <c r="A123" s="3" t="s">
        <v>129</v>
      </c>
      <c r="B123" s="4">
        <v>-15774000</v>
      </c>
      <c r="C123" s="4">
        <v>-20945000</v>
      </c>
      <c r="D123" s="4">
        <v>-15461000</v>
      </c>
      <c r="E123" s="4">
        <v>-28695000</v>
      </c>
      <c r="F123" s="4">
        <v>-62089000</v>
      </c>
      <c r="G123" s="4">
        <v>-105375000</v>
      </c>
      <c r="H123" s="4">
        <v>-104577000</v>
      </c>
      <c r="I123" s="4">
        <v>-65979000</v>
      </c>
      <c r="J123" s="4">
        <v>-113177000</v>
      </c>
      <c r="K123" s="4">
        <v>-92447000</v>
      </c>
      <c r="L123" s="4">
        <v>-54074000</v>
      </c>
      <c r="M123" s="4">
        <v>-49604000</v>
      </c>
      <c r="N123" s="4">
        <v>-234277000</v>
      </c>
      <c r="O123" s="5">
        <v>-147284000</v>
      </c>
      <c r="P123" s="4">
        <v>-234277000</v>
      </c>
      <c r="Q123" s="4">
        <v>-142333000</v>
      </c>
      <c r="R123" s="4">
        <v>-145997000</v>
      </c>
      <c r="S123" s="4">
        <v>-147284000</v>
      </c>
    </row>
    <row r="124" spans="1:19" ht="16" x14ac:dyDescent="0.2">
      <c r="A124" s="3" t="s">
        <v>130</v>
      </c>
      <c r="B124" s="4">
        <v>2100182000</v>
      </c>
      <c r="C124" s="4">
        <v>2101300000</v>
      </c>
      <c r="D124" s="4">
        <v>2501686000</v>
      </c>
      <c r="E124" s="4">
        <v>2788277000</v>
      </c>
      <c r="F124" s="4">
        <v>3056170000</v>
      </c>
      <c r="G124" s="4">
        <v>3133989000</v>
      </c>
      <c r="H124" s="4">
        <v>3195146000</v>
      </c>
      <c r="I124" s="4">
        <v>3275620000</v>
      </c>
      <c r="J124" s="4">
        <v>3479152000</v>
      </c>
      <c r="K124" s="4">
        <v>4083013000</v>
      </c>
      <c r="L124" s="4">
        <v>4907404000</v>
      </c>
      <c r="M124" s="4">
        <v>5295137000</v>
      </c>
      <c r="N124" s="4">
        <v>5515725000</v>
      </c>
      <c r="O124" s="5">
        <v>5958555000</v>
      </c>
      <c r="P124" s="4">
        <v>5515725000</v>
      </c>
      <c r="Q124" s="4">
        <v>5636754000</v>
      </c>
      <c r="R124" s="4">
        <v>5831859000</v>
      </c>
      <c r="S124" s="4">
        <v>5958555000</v>
      </c>
    </row>
    <row r="125" spans="1:19" ht="16" x14ac:dyDescent="0.2">
      <c r="A125" s="3" t="s">
        <v>131</v>
      </c>
      <c r="B125" s="4" t="s">
        <v>24</v>
      </c>
      <c r="C125" s="4" t="s">
        <v>24</v>
      </c>
      <c r="D125" s="4">
        <v>42285000</v>
      </c>
      <c r="E125" s="4" t="s">
        <v>24</v>
      </c>
      <c r="F125" s="4" t="s">
        <v>24</v>
      </c>
      <c r="G125" s="4" t="s">
        <v>24</v>
      </c>
      <c r="H125" s="4" t="s">
        <v>24</v>
      </c>
      <c r="I125" s="4">
        <v>4104000</v>
      </c>
      <c r="J125" s="4">
        <v>5863000</v>
      </c>
      <c r="K125" s="4">
        <v>5863000</v>
      </c>
      <c r="L125" s="4">
        <v>4963000</v>
      </c>
      <c r="M125" s="4">
        <v>3806000</v>
      </c>
      <c r="N125" s="4">
        <v>43465000</v>
      </c>
      <c r="O125" s="5">
        <v>41326000</v>
      </c>
      <c r="P125" s="4">
        <v>43465000</v>
      </c>
      <c r="Q125" s="4">
        <v>41997000</v>
      </c>
      <c r="R125" s="4">
        <v>40963000</v>
      </c>
      <c r="S125" s="4">
        <v>41326000</v>
      </c>
    </row>
    <row r="126" spans="1:19" ht="16" x14ac:dyDescent="0.2">
      <c r="A126" s="3" t="s">
        <v>132</v>
      </c>
      <c r="B126" s="4">
        <v>2100182000</v>
      </c>
      <c r="C126" s="4">
        <v>2101300000</v>
      </c>
      <c r="D126" s="4">
        <v>2543971000</v>
      </c>
      <c r="E126" s="4">
        <v>2788277000</v>
      </c>
      <c r="F126" s="4">
        <v>3056170000</v>
      </c>
      <c r="G126" s="4">
        <v>3133989000</v>
      </c>
      <c r="H126" s="4">
        <v>3195146000</v>
      </c>
      <c r="I126" s="4">
        <v>3279724000</v>
      </c>
      <c r="J126" s="4">
        <v>3485015000</v>
      </c>
      <c r="K126" s="4">
        <v>4088876000</v>
      </c>
      <c r="L126" s="4">
        <v>4912367000</v>
      </c>
      <c r="M126" s="4">
        <v>5298943000</v>
      </c>
      <c r="N126" s="4">
        <v>5559190000</v>
      </c>
      <c r="O126" s="5">
        <v>5999881000</v>
      </c>
      <c r="P126" s="4">
        <v>5559190000</v>
      </c>
      <c r="Q126" s="4">
        <v>5678751000</v>
      </c>
      <c r="R126" s="4">
        <v>5872822000</v>
      </c>
      <c r="S126" s="4">
        <v>5999881000</v>
      </c>
    </row>
    <row r="127" spans="1:19" ht="16" x14ac:dyDescent="0.2">
      <c r="A127" s="3" t="s">
        <v>133</v>
      </c>
      <c r="B127" s="4">
        <v>3286541000</v>
      </c>
      <c r="C127" s="4">
        <v>3367334000</v>
      </c>
      <c r="D127" s="4">
        <v>4147656000</v>
      </c>
      <c r="E127" s="4">
        <v>4358935000</v>
      </c>
      <c r="F127" s="4">
        <v>4775499000</v>
      </c>
      <c r="G127" s="4">
        <v>5045739000</v>
      </c>
      <c r="H127" s="4">
        <v>5240365000</v>
      </c>
      <c r="I127" s="4">
        <v>5396414000</v>
      </c>
      <c r="J127" s="4">
        <v>6145974000</v>
      </c>
      <c r="K127" s="4">
        <v>6405160000</v>
      </c>
      <c r="L127" s="4">
        <v>8030062000</v>
      </c>
      <c r="M127" s="4">
        <v>8752260000</v>
      </c>
      <c r="N127" s="4">
        <v>9418087000</v>
      </c>
      <c r="O127" s="5">
        <v>9923231000</v>
      </c>
      <c r="P127" s="4">
        <v>9418087000</v>
      </c>
      <c r="Q127" s="4">
        <v>9565624000</v>
      </c>
      <c r="R127" s="4">
        <v>9790732000</v>
      </c>
      <c r="S127" s="4">
        <v>9923231000</v>
      </c>
    </row>
    <row r="128" spans="1:19" ht="16" x14ac:dyDescent="0.2">
      <c r="A128" s="28" t="s">
        <v>134</v>
      </c>
      <c r="B128" s="26">
        <v>148479000</v>
      </c>
      <c r="C128" s="26">
        <v>143308000</v>
      </c>
      <c r="D128" s="26">
        <v>150899000</v>
      </c>
      <c r="E128" s="26">
        <v>154169000</v>
      </c>
      <c r="F128" s="26">
        <v>155965000</v>
      </c>
      <c r="G128" s="26">
        <v>155157000</v>
      </c>
      <c r="H128" s="26">
        <v>151454000</v>
      </c>
      <c r="I128" s="26">
        <v>150445000</v>
      </c>
      <c r="J128" s="26">
        <v>149265000</v>
      </c>
      <c r="K128" s="26">
        <v>150331000</v>
      </c>
      <c r="L128" s="26">
        <v>152618000</v>
      </c>
      <c r="M128" s="26">
        <v>148864000</v>
      </c>
      <c r="N128" s="26">
        <v>152375000</v>
      </c>
      <c r="O128" s="27">
        <v>152125000</v>
      </c>
      <c r="P128" s="26">
        <v>152375000</v>
      </c>
      <c r="Q128" s="26">
        <v>152380000</v>
      </c>
      <c r="R128" s="26">
        <v>152251000</v>
      </c>
      <c r="S128" s="26">
        <v>152125000</v>
      </c>
    </row>
    <row r="129" spans="1:19" ht="16" x14ac:dyDescent="0.2">
      <c r="A129" s="15" t="s">
        <v>197</v>
      </c>
      <c r="B129" s="10"/>
      <c r="C129" s="20">
        <f>(C128/B128)-1</f>
        <v>-3.4826473777436529E-2</v>
      </c>
      <c r="D129" s="20">
        <f>(D128/C128)-1</f>
        <v>5.2969827225276989E-2</v>
      </c>
      <c r="E129" s="20">
        <f>(E128/D128)-1</f>
        <v>2.1670123725140655E-2</v>
      </c>
      <c r="F129" s="20">
        <f t="shared" ref="F129:S129" si="9">(F128/E128)-1</f>
        <v>1.1649553412164559E-2</v>
      </c>
      <c r="G129" s="20">
        <f t="shared" si="9"/>
        <v>-5.1806495046965439E-3</v>
      </c>
      <c r="H129" s="20">
        <f t="shared" si="9"/>
        <v>-2.3866148481860305E-2</v>
      </c>
      <c r="I129" s="20">
        <f t="shared" si="9"/>
        <v>-6.6620888190473959E-3</v>
      </c>
      <c r="J129" s="20">
        <f t="shared" si="9"/>
        <v>-7.8433979195055015E-3</v>
      </c>
      <c r="K129" s="20">
        <f t="shared" si="9"/>
        <v>7.1416608046093177E-3</v>
      </c>
      <c r="L129" s="20">
        <f t="shared" si="9"/>
        <v>1.5213096433869255E-2</v>
      </c>
      <c r="M129" s="20">
        <f t="shared" si="9"/>
        <v>-2.459736073071328E-2</v>
      </c>
      <c r="N129" s="20">
        <f t="shared" si="9"/>
        <v>2.3585285898538366E-2</v>
      </c>
      <c r="O129" s="20">
        <f t="shared" si="9"/>
        <v>-1.6406890894175019E-3</v>
      </c>
      <c r="P129" s="20">
        <f t="shared" si="9"/>
        <v>1.6433853738702098E-3</v>
      </c>
      <c r="Q129" s="20">
        <f t="shared" si="9"/>
        <v>3.2813781788432195E-5</v>
      </c>
      <c r="R129" s="20">
        <f t="shared" si="9"/>
        <v>-8.465677910487468E-4</v>
      </c>
      <c r="S129" s="20">
        <f t="shared" si="9"/>
        <v>-8.2758077122646601E-4</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v>535584000</v>
      </c>
      <c r="M130" s="4">
        <v>566681000</v>
      </c>
      <c r="N130" s="4">
        <v>635547000</v>
      </c>
      <c r="O130" s="5">
        <v>671019000</v>
      </c>
      <c r="P130" s="4">
        <v>635547000</v>
      </c>
      <c r="Q130" s="4">
        <v>669864000</v>
      </c>
      <c r="R130" s="4">
        <v>669723000</v>
      </c>
      <c r="S130" s="4">
        <v>671019000</v>
      </c>
    </row>
    <row r="131" spans="1:19" ht="16" x14ac:dyDescent="0.2">
      <c r="A131" s="3" t="s">
        <v>136</v>
      </c>
      <c r="B131" s="4">
        <v>-775407000</v>
      </c>
      <c r="C131" s="4">
        <v>-855077000</v>
      </c>
      <c r="D131" s="4">
        <v>-565382000</v>
      </c>
      <c r="E131" s="4">
        <v>-917441000</v>
      </c>
      <c r="F131" s="4">
        <v>-910762000</v>
      </c>
      <c r="G131" s="4">
        <v>-631188000</v>
      </c>
      <c r="H131" s="4">
        <v>-771620000</v>
      </c>
      <c r="I131" s="4">
        <v>-904369000</v>
      </c>
      <c r="J131" s="4">
        <v>-253811000</v>
      </c>
      <c r="K131" s="4">
        <v>-590890000</v>
      </c>
      <c r="L131" s="4">
        <v>-1107746000</v>
      </c>
      <c r="M131" s="4">
        <v>-1332754000</v>
      </c>
      <c r="N131" s="4">
        <v>-1396784000</v>
      </c>
      <c r="O131" s="5">
        <v>-1667979000</v>
      </c>
      <c r="P131" s="4">
        <v>-1396784000</v>
      </c>
      <c r="Q131" s="4">
        <v>-1134304000</v>
      </c>
      <c r="R131" s="4">
        <v>-1524391000</v>
      </c>
      <c r="S131" s="4">
        <v>-1667979000</v>
      </c>
    </row>
    <row r="132" spans="1:19" ht="16" x14ac:dyDescent="0.2">
      <c r="A132" s="3" t="s">
        <v>137</v>
      </c>
      <c r="B132" s="6">
        <v>-36.92</v>
      </c>
      <c r="C132" s="6">
        <v>-40.69</v>
      </c>
      <c r="D132" s="6">
        <v>-22.22</v>
      </c>
      <c r="E132" s="6">
        <v>-32.9</v>
      </c>
      <c r="F132" s="6">
        <v>-29.8</v>
      </c>
      <c r="G132" s="6">
        <v>-20.14</v>
      </c>
      <c r="H132" s="6">
        <v>-24.15</v>
      </c>
      <c r="I132" s="6">
        <v>-27.57</v>
      </c>
      <c r="J132" s="6">
        <v>-7.28</v>
      </c>
      <c r="K132" s="6">
        <v>-14.45</v>
      </c>
      <c r="L132" s="6">
        <v>-22.55</v>
      </c>
      <c r="M132" s="6">
        <v>-25.15</v>
      </c>
      <c r="N132" s="6">
        <v>-25.13</v>
      </c>
      <c r="O132" s="7">
        <v>-27.8</v>
      </c>
      <c r="P132" s="6">
        <v>-25.13</v>
      </c>
      <c r="Q132" s="6">
        <v>-19.97</v>
      </c>
      <c r="R132" s="6">
        <v>-25.96</v>
      </c>
      <c r="S132" s="6">
        <v>-27.8</v>
      </c>
    </row>
    <row r="133" spans="1:19" ht="16" x14ac:dyDescent="0.2">
      <c r="A133" s="3" t="s">
        <v>138</v>
      </c>
      <c r="B133" s="6">
        <v>33.01</v>
      </c>
      <c r="C133" s="6">
        <v>32.729999999999997</v>
      </c>
      <c r="D133" s="6">
        <v>5.91</v>
      </c>
      <c r="E133" s="6">
        <v>23.29</v>
      </c>
      <c r="F133" s="6">
        <v>20.21</v>
      </c>
      <c r="G133" s="6">
        <v>13.53</v>
      </c>
      <c r="H133" s="6">
        <v>16.71</v>
      </c>
      <c r="I133" s="6">
        <v>13.09</v>
      </c>
      <c r="J133" s="6">
        <v>-0.71</v>
      </c>
      <c r="K133" s="6">
        <v>21.6</v>
      </c>
      <c r="L133" s="6">
        <v>29.31</v>
      </c>
      <c r="M133" s="6">
        <v>29.49</v>
      </c>
      <c r="N133" s="6">
        <v>25.64</v>
      </c>
      <c r="O133" s="7">
        <v>31.15</v>
      </c>
      <c r="P133" s="6">
        <v>25.64</v>
      </c>
      <c r="Q133" s="6">
        <v>27.21</v>
      </c>
      <c r="R133" s="6">
        <v>29.35</v>
      </c>
      <c r="S133" s="6">
        <v>31.15</v>
      </c>
    </row>
    <row r="134" spans="1:19" ht="16" x14ac:dyDescent="0.2">
      <c r="A134" s="3" t="s">
        <v>139</v>
      </c>
      <c r="B134" s="6">
        <v>1.35</v>
      </c>
      <c r="C134" s="6">
        <v>1.33</v>
      </c>
      <c r="D134" s="6">
        <v>0.91</v>
      </c>
      <c r="E134" s="6">
        <v>1.18</v>
      </c>
      <c r="F134" s="6">
        <v>1.0900000000000001</v>
      </c>
      <c r="G134" s="6">
        <v>0.99</v>
      </c>
      <c r="H134" s="4">
        <v>1</v>
      </c>
      <c r="I134" s="6">
        <v>1.04</v>
      </c>
      <c r="J134" s="6">
        <v>0.73</v>
      </c>
      <c r="K134" s="6">
        <v>0.99</v>
      </c>
      <c r="L134" s="6">
        <v>1.19</v>
      </c>
      <c r="M134" s="6">
        <v>1.1599999999999999</v>
      </c>
      <c r="N134" s="6">
        <v>1.0900000000000001</v>
      </c>
      <c r="O134" s="7">
        <v>1.2</v>
      </c>
      <c r="P134" s="6">
        <v>1.0900000000000001</v>
      </c>
      <c r="Q134" s="6">
        <v>1.1100000000000001</v>
      </c>
      <c r="R134" s="6">
        <v>1.1499999999999999</v>
      </c>
      <c r="S134" s="6">
        <v>1.2</v>
      </c>
    </row>
    <row r="135" spans="1:19" ht="16" x14ac:dyDescent="0.2">
      <c r="A135" s="3" t="s">
        <v>140</v>
      </c>
      <c r="B135" s="6">
        <v>-328.01</v>
      </c>
      <c r="C135" s="6">
        <v>-284.02999999999997</v>
      </c>
      <c r="D135" s="6">
        <v>-266.95999999999998</v>
      </c>
      <c r="E135" s="6">
        <v>-247.25</v>
      </c>
      <c r="F135" s="6">
        <v>-250.01</v>
      </c>
      <c r="G135" s="6">
        <v>-217.27</v>
      </c>
      <c r="H135" s="6">
        <v>-202.41</v>
      </c>
      <c r="I135" s="6">
        <v>-152.83000000000001</v>
      </c>
      <c r="J135" s="6">
        <v>-142.57</v>
      </c>
      <c r="K135" s="6">
        <v>-132.28</v>
      </c>
      <c r="L135" s="6">
        <v>-101.17</v>
      </c>
      <c r="M135" s="4">
        <v>-120</v>
      </c>
      <c r="N135" s="6">
        <v>-3.04</v>
      </c>
      <c r="O135" s="7">
        <v>102.3</v>
      </c>
      <c r="P135" s="6">
        <v>-3.04</v>
      </c>
      <c r="Q135" s="6">
        <v>44.28</v>
      </c>
      <c r="R135" s="6">
        <v>19.53</v>
      </c>
      <c r="S135" s="6">
        <v>102.3</v>
      </c>
    </row>
    <row r="136" spans="1:19" ht="16" x14ac:dyDescent="0.2">
      <c r="A136" s="3" t="s">
        <v>141</v>
      </c>
      <c r="B136" s="4">
        <v>6707</v>
      </c>
      <c r="C136" s="4">
        <v>6803</v>
      </c>
      <c r="D136" s="4">
        <v>8138</v>
      </c>
      <c r="E136" s="4">
        <v>8573</v>
      </c>
      <c r="F136" s="4">
        <v>9436</v>
      </c>
      <c r="G136" s="4">
        <v>10284</v>
      </c>
      <c r="H136" s="4">
        <v>10669</v>
      </c>
      <c r="I136" s="4">
        <v>11686</v>
      </c>
      <c r="J136" s="4">
        <v>13245</v>
      </c>
      <c r="K136" s="4">
        <v>13896</v>
      </c>
      <c r="L136" s="4">
        <v>15036</v>
      </c>
      <c r="M136" s="4">
        <v>16361</v>
      </c>
      <c r="N136" s="4">
        <v>19000</v>
      </c>
      <c r="O136" s="5">
        <v>19000</v>
      </c>
      <c r="P136" s="4">
        <v>19000</v>
      </c>
      <c r="Q136" s="4">
        <v>19000</v>
      </c>
      <c r="R136" s="4">
        <v>19000</v>
      </c>
      <c r="S136" s="4">
        <v>19000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237063000</v>
      </c>
      <c r="C139" s="4">
        <v>221364000</v>
      </c>
      <c r="D139" s="4">
        <v>182402000</v>
      </c>
      <c r="E139" s="4">
        <v>247800000</v>
      </c>
      <c r="F139" s="4">
        <v>259124000</v>
      </c>
      <c r="G139" s="4">
        <v>225934000</v>
      </c>
      <c r="H139" s="4">
        <v>266826000</v>
      </c>
      <c r="I139" s="4">
        <v>136563000</v>
      </c>
      <c r="J139" s="4">
        <v>432518000</v>
      </c>
      <c r="K139" s="4">
        <v>532367000</v>
      </c>
      <c r="L139" s="4">
        <v>664347000</v>
      </c>
      <c r="M139" s="4">
        <v>757516000</v>
      </c>
      <c r="N139" s="4">
        <v>978436000</v>
      </c>
      <c r="O139" s="5">
        <v>1018972000</v>
      </c>
      <c r="P139" s="4">
        <v>147342000</v>
      </c>
      <c r="Q139" s="4">
        <v>268627000</v>
      </c>
      <c r="R139" s="4">
        <v>269948000</v>
      </c>
      <c r="S139" s="4">
        <v>333055000</v>
      </c>
    </row>
    <row r="140" spans="1:19" ht="16" x14ac:dyDescent="0.2">
      <c r="A140" s="3" t="s">
        <v>143</v>
      </c>
      <c r="B140" s="4">
        <v>101201000</v>
      </c>
      <c r="C140" s="4">
        <v>128550000</v>
      </c>
      <c r="D140" s="4">
        <v>156840000</v>
      </c>
      <c r="E140" s="4">
        <v>187404000</v>
      </c>
      <c r="F140" s="4">
        <v>192826000</v>
      </c>
      <c r="G140" s="4">
        <v>211821000</v>
      </c>
      <c r="H140" s="4">
        <v>207032000</v>
      </c>
      <c r="I140" s="4">
        <v>189442000</v>
      </c>
      <c r="J140" s="4">
        <v>209207000</v>
      </c>
      <c r="K140" s="4">
        <v>201676000</v>
      </c>
      <c r="L140" s="4">
        <v>209986000</v>
      </c>
      <c r="M140" s="4">
        <v>203676000</v>
      </c>
      <c r="N140" s="4">
        <v>228405000</v>
      </c>
      <c r="O140" s="5">
        <v>238730000</v>
      </c>
      <c r="P140" s="4">
        <v>58697000</v>
      </c>
      <c r="Q140" s="4">
        <v>57294000</v>
      </c>
      <c r="R140" s="4">
        <v>59628000</v>
      </c>
      <c r="S140" s="4">
        <v>63111000</v>
      </c>
    </row>
    <row r="141" spans="1:19" ht="16" x14ac:dyDescent="0.2">
      <c r="A141" s="3" t="s">
        <v>144</v>
      </c>
      <c r="B141" s="4">
        <v>93918000</v>
      </c>
      <c r="C141" s="4">
        <v>79813000</v>
      </c>
      <c r="D141" s="4">
        <v>87820000</v>
      </c>
      <c r="E141" s="4">
        <v>66069000</v>
      </c>
      <c r="F141" s="4">
        <v>54091000</v>
      </c>
      <c r="G141" s="4">
        <v>98543000</v>
      </c>
      <c r="H141" s="4">
        <v>87196000</v>
      </c>
      <c r="I141" s="4">
        <v>234803000</v>
      </c>
      <c r="J141" s="4">
        <v>-67003000</v>
      </c>
      <c r="K141" s="4">
        <v>142748000</v>
      </c>
      <c r="L141" s="4">
        <v>305438000</v>
      </c>
      <c r="M141" s="4">
        <v>401249000</v>
      </c>
      <c r="N141" s="4">
        <v>591394000</v>
      </c>
      <c r="O141" s="5">
        <v>540869000</v>
      </c>
      <c r="P141" s="4">
        <v>130071000</v>
      </c>
      <c r="Q141" s="4">
        <v>119720000</v>
      </c>
      <c r="R141" s="4">
        <v>131442000</v>
      </c>
      <c r="S141" s="4">
        <v>159636000</v>
      </c>
    </row>
    <row r="142" spans="1:19" ht="16" x14ac:dyDescent="0.2">
      <c r="A142" s="28" t="s">
        <v>145</v>
      </c>
      <c r="B142" s="26">
        <v>59988000</v>
      </c>
      <c r="C142" s="26">
        <v>56414000</v>
      </c>
      <c r="D142" s="26">
        <v>71414000</v>
      </c>
      <c r="E142" s="26">
        <v>67511000</v>
      </c>
      <c r="F142" s="26">
        <v>79440000</v>
      </c>
      <c r="G142" s="26">
        <v>86400000</v>
      </c>
      <c r="H142" s="26">
        <v>97583000</v>
      </c>
      <c r="I142" s="26">
        <v>108294000</v>
      </c>
      <c r="J142" s="26">
        <v>140032000</v>
      </c>
      <c r="K142" s="26">
        <v>155001000</v>
      </c>
      <c r="L142" s="26">
        <v>248584000</v>
      </c>
      <c r="M142" s="26">
        <v>345272000</v>
      </c>
      <c r="N142" s="26">
        <v>459029000</v>
      </c>
      <c r="O142" s="27">
        <v>547541000</v>
      </c>
      <c r="P142" s="26">
        <v>125592000</v>
      </c>
      <c r="Q142" s="26">
        <v>134227000</v>
      </c>
      <c r="R142" s="26">
        <v>143258000</v>
      </c>
      <c r="S142" s="26">
        <v>144464000</v>
      </c>
    </row>
    <row r="143" spans="1:19" ht="16" x14ac:dyDescent="0.2">
      <c r="A143" s="12" t="s">
        <v>198</v>
      </c>
      <c r="B143" s="20">
        <f t="shared" ref="B143:S143" si="10">B142/B2</f>
        <v>4.3448753893968177E-2</v>
      </c>
      <c r="C143" s="20">
        <f t="shared" si="10"/>
        <v>3.6736402926982381E-2</v>
      </c>
      <c r="D143" s="20">
        <f t="shared" si="10"/>
        <v>4.066817120790972E-2</v>
      </c>
      <c r="E143" s="20">
        <f t="shared" si="10"/>
        <v>3.4405523556553977E-2</v>
      </c>
      <c r="F143" s="20">
        <f t="shared" si="10"/>
        <v>3.8610488988428518E-2</v>
      </c>
      <c r="G143" s="20">
        <f t="shared" si="10"/>
        <v>3.8533394047215001E-2</v>
      </c>
      <c r="H143" s="20">
        <f t="shared" si="10"/>
        <v>4.0281408047447877E-2</v>
      </c>
      <c r="I143" s="20">
        <f t="shared" si="10"/>
        <v>3.9742667567012127E-2</v>
      </c>
      <c r="J143" s="20">
        <f t="shared" si="10"/>
        <v>4.4866836822641552E-2</v>
      </c>
      <c r="K143" s="20">
        <f t="shared" si="10"/>
        <v>4.6121723667790049E-2</v>
      </c>
      <c r="L143" s="20">
        <f t="shared" si="10"/>
        <v>6.7453200990643586E-2</v>
      </c>
      <c r="M143" s="20">
        <f t="shared" si="10"/>
        <v>8.2125630293376162E-2</v>
      </c>
      <c r="N143" s="20">
        <f t="shared" si="10"/>
        <v>9.033261950801548E-2</v>
      </c>
      <c r="O143" s="20">
        <f t="shared" si="10"/>
        <v>9.9052549638797324E-2</v>
      </c>
      <c r="P143" s="20">
        <f t="shared" si="10"/>
        <v>9.7790845072615887E-2</v>
      </c>
      <c r="Q143" s="20">
        <f t="shared" si="10"/>
        <v>9.8599174342926824E-2</v>
      </c>
      <c r="R143" s="20">
        <f t="shared" si="10"/>
        <v>0.10270399315201564</v>
      </c>
      <c r="S143" s="20">
        <f t="shared" si="10"/>
        <v>9.7132498883874541E-2</v>
      </c>
    </row>
    <row r="144" spans="1:19" ht="16" x14ac:dyDescent="0.2">
      <c r="A144" s="3" t="s">
        <v>146</v>
      </c>
      <c r="B144" s="4">
        <v>38356000</v>
      </c>
      <c r="C144" s="4">
        <v>22278000</v>
      </c>
      <c r="D144" s="4">
        <v>12850000</v>
      </c>
      <c r="E144" s="4">
        <v>-676000</v>
      </c>
      <c r="F144" s="4">
        <v>-17100000</v>
      </c>
      <c r="G144" s="4">
        <v>15197000</v>
      </c>
      <c r="H144" s="4">
        <v>-14037000</v>
      </c>
      <c r="I144" s="4">
        <v>123052000</v>
      </c>
      <c r="J144" s="4">
        <v>-210310000</v>
      </c>
      <c r="K144" s="4">
        <v>-82620000</v>
      </c>
      <c r="L144" s="4">
        <v>-111526000</v>
      </c>
      <c r="M144" s="4">
        <v>-128583000</v>
      </c>
      <c r="N144" s="4">
        <v>-36913000</v>
      </c>
      <c r="O144" s="5">
        <v>-208817000</v>
      </c>
      <c r="P144" s="4">
        <v>-42756000</v>
      </c>
      <c r="Q144" s="4">
        <v>-65495000</v>
      </c>
      <c r="R144" s="4">
        <v>-59595000</v>
      </c>
      <c r="S144" s="4">
        <v>-40971000</v>
      </c>
    </row>
    <row r="145" spans="1:19" ht="16" x14ac:dyDescent="0.2">
      <c r="A145" s="3" t="s">
        <v>147</v>
      </c>
      <c r="B145" s="4">
        <v>468000</v>
      </c>
      <c r="C145" s="4">
        <v>999000</v>
      </c>
      <c r="D145" s="4">
        <v>452000</v>
      </c>
      <c r="E145" s="4" t="s">
        <v>24</v>
      </c>
      <c r="F145" s="4" t="s">
        <v>24</v>
      </c>
      <c r="G145" s="4" t="s">
        <v>24</v>
      </c>
      <c r="H145" s="4" t="s">
        <v>24</v>
      </c>
      <c r="I145" s="4">
        <v>1300000</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-4894000</v>
      </c>
      <c r="C146" s="4">
        <v>122000</v>
      </c>
      <c r="D146" s="4">
        <v>3104000</v>
      </c>
      <c r="E146" s="4">
        <v>-766000</v>
      </c>
      <c r="F146" s="4">
        <v>-8249000</v>
      </c>
      <c r="G146" s="4">
        <v>-3054000</v>
      </c>
      <c r="H146" s="4">
        <v>3650000</v>
      </c>
      <c r="I146" s="4">
        <v>2157000</v>
      </c>
      <c r="J146" s="4">
        <v>3275000</v>
      </c>
      <c r="K146" s="4">
        <v>70367000</v>
      </c>
      <c r="L146" s="4">
        <v>168380000</v>
      </c>
      <c r="M146" s="4">
        <v>184560000</v>
      </c>
      <c r="N146" s="4">
        <v>169278000</v>
      </c>
      <c r="O146" s="5">
        <v>202145000</v>
      </c>
      <c r="P146" s="4">
        <v>47235000</v>
      </c>
      <c r="Q146" s="4">
        <v>50988000</v>
      </c>
      <c r="R146" s="4">
        <v>47779000</v>
      </c>
      <c r="S146" s="4">
        <v>56143000</v>
      </c>
    </row>
    <row r="147" spans="1:19" ht="16" x14ac:dyDescent="0.2">
      <c r="A147" s="3" t="s">
        <v>149</v>
      </c>
      <c r="B147" s="4">
        <v>-91146000</v>
      </c>
      <c r="C147" s="4">
        <v>10589000</v>
      </c>
      <c r="D147" s="4">
        <v>59006000</v>
      </c>
      <c r="E147" s="4">
        <v>-4568000</v>
      </c>
      <c r="F147" s="4">
        <v>44912000</v>
      </c>
      <c r="G147" s="4">
        <v>-41138000</v>
      </c>
      <c r="H147" s="4">
        <v>25581000</v>
      </c>
      <c r="I147" s="4">
        <v>73757000</v>
      </c>
      <c r="J147" s="4">
        <v>-150490000</v>
      </c>
      <c r="K147" s="4">
        <v>-76278000</v>
      </c>
      <c r="L147" s="4">
        <v>-188458000</v>
      </c>
      <c r="M147" s="4">
        <v>130181000</v>
      </c>
      <c r="N147" s="4">
        <v>-59335000</v>
      </c>
      <c r="O147" s="5">
        <v>-27853000</v>
      </c>
      <c r="P147" s="4">
        <v>57395000</v>
      </c>
      <c r="Q147" s="4">
        <v>-330890000</v>
      </c>
      <c r="R147" s="4">
        <v>241922000</v>
      </c>
      <c r="S147" s="4">
        <v>3720000</v>
      </c>
    </row>
    <row r="148" spans="1:19" ht="16" x14ac:dyDescent="0.2">
      <c r="A148" s="3" t="s">
        <v>150</v>
      </c>
      <c r="B148" s="4">
        <v>-16202000</v>
      </c>
      <c r="C148" s="4">
        <v>-18974000</v>
      </c>
      <c r="D148" s="4">
        <v>-53395000</v>
      </c>
      <c r="E148" s="4">
        <v>37590000</v>
      </c>
      <c r="F148" s="4">
        <v>-65018000</v>
      </c>
      <c r="G148" s="4">
        <v>-56533000</v>
      </c>
      <c r="H148" s="4">
        <v>-43269000</v>
      </c>
      <c r="I148" s="4">
        <v>2296000</v>
      </c>
      <c r="J148" s="4">
        <v>-95785000</v>
      </c>
      <c r="K148" s="4">
        <v>-8575000</v>
      </c>
      <c r="L148" s="4">
        <v>-236806000</v>
      </c>
      <c r="M148" s="4">
        <v>201706000</v>
      </c>
      <c r="N148" s="4">
        <v>-251390000</v>
      </c>
      <c r="O148" s="5">
        <v>-17093000</v>
      </c>
      <c r="P148" s="4">
        <v>-129604000</v>
      </c>
      <c r="Q148" s="4">
        <v>-237360000</v>
      </c>
      <c r="R148" s="4">
        <v>246649000</v>
      </c>
      <c r="S148" s="4">
        <v>103222000</v>
      </c>
    </row>
    <row r="149" spans="1:19" ht="16" x14ac:dyDescent="0.2">
      <c r="A149" s="3" t="s">
        <v>151</v>
      </c>
      <c r="B149" s="4" t="s">
        <v>24</v>
      </c>
      <c r="C149" s="4" t="s">
        <v>24</v>
      </c>
      <c r="D149" s="4" t="s">
        <v>24</v>
      </c>
      <c r="E149" s="4" t="s">
        <v>24</v>
      </c>
      <c r="F149" s="4" t="s">
        <v>24</v>
      </c>
      <c r="G149" s="4" t="s">
        <v>24</v>
      </c>
      <c r="H149" s="4">
        <v>-32072000</v>
      </c>
      <c r="I149" s="4">
        <v>-20137000</v>
      </c>
      <c r="J149" s="4">
        <v>-66509000</v>
      </c>
      <c r="K149" s="4">
        <v>-19243000</v>
      </c>
      <c r="L149" s="4">
        <v>-55024000</v>
      </c>
      <c r="M149" s="4">
        <v>-48046000</v>
      </c>
      <c r="N149" s="4">
        <v>1320000</v>
      </c>
      <c r="O149" s="5">
        <v>-76717000</v>
      </c>
      <c r="P149" s="4">
        <v>1202000</v>
      </c>
      <c r="Q149" s="4">
        <v>-8610000</v>
      </c>
      <c r="R149" s="4">
        <v>-40038000</v>
      </c>
      <c r="S149" s="4">
        <v>-29271000</v>
      </c>
    </row>
    <row r="150" spans="1:19" ht="16" x14ac:dyDescent="0.2">
      <c r="A150" s="3" t="s">
        <v>152</v>
      </c>
      <c r="B150" s="4">
        <v>4638000</v>
      </c>
      <c r="C150" s="4">
        <v>-13445000</v>
      </c>
      <c r="D150" s="4">
        <v>15199000</v>
      </c>
      <c r="E150" s="4">
        <v>-12063000</v>
      </c>
      <c r="F150" s="4">
        <v>1836000</v>
      </c>
      <c r="G150" s="4">
        <v>-23106000</v>
      </c>
      <c r="H150" s="4">
        <v>-37641000</v>
      </c>
      <c r="I150" s="4">
        <v>-28955000</v>
      </c>
      <c r="J150" s="4">
        <v>-12835000</v>
      </c>
      <c r="K150" s="4">
        <v>-49779000</v>
      </c>
      <c r="L150" s="4">
        <v>-11298000</v>
      </c>
      <c r="M150" s="4">
        <v>-102174000</v>
      </c>
      <c r="N150" s="4">
        <v>-89983000</v>
      </c>
      <c r="O150" s="5">
        <v>-25535000</v>
      </c>
      <c r="P150" s="4">
        <v>-33908000</v>
      </c>
      <c r="Q150" s="4">
        <v>-355000</v>
      </c>
      <c r="R150" s="4">
        <v>49792000</v>
      </c>
      <c r="S150" s="4">
        <v>-41064000</v>
      </c>
    </row>
    <row r="151" spans="1:19" ht="16" x14ac:dyDescent="0.2">
      <c r="A151" s="3" t="s">
        <v>153</v>
      </c>
      <c r="B151" s="4">
        <v>-83486000</v>
      </c>
      <c r="C151" s="4">
        <v>-65785000</v>
      </c>
      <c r="D151" s="4">
        <v>-153000</v>
      </c>
      <c r="E151" s="4">
        <v>-1135000</v>
      </c>
      <c r="F151" s="4">
        <v>40645000</v>
      </c>
      <c r="G151" s="4">
        <v>27568000</v>
      </c>
      <c r="H151" s="4">
        <v>18977000</v>
      </c>
      <c r="I151" s="4">
        <v>137631000</v>
      </c>
      <c r="J151" s="4">
        <v>49043000</v>
      </c>
      <c r="K151" s="4">
        <v>-19280000</v>
      </c>
      <c r="L151" s="4">
        <v>113773000</v>
      </c>
      <c r="M151" s="4">
        <v>125133000</v>
      </c>
      <c r="N151" s="4">
        <v>-34066000</v>
      </c>
      <c r="O151" s="5">
        <v>60864000</v>
      </c>
      <c r="P151" s="4">
        <v>12290000</v>
      </c>
      <c r="Q151" s="4">
        <v>-144258000</v>
      </c>
      <c r="R151" s="4">
        <v>-18582000</v>
      </c>
      <c r="S151" s="4">
        <v>211414000</v>
      </c>
    </row>
    <row r="152" spans="1:19" ht="16" x14ac:dyDescent="0.2">
      <c r="A152" s="3" t="s">
        <v>154</v>
      </c>
      <c r="B152" s="4">
        <v>3904000</v>
      </c>
      <c r="C152" s="4">
        <v>108793000</v>
      </c>
      <c r="D152" s="4">
        <v>97355000</v>
      </c>
      <c r="E152" s="4">
        <v>-28960000</v>
      </c>
      <c r="F152" s="4">
        <v>67449000</v>
      </c>
      <c r="G152" s="4">
        <v>10933000</v>
      </c>
      <c r="H152" s="4">
        <v>119586000</v>
      </c>
      <c r="I152" s="4">
        <v>-17078000</v>
      </c>
      <c r="J152" s="4">
        <v>-24404000</v>
      </c>
      <c r="K152" s="4">
        <v>20599000</v>
      </c>
      <c r="L152" s="4">
        <v>897000</v>
      </c>
      <c r="M152" s="4">
        <v>-46438000</v>
      </c>
      <c r="N152" s="4">
        <v>314784000</v>
      </c>
      <c r="O152" s="5">
        <v>30628000</v>
      </c>
      <c r="P152" s="4">
        <v>207415000</v>
      </c>
      <c r="Q152" s="4">
        <v>59693000</v>
      </c>
      <c r="R152" s="4">
        <v>4101000</v>
      </c>
      <c r="S152" s="4">
        <v>-240581000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341036000</v>
      </c>
      <c r="C154" s="4">
        <v>440316000</v>
      </c>
      <c r="D154" s="4">
        <v>486068000</v>
      </c>
      <c r="E154" s="4">
        <v>496705000</v>
      </c>
      <c r="F154" s="4">
        <v>550953000</v>
      </c>
      <c r="G154" s="4">
        <v>495160000</v>
      </c>
      <c r="H154" s="4">
        <v>586635000</v>
      </c>
      <c r="I154" s="4">
        <v>634565000</v>
      </c>
      <c r="J154" s="4">
        <v>424232000</v>
      </c>
      <c r="K154" s="4">
        <v>800513000</v>
      </c>
      <c r="L154" s="4">
        <v>991313000</v>
      </c>
      <c r="M154" s="4">
        <v>1492622000</v>
      </c>
      <c r="N154" s="4">
        <v>1738900000</v>
      </c>
      <c r="O154" s="5">
        <v>1770718000</v>
      </c>
      <c r="P154" s="4">
        <v>393505000</v>
      </c>
      <c r="Q154" s="4">
        <v>114751000</v>
      </c>
      <c r="R154" s="4">
        <v>702940000</v>
      </c>
      <c r="S154" s="4">
        <v>559522000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v>2000000</v>
      </c>
      <c r="F156" s="4" t="s">
        <v>24</v>
      </c>
      <c r="G156" s="4" t="s">
        <v>24</v>
      </c>
      <c r="H156" s="4" t="s">
        <v>24</v>
      </c>
      <c r="I156" s="4" t="s">
        <v>24</v>
      </c>
      <c r="J156" s="4">
        <v>1662000</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v>2000000</v>
      </c>
      <c r="F157" s="4" t="s">
        <v>24</v>
      </c>
      <c r="G157" s="4" t="s">
        <v>24</v>
      </c>
      <c r="H157" s="4" t="s">
        <v>24</v>
      </c>
      <c r="I157" s="4" t="s">
        <v>24</v>
      </c>
      <c r="J157" s="4">
        <v>1662000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-42075000</v>
      </c>
      <c r="C159" s="4">
        <v>-60230000</v>
      </c>
      <c r="D159" s="4">
        <v>-57493000</v>
      </c>
      <c r="E159" s="4">
        <v>-65459000</v>
      </c>
      <c r="F159" s="4">
        <v>-103275000</v>
      </c>
      <c r="G159" s="4">
        <v>-86965000</v>
      </c>
      <c r="H159" s="4">
        <v>-66909000</v>
      </c>
      <c r="I159" s="4">
        <v>-70328000</v>
      </c>
      <c r="J159" s="4">
        <v>-98976000</v>
      </c>
      <c r="K159" s="4">
        <v>-198129000</v>
      </c>
      <c r="L159" s="4">
        <v>-154717000</v>
      </c>
      <c r="M159" s="4">
        <v>-93764000</v>
      </c>
      <c r="N159" s="4">
        <v>-136589000</v>
      </c>
      <c r="O159" s="5">
        <v>-170175000</v>
      </c>
      <c r="P159" s="4">
        <v>-33655000</v>
      </c>
      <c r="Q159" s="4">
        <v>-43500000</v>
      </c>
      <c r="R159" s="4">
        <v>-47868000</v>
      </c>
      <c r="S159" s="4">
        <v>-45152000</v>
      </c>
    </row>
    <row r="160" spans="1:19" ht="16" x14ac:dyDescent="0.2">
      <c r="A160" s="3" t="s">
        <v>162</v>
      </c>
      <c r="B160" s="4">
        <v>-39223000</v>
      </c>
      <c r="C160" s="4">
        <v>-57345000</v>
      </c>
      <c r="D160" s="4">
        <v>-54191000</v>
      </c>
      <c r="E160" s="4">
        <v>-65459000</v>
      </c>
      <c r="F160" s="4">
        <v>-103275000</v>
      </c>
      <c r="G160" s="4">
        <v>-86965000</v>
      </c>
      <c r="H160" s="4">
        <v>-66909000</v>
      </c>
      <c r="I160" s="4">
        <v>-70328000</v>
      </c>
      <c r="J160" s="4">
        <v>-98976000</v>
      </c>
      <c r="K160" s="4">
        <v>-198129000</v>
      </c>
      <c r="L160" s="4">
        <v>-154717000</v>
      </c>
      <c r="M160" s="4">
        <v>-93764000</v>
      </c>
      <c r="N160" s="4">
        <v>-136589000</v>
      </c>
      <c r="O160" s="5">
        <v>-170175000</v>
      </c>
      <c r="P160" s="4">
        <v>-33655000</v>
      </c>
      <c r="Q160" s="4">
        <v>-43500000</v>
      </c>
      <c r="R160" s="4">
        <v>-47868000</v>
      </c>
      <c r="S160" s="4">
        <v>-45152000</v>
      </c>
    </row>
    <row r="161" spans="1:19" ht="16" x14ac:dyDescent="0.2">
      <c r="A161" s="3" t="s">
        <v>163</v>
      </c>
      <c r="B161" s="4">
        <v>-2852000</v>
      </c>
      <c r="C161" s="4">
        <v>-2885000</v>
      </c>
      <c r="D161" s="4">
        <v>-3302000</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304171000</v>
      </c>
      <c r="C162" s="4">
        <v>12426000</v>
      </c>
      <c r="D162" s="4">
        <v>148459000</v>
      </c>
      <c r="E162" s="4">
        <v>989000</v>
      </c>
      <c r="F162" s="4">
        <v>7774000</v>
      </c>
      <c r="G162" s="4">
        <v>-129729000</v>
      </c>
      <c r="H162" s="4">
        <v>-11579000</v>
      </c>
      <c r="I162" s="4">
        <v>141374000</v>
      </c>
      <c r="J162" s="4">
        <v>9382000</v>
      </c>
      <c r="K162" s="4">
        <v>3116000</v>
      </c>
      <c r="L162" s="4">
        <v>-611000</v>
      </c>
      <c r="M162" s="4">
        <v>-156473000</v>
      </c>
      <c r="N162" s="4">
        <v>-9967000</v>
      </c>
      <c r="O162" s="5">
        <v>7429000</v>
      </c>
      <c r="P162" s="4">
        <v>-1066000</v>
      </c>
      <c r="Q162" s="4">
        <v>7877000</v>
      </c>
      <c r="R162" s="4">
        <v>-1650000</v>
      </c>
      <c r="S162" s="4">
        <v>2268000</v>
      </c>
    </row>
    <row r="163" spans="1:19" ht="16" x14ac:dyDescent="0.2">
      <c r="A163" s="3" t="s">
        <v>165</v>
      </c>
      <c r="B163" s="4">
        <v>547686000</v>
      </c>
      <c r="C163" s="4">
        <v>139811000</v>
      </c>
      <c r="D163" s="4">
        <v>166638000</v>
      </c>
      <c r="E163" s="4">
        <v>989000</v>
      </c>
      <c r="F163" s="4">
        <v>7774000</v>
      </c>
      <c r="G163" s="4">
        <v>109173000</v>
      </c>
      <c r="H163" s="4">
        <v>158135000</v>
      </c>
      <c r="I163" s="4">
        <v>296472000</v>
      </c>
      <c r="J163" s="4">
        <v>12943000</v>
      </c>
      <c r="K163" s="4">
        <v>6361000</v>
      </c>
      <c r="L163" s="4">
        <v>2151000</v>
      </c>
      <c r="M163" s="4">
        <v>12850000</v>
      </c>
      <c r="N163" s="4">
        <v>94278000</v>
      </c>
      <c r="O163" s="5">
        <v>134236000</v>
      </c>
      <c r="P163" s="4">
        <v>22849000</v>
      </c>
      <c r="Q163" s="4">
        <v>36706000</v>
      </c>
      <c r="R163" s="4">
        <v>38259000</v>
      </c>
      <c r="S163" s="4">
        <v>36422000</v>
      </c>
    </row>
    <row r="164" spans="1:19" ht="16" x14ac:dyDescent="0.2">
      <c r="A164" s="3" t="s">
        <v>166</v>
      </c>
      <c r="B164" s="4">
        <v>-243515000</v>
      </c>
      <c r="C164" s="4">
        <v>-127385000</v>
      </c>
      <c r="D164" s="4">
        <v>-18179000</v>
      </c>
      <c r="E164" s="4" t="s">
        <v>24</v>
      </c>
      <c r="F164" s="4" t="s">
        <v>24</v>
      </c>
      <c r="G164" s="4">
        <v>-238902000</v>
      </c>
      <c r="H164" s="4">
        <v>-169714000</v>
      </c>
      <c r="I164" s="4">
        <v>-155098000</v>
      </c>
      <c r="J164" s="4">
        <v>-3561000</v>
      </c>
      <c r="K164" s="4">
        <v>-3245000</v>
      </c>
      <c r="L164" s="4">
        <v>-2762000</v>
      </c>
      <c r="M164" s="4">
        <v>-169323000</v>
      </c>
      <c r="N164" s="4">
        <v>-104245000</v>
      </c>
      <c r="O164" s="5">
        <v>-126807000</v>
      </c>
      <c r="P164" s="4">
        <v>-23915000</v>
      </c>
      <c r="Q164" s="4">
        <v>-28829000</v>
      </c>
      <c r="R164" s="4">
        <v>-39909000</v>
      </c>
      <c r="S164" s="4">
        <v>-34154000</v>
      </c>
    </row>
    <row r="165" spans="1:19" ht="16" x14ac:dyDescent="0.2">
      <c r="A165" s="3" t="s">
        <v>167</v>
      </c>
      <c r="B165" s="4">
        <v>-500829000</v>
      </c>
      <c r="C165" s="4">
        <v>-41015000</v>
      </c>
      <c r="D165" s="4">
        <v>-970089000</v>
      </c>
      <c r="E165" s="4" t="s">
        <v>24</v>
      </c>
      <c r="F165" s="4">
        <v>-394623000</v>
      </c>
      <c r="G165" s="4">
        <v>-340153000</v>
      </c>
      <c r="H165" s="4">
        <v>-60056000</v>
      </c>
      <c r="I165" s="4">
        <v>-259202000</v>
      </c>
      <c r="J165" s="4">
        <v>-652643000</v>
      </c>
      <c r="K165" s="4">
        <v>-36605000</v>
      </c>
      <c r="L165" s="4">
        <v>-201045000</v>
      </c>
      <c r="M165" s="4">
        <v>-296017000</v>
      </c>
      <c r="N165" s="4">
        <v>-422374000</v>
      </c>
      <c r="O165" s="5">
        <v>-57375000</v>
      </c>
      <c r="P165" s="4">
        <v>-6051000</v>
      </c>
      <c r="Q165" s="4" t="s">
        <v>24</v>
      </c>
      <c r="R165" s="4">
        <v>-41324000</v>
      </c>
      <c r="S165" s="4">
        <v>-10000000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-500829000</v>
      </c>
      <c r="C167" s="4">
        <v>-41015000</v>
      </c>
      <c r="D167" s="4">
        <v>-970089000</v>
      </c>
      <c r="E167" s="4" t="s">
        <v>24</v>
      </c>
      <c r="F167" s="4">
        <v>-394623000</v>
      </c>
      <c r="G167" s="4">
        <v>-340153000</v>
      </c>
      <c r="H167" s="4">
        <v>-60056000</v>
      </c>
      <c r="I167" s="4">
        <v>-259202000</v>
      </c>
      <c r="J167" s="4">
        <v>-652643000</v>
      </c>
      <c r="K167" s="4">
        <v>-36605000</v>
      </c>
      <c r="L167" s="4">
        <v>-201045000</v>
      </c>
      <c r="M167" s="4">
        <v>-296017000</v>
      </c>
      <c r="N167" s="4">
        <v>-422374000</v>
      </c>
      <c r="O167" s="5">
        <v>-57375000</v>
      </c>
      <c r="P167" s="4">
        <v>-6051000</v>
      </c>
      <c r="Q167" s="4" t="s">
        <v>24</v>
      </c>
      <c r="R167" s="4">
        <v>-41324000</v>
      </c>
      <c r="S167" s="4">
        <v>-10000000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-3609000</v>
      </c>
      <c r="F169" s="4">
        <v>-7126000</v>
      </c>
      <c r="G169" s="4">
        <v>-2782000</v>
      </c>
      <c r="H169" s="4">
        <v>-4131000</v>
      </c>
      <c r="I169" s="4">
        <v>-1126000</v>
      </c>
      <c r="J169" s="4">
        <v>-2950000</v>
      </c>
      <c r="K169" s="4">
        <v>-4259000</v>
      </c>
      <c r="L169" s="4">
        <v>-4045000</v>
      </c>
      <c r="M169" s="4">
        <v>-2776000</v>
      </c>
      <c r="N169" s="4">
        <v>-3693000</v>
      </c>
      <c r="O169" s="5">
        <v>-2727000</v>
      </c>
      <c r="P169" s="4">
        <v>-523000</v>
      </c>
      <c r="Q169" s="4">
        <v>-624000</v>
      </c>
      <c r="R169" s="4">
        <v>-623000</v>
      </c>
      <c r="S169" s="4">
        <v>-957000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-238733000</v>
      </c>
      <c r="C171" s="4">
        <v>-88819000</v>
      </c>
      <c r="D171" s="4">
        <v>-879123000</v>
      </c>
      <c r="E171" s="4">
        <v>-66079000</v>
      </c>
      <c r="F171" s="4">
        <v>-497250000</v>
      </c>
      <c r="G171" s="4">
        <v>-559629000</v>
      </c>
      <c r="H171" s="4">
        <v>-142675000</v>
      </c>
      <c r="I171" s="4">
        <v>-189282000</v>
      </c>
      <c r="J171" s="4">
        <v>-743525000</v>
      </c>
      <c r="K171" s="4">
        <v>-235877000</v>
      </c>
      <c r="L171" s="4">
        <v>-360418000</v>
      </c>
      <c r="M171" s="4">
        <v>-549030000</v>
      </c>
      <c r="N171" s="4">
        <v>-572623000</v>
      </c>
      <c r="O171" s="5">
        <v>-222848000</v>
      </c>
      <c r="P171" s="4">
        <v>-41295000</v>
      </c>
      <c r="Q171" s="4">
        <v>-36247000</v>
      </c>
      <c r="R171" s="4">
        <v>-91465000</v>
      </c>
      <c r="S171" s="4">
        <v>-53841000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-3692000</v>
      </c>
      <c r="C173" s="4">
        <v>-4628000</v>
      </c>
      <c r="D173" s="4">
        <v>107592000</v>
      </c>
      <c r="E173" s="4">
        <v>-34625000</v>
      </c>
      <c r="F173" s="4">
        <v>-30968000</v>
      </c>
      <c r="G173" s="4">
        <v>129575000</v>
      </c>
      <c r="H173" s="4" t="s">
        <v>24</v>
      </c>
      <c r="I173" s="4">
        <v>-60625000</v>
      </c>
      <c r="J173" s="4">
        <v>325322000</v>
      </c>
      <c r="K173" s="4">
        <v>-331166000</v>
      </c>
      <c r="L173" s="4">
        <v>-12390000</v>
      </c>
      <c r="M173" s="4">
        <v>-28061000</v>
      </c>
      <c r="N173" s="4">
        <v>-76838000</v>
      </c>
      <c r="O173" s="5">
        <v>-2603000</v>
      </c>
      <c r="P173" s="4" t="s">
        <v>24</v>
      </c>
      <c r="Q173" s="4">
        <v>-1294000</v>
      </c>
      <c r="R173" s="4" t="s">
        <v>24</v>
      </c>
      <c r="S173" s="4">
        <v>-1309000</v>
      </c>
    </row>
    <row r="174" spans="1:19" ht="16" x14ac:dyDescent="0.2">
      <c r="A174" s="3" t="s">
        <v>175</v>
      </c>
      <c r="B174" s="4" t="s">
        <v>24</v>
      </c>
      <c r="C174" s="4" t="s">
        <v>24</v>
      </c>
      <c r="D174" s="4">
        <v>250000000</v>
      </c>
      <c r="E174" s="4" t="s">
        <v>24</v>
      </c>
      <c r="F174" s="4">
        <v>200000000</v>
      </c>
      <c r="G174" s="4">
        <v>460000000</v>
      </c>
      <c r="H174" s="4">
        <v>185000000</v>
      </c>
      <c r="I174" s="4">
        <v>320000000</v>
      </c>
      <c r="J174" s="4">
        <v>620635000</v>
      </c>
      <c r="K174" s="4">
        <v>192897000</v>
      </c>
      <c r="L174" s="4">
        <v>276489000</v>
      </c>
      <c r="M174" s="4" t="s">
        <v>24</v>
      </c>
      <c r="N174" s="4" t="s">
        <v>24</v>
      </c>
      <c r="O174" s="5" t="s">
        <v>24</v>
      </c>
      <c r="P174" s="4" t="s">
        <v>24</v>
      </c>
      <c r="Q174" s="4" t="s">
        <v>24</v>
      </c>
      <c r="R174" s="4" t="s">
        <v>24</v>
      </c>
      <c r="S174" s="4" t="s">
        <v>24</v>
      </c>
    </row>
    <row r="175" spans="1:19" ht="16" x14ac:dyDescent="0.2">
      <c r="A175" s="3" t="s">
        <v>176</v>
      </c>
      <c r="B175" s="4">
        <v>-3692000</v>
      </c>
      <c r="C175" s="4">
        <v>-4628000</v>
      </c>
      <c r="D175" s="4">
        <v>-142408000</v>
      </c>
      <c r="E175" s="4">
        <v>-34625000</v>
      </c>
      <c r="F175" s="4">
        <v>-230968000</v>
      </c>
      <c r="G175" s="4">
        <v>-330425000</v>
      </c>
      <c r="H175" s="4">
        <v>-185000000</v>
      </c>
      <c r="I175" s="4">
        <v>-380625000</v>
      </c>
      <c r="J175" s="4">
        <v>-295313000</v>
      </c>
      <c r="K175" s="4">
        <v>-524063000</v>
      </c>
      <c r="L175" s="4">
        <v>-288879000</v>
      </c>
      <c r="M175" s="4">
        <v>-28061000</v>
      </c>
      <c r="N175" s="4">
        <v>-76838000</v>
      </c>
      <c r="O175" s="5">
        <v>-2603000</v>
      </c>
      <c r="P175" s="4" t="s">
        <v>24</v>
      </c>
      <c r="Q175" s="4">
        <v>-1294000</v>
      </c>
      <c r="R175" s="4" t="s">
        <v>24</v>
      </c>
      <c r="S175" s="4">
        <v>-1309000</v>
      </c>
    </row>
    <row r="176" spans="1:19" ht="16" x14ac:dyDescent="0.2">
      <c r="A176" s="3" t="s">
        <v>177</v>
      </c>
      <c r="B176" s="4">
        <v>-39370000</v>
      </c>
      <c r="C176" s="4">
        <v>-239656000</v>
      </c>
      <c r="D176" s="4">
        <v>135896000</v>
      </c>
      <c r="E176" s="4">
        <v>-13103000</v>
      </c>
      <c r="F176" s="4">
        <v>-37664000</v>
      </c>
      <c r="G176" s="4">
        <v>-175096000</v>
      </c>
      <c r="H176" s="4">
        <v>-274717000</v>
      </c>
      <c r="I176" s="4">
        <v>-253663000</v>
      </c>
      <c r="J176" s="4">
        <v>-276171000</v>
      </c>
      <c r="K176" s="4">
        <v>-172821000</v>
      </c>
      <c r="L176" s="4">
        <v>-44675000</v>
      </c>
      <c r="M176" s="4">
        <v>-542362000</v>
      </c>
      <c r="N176" s="4">
        <v>-862044000</v>
      </c>
      <c r="O176" s="5">
        <v>-1002077000</v>
      </c>
      <c r="P176" s="4">
        <v>-306194000</v>
      </c>
      <c r="Q176" s="4">
        <v>-238386000</v>
      </c>
      <c r="R176" s="4">
        <v>-189530000</v>
      </c>
      <c r="S176" s="4">
        <v>-267967000</v>
      </c>
    </row>
    <row r="177" spans="1:19" ht="16" x14ac:dyDescent="0.2">
      <c r="A177" s="3" t="s">
        <v>178</v>
      </c>
      <c r="B177" s="4">
        <v>145329000</v>
      </c>
      <c r="C177" s="4">
        <v>162180000</v>
      </c>
      <c r="D177" s="4">
        <v>175896000</v>
      </c>
      <c r="E177" s="4">
        <v>131914000</v>
      </c>
      <c r="F177" s="4">
        <v>82083000</v>
      </c>
      <c r="G177" s="4">
        <v>84904000</v>
      </c>
      <c r="H177" s="4">
        <v>125283000</v>
      </c>
      <c r="I177" s="4">
        <v>126337000</v>
      </c>
      <c r="J177" s="4">
        <v>123829000</v>
      </c>
      <c r="K177" s="4">
        <v>156364000</v>
      </c>
      <c r="L177" s="4">
        <v>197403000</v>
      </c>
      <c r="M177" s="4">
        <v>210719000</v>
      </c>
      <c r="N177" s="4">
        <v>237956000</v>
      </c>
      <c r="O177" s="5">
        <v>241381000</v>
      </c>
      <c r="P177" s="4">
        <v>76540000</v>
      </c>
      <c r="Q177" s="4">
        <v>22338000</v>
      </c>
      <c r="R177" s="4">
        <v>110470000</v>
      </c>
      <c r="S177" s="4">
        <v>32033000</v>
      </c>
    </row>
    <row r="178" spans="1:19" ht="16" x14ac:dyDescent="0.2">
      <c r="A178" s="3" t="s">
        <v>179</v>
      </c>
      <c r="B178" s="4">
        <v>-184699000</v>
      </c>
      <c r="C178" s="4">
        <v>-401836000</v>
      </c>
      <c r="D178" s="4">
        <v>-40000000</v>
      </c>
      <c r="E178" s="4">
        <v>-145017000</v>
      </c>
      <c r="F178" s="4">
        <v>-119747000</v>
      </c>
      <c r="G178" s="4">
        <v>-260000000</v>
      </c>
      <c r="H178" s="4">
        <v>-400000000</v>
      </c>
      <c r="I178" s="4">
        <v>-380000000</v>
      </c>
      <c r="J178" s="4">
        <v>-400000000</v>
      </c>
      <c r="K178" s="4">
        <v>-329185000</v>
      </c>
      <c r="L178" s="4">
        <v>-242078000</v>
      </c>
      <c r="M178" s="4">
        <v>-753081000</v>
      </c>
      <c r="N178" s="4">
        <v>-1100000000</v>
      </c>
      <c r="O178" s="5">
        <v>-1243458000</v>
      </c>
      <c r="P178" s="4">
        <v>-382734000</v>
      </c>
      <c r="Q178" s="4">
        <v>-260724000</v>
      </c>
      <c r="R178" s="4">
        <v>-300000000</v>
      </c>
      <c r="S178" s="4">
        <v>-300000000</v>
      </c>
    </row>
    <row r="179" spans="1:19" ht="16" x14ac:dyDescent="0.2">
      <c r="A179" s="3" t="s">
        <v>180</v>
      </c>
      <c r="B179" s="4" t="s">
        <v>24</v>
      </c>
      <c r="C179" s="4">
        <v>-33335000</v>
      </c>
      <c r="D179" s="4" t="s">
        <v>24</v>
      </c>
      <c r="E179" s="4">
        <v>-50257000</v>
      </c>
      <c r="F179" s="4">
        <v>-5057000</v>
      </c>
      <c r="G179" s="4">
        <v>-16549000</v>
      </c>
      <c r="H179" s="4">
        <v>-32220000</v>
      </c>
      <c r="I179" s="4">
        <v>-58832000</v>
      </c>
      <c r="J179" s="4">
        <v>-44013000</v>
      </c>
      <c r="K179" s="4">
        <v>-57905000</v>
      </c>
      <c r="L179" s="4">
        <v>-83541000</v>
      </c>
      <c r="M179" s="4">
        <v>-178325000</v>
      </c>
      <c r="N179" s="4">
        <v>-177418000</v>
      </c>
      <c r="O179" s="5">
        <v>-228966000</v>
      </c>
      <c r="P179" s="4">
        <v>15125000</v>
      </c>
      <c r="Q179" s="4">
        <v>-137095000</v>
      </c>
      <c r="R179" s="4">
        <v>-24865000</v>
      </c>
      <c r="S179" s="4">
        <v>-82131000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-43062000</v>
      </c>
      <c r="C181" s="4">
        <v>-277619000</v>
      </c>
      <c r="D181" s="4">
        <v>243488000</v>
      </c>
      <c r="E181" s="4">
        <v>-97985000</v>
      </c>
      <c r="F181" s="4">
        <v>-73689000</v>
      </c>
      <c r="G181" s="4">
        <v>-62070000</v>
      </c>
      <c r="H181" s="4">
        <v>-306937000</v>
      </c>
      <c r="I181" s="4">
        <v>-373120000</v>
      </c>
      <c r="J181" s="4">
        <v>5138000</v>
      </c>
      <c r="K181" s="4">
        <v>-561892000</v>
      </c>
      <c r="L181" s="4">
        <v>-140606000</v>
      </c>
      <c r="M181" s="4">
        <v>-748748000</v>
      </c>
      <c r="N181" s="4">
        <v>-1116300000</v>
      </c>
      <c r="O181" s="5">
        <v>-1233646000</v>
      </c>
      <c r="P181" s="4">
        <v>-291069000</v>
      </c>
      <c r="Q181" s="4">
        <v>-376775000</v>
      </c>
      <c r="R181" s="4">
        <v>-214395000</v>
      </c>
      <c r="S181" s="4">
        <v>-351407000</v>
      </c>
    </row>
    <row r="182" spans="1:19" ht="16" x14ac:dyDescent="0.2">
      <c r="A182" s="3" t="s">
        <v>182</v>
      </c>
      <c r="B182" s="4">
        <v>14553000</v>
      </c>
      <c r="C182" s="4">
        <v>5792000</v>
      </c>
      <c r="D182" s="4">
        <v>-5128000</v>
      </c>
      <c r="E182" s="4">
        <v>-10582000</v>
      </c>
      <c r="F182" s="4">
        <v>-16693000</v>
      </c>
      <c r="G182" s="4">
        <v>-23035000</v>
      </c>
      <c r="H182" s="4">
        <v>3409000</v>
      </c>
      <c r="I182" s="4">
        <v>-427000</v>
      </c>
      <c r="J182" s="4">
        <v>-11086000</v>
      </c>
      <c r="K182" s="4">
        <v>2782000</v>
      </c>
      <c r="L182" s="4">
        <v>17154000</v>
      </c>
      <c r="M182" s="4">
        <v>2369000</v>
      </c>
      <c r="N182" s="4">
        <v>-65296000</v>
      </c>
      <c r="O182" s="5">
        <v>-12144000</v>
      </c>
      <c r="P182" s="4">
        <v>-27141000</v>
      </c>
      <c r="Q182" s="4">
        <v>35675000</v>
      </c>
      <c r="R182" s="4">
        <v>-7967000</v>
      </c>
      <c r="S182" s="4">
        <v>-12711000</v>
      </c>
    </row>
    <row r="183" spans="1:19" ht="16" x14ac:dyDescent="0.2">
      <c r="A183" s="3" t="s">
        <v>183</v>
      </c>
      <c r="B183" s="4">
        <v>59241000</v>
      </c>
      <c r="C183" s="4">
        <v>73878000</v>
      </c>
      <c r="D183" s="4">
        <v>-149567000</v>
      </c>
      <c r="E183" s="4">
        <v>332641000</v>
      </c>
      <c r="F183" s="4">
        <v>-19986000</v>
      </c>
      <c r="G183" s="4">
        <v>-126539000</v>
      </c>
      <c r="H183" s="4">
        <v>137023000</v>
      </c>
      <c r="I183" s="4">
        <v>72163000</v>
      </c>
      <c r="J183" s="4">
        <v>-314155000</v>
      </c>
      <c r="K183" s="4">
        <v>2744000</v>
      </c>
      <c r="L183" s="4">
        <v>490289000</v>
      </c>
      <c r="M183" s="4">
        <v>194844000</v>
      </c>
      <c r="N183" s="4">
        <v>49977000</v>
      </c>
      <c r="O183" s="5">
        <v>314224000</v>
      </c>
      <c r="P183" s="4">
        <v>61141000</v>
      </c>
      <c r="Q183" s="4">
        <v>-298271000</v>
      </c>
      <c r="R183" s="4">
        <v>397080000</v>
      </c>
      <c r="S183" s="4">
        <v>154274000</v>
      </c>
    </row>
    <row r="184" spans="1:19" ht="16" x14ac:dyDescent="0.2">
      <c r="A184" s="3" t="s">
        <v>54</v>
      </c>
      <c r="B184" s="4">
        <v>285311000</v>
      </c>
      <c r="C184" s="4">
        <v>341393000</v>
      </c>
      <c r="D184" s="4">
        <v>346864000</v>
      </c>
      <c r="E184" s="4">
        <v>433897000</v>
      </c>
      <c r="F184" s="4">
        <v>441543000</v>
      </c>
      <c r="G184" s="4">
        <v>493375000</v>
      </c>
      <c r="H184" s="4">
        <v>534060000</v>
      </c>
      <c r="I184" s="4">
        <v>573591000</v>
      </c>
      <c r="J184" s="4">
        <v>582377000</v>
      </c>
      <c r="K184" s="4">
        <v>769093000</v>
      </c>
      <c r="L184" s="4">
        <v>866186000</v>
      </c>
      <c r="M184" s="4">
        <v>971871000</v>
      </c>
      <c r="N184" s="4">
        <v>1402500000</v>
      </c>
      <c r="O184" s="5">
        <v>1373225000</v>
      </c>
      <c r="P184" s="4">
        <v>276070000</v>
      </c>
      <c r="Q184" s="4">
        <v>354085000</v>
      </c>
      <c r="R184" s="4">
        <v>351100000</v>
      </c>
      <c r="S184" s="4">
        <v>391970000</v>
      </c>
    </row>
    <row r="185" spans="1:19" ht="16" x14ac:dyDescent="0.2">
      <c r="A185" s="3" t="s">
        <v>55</v>
      </c>
      <c r="B185" s="6">
        <v>20.66</v>
      </c>
      <c r="C185" s="6">
        <v>22.23</v>
      </c>
      <c r="D185" s="6">
        <v>19.75</v>
      </c>
      <c r="E185" s="6">
        <v>22.11</v>
      </c>
      <c r="F185" s="6">
        <v>21.46</v>
      </c>
      <c r="G185" s="4">
        <v>22</v>
      </c>
      <c r="H185" s="6">
        <v>22.05</v>
      </c>
      <c r="I185" s="6">
        <v>21.05</v>
      </c>
      <c r="J185" s="6">
        <v>18.66</v>
      </c>
      <c r="K185" s="6">
        <v>22.88</v>
      </c>
      <c r="L185" s="6">
        <v>23.5</v>
      </c>
      <c r="M185" s="6">
        <v>23.12</v>
      </c>
      <c r="N185" s="6">
        <v>27.6</v>
      </c>
      <c r="O185" s="7">
        <v>24.84</v>
      </c>
      <c r="P185" s="6">
        <v>27.6</v>
      </c>
      <c r="Q185" s="6">
        <v>25.83</v>
      </c>
      <c r="R185" s="6">
        <v>24.07</v>
      </c>
      <c r="S185" s="6">
        <v>24.84</v>
      </c>
    </row>
    <row r="186" spans="1:19" ht="16" x14ac:dyDescent="0.2">
      <c r="A186" s="3" t="s">
        <v>184</v>
      </c>
      <c r="B186" s="4">
        <v>500829000</v>
      </c>
      <c r="C186" s="4">
        <v>41015000</v>
      </c>
      <c r="D186" s="4">
        <v>970089000</v>
      </c>
      <c r="E186" s="4" t="s">
        <v>24</v>
      </c>
      <c r="F186" s="4">
        <v>394623000</v>
      </c>
      <c r="G186" s="4">
        <v>340153000</v>
      </c>
      <c r="H186" s="4">
        <v>60056000</v>
      </c>
      <c r="I186" s="4">
        <v>259202000</v>
      </c>
      <c r="J186" s="4">
        <v>652643000</v>
      </c>
      <c r="K186" s="4">
        <v>36605000</v>
      </c>
      <c r="L186" s="4">
        <v>201045000</v>
      </c>
      <c r="M186" s="4">
        <v>296017000</v>
      </c>
      <c r="N186" s="4">
        <v>422374000</v>
      </c>
      <c r="O186" s="5">
        <v>57375000</v>
      </c>
      <c r="P186" s="4">
        <v>6051000</v>
      </c>
      <c r="Q186" s="4" t="s">
        <v>24</v>
      </c>
      <c r="R186" s="4">
        <v>41324000</v>
      </c>
      <c r="S186" s="4">
        <v>10000000</v>
      </c>
    </row>
    <row r="187" spans="1:19" ht="16" x14ac:dyDescent="0.2">
      <c r="A187" s="3" t="s">
        <v>185</v>
      </c>
      <c r="B187" s="4">
        <v>298961000</v>
      </c>
      <c r="C187" s="4">
        <v>380086000</v>
      </c>
      <c r="D187" s="4">
        <v>428575000</v>
      </c>
      <c r="E187" s="4">
        <v>431246000</v>
      </c>
      <c r="F187" s="4">
        <v>447678000</v>
      </c>
      <c r="G187" s="4">
        <v>408195000</v>
      </c>
      <c r="H187" s="4">
        <v>519726000</v>
      </c>
      <c r="I187" s="4">
        <v>564237000</v>
      </c>
      <c r="J187" s="4">
        <v>325256000</v>
      </c>
      <c r="K187" s="4">
        <v>602384000</v>
      </c>
      <c r="L187" s="4">
        <v>836596000</v>
      </c>
      <c r="M187" s="4">
        <v>1398858000</v>
      </c>
      <c r="N187" s="4">
        <v>1602311000</v>
      </c>
      <c r="O187" s="5">
        <v>1600543000</v>
      </c>
      <c r="P187" s="4">
        <v>359850000</v>
      </c>
      <c r="Q187" s="4">
        <v>71251000</v>
      </c>
      <c r="R187" s="4">
        <v>655072000</v>
      </c>
      <c r="S187" s="4">
        <v>514370000</v>
      </c>
    </row>
    <row r="188" spans="1:19" ht="16" x14ac:dyDescent="0.2">
      <c r="A188" s="28" t="s">
        <v>186</v>
      </c>
      <c r="B188" s="26" t="s">
        <v>24</v>
      </c>
      <c r="C188" s="26" t="s">
        <v>24</v>
      </c>
      <c r="D188" s="26">
        <v>430380565</v>
      </c>
      <c r="E188" s="26">
        <v>432770558</v>
      </c>
      <c r="F188" s="26">
        <v>449482352</v>
      </c>
      <c r="G188" s="26">
        <v>410452655</v>
      </c>
      <c r="H188" s="26">
        <v>522779276</v>
      </c>
      <c r="I188" s="26">
        <v>566840301</v>
      </c>
      <c r="J188" s="26">
        <v>325256000</v>
      </c>
      <c r="K188" s="26">
        <v>613762183</v>
      </c>
      <c r="L188" s="26">
        <v>836596000</v>
      </c>
      <c r="M188" s="26">
        <v>1402017657</v>
      </c>
      <c r="N188" s="26">
        <v>1603800344</v>
      </c>
      <c r="O188" s="27">
        <v>1601726288</v>
      </c>
      <c r="P188" s="26">
        <v>360106490</v>
      </c>
      <c r="Q188" s="26">
        <v>71504981</v>
      </c>
      <c r="R188" s="26">
        <v>655360848</v>
      </c>
      <c r="S188" s="26">
        <v>514370000</v>
      </c>
    </row>
    <row r="189" spans="1:19" ht="16" x14ac:dyDescent="0.2">
      <c r="A189" s="21" t="s">
        <v>199</v>
      </c>
      <c r="B189" s="22"/>
      <c r="C189" s="23" t="e">
        <f>(C188/B188)-1</f>
        <v>#VALUE!</v>
      </c>
      <c r="D189" s="23" t="e">
        <f>(D188/C188)-1</f>
        <v>#VALUE!</v>
      </c>
      <c r="E189" s="23">
        <f>(E188/D188)-1</f>
        <v>5.5532084725991027E-3</v>
      </c>
      <c r="F189" s="23">
        <f t="shared" ref="F189:O189" si="11">(F188/E188)-1</f>
        <v>3.8615829314340822E-2</v>
      </c>
      <c r="G189" s="23">
        <f t="shared" si="11"/>
        <v>-8.683254598614365E-2</v>
      </c>
      <c r="H189" s="23">
        <f t="shared" si="11"/>
        <v>0.27366523186456182</v>
      </c>
      <c r="I189" s="23">
        <f t="shared" si="11"/>
        <v>8.4282271740244052E-2</v>
      </c>
      <c r="J189" s="23">
        <f t="shared" si="11"/>
        <v>-0.42619464525335504</v>
      </c>
      <c r="K189" s="23">
        <f t="shared" si="11"/>
        <v>0.88701263927490959</v>
      </c>
      <c r="L189" s="23">
        <f t="shared" si="11"/>
        <v>0.36306214878018972</v>
      </c>
      <c r="M189" s="23">
        <f t="shared" si="11"/>
        <v>0.6758598618688112</v>
      </c>
      <c r="N189" s="23">
        <f t="shared" si="11"/>
        <v>0.14392307114859682</v>
      </c>
      <c r="O189" s="23">
        <f t="shared" si="11"/>
        <v>-1.2932133402759893E-3</v>
      </c>
      <c r="P189" s="23"/>
      <c r="Q189" s="23">
        <f t="shared" ref="Q189:S189" si="12">(Q188/P188)-1</f>
        <v>-0.80143378976591062</v>
      </c>
      <c r="R189" s="23">
        <f t="shared" si="12"/>
        <v>8.1652474951360379</v>
      </c>
      <c r="S189" s="23">
        <f t="shared" si="12"/>
        <v>-0.21513468256498591</v>
      </c>
    </row>
    <row r="190" spans="1:19" ht="16" x14ac:dyDescent="0.2">
      <c r="A190" s="24" t="s">
        <v>200</v>
      </c>
      <c r="B190" s="25" t="e">
        <f t="shared" ref="B190:S190" si="13">B188/B2</f>
        <v>#VALUE!</v>
      </c>
      <c r="C190" s="25" t="e">
        <f t="shared" si="13"/>
        <v>#VALUE!</v>
      </c>
      <c r="D190" s="25">
        <f t="shared" si="13"/>
        <v>0.24508906519697701</v>
      </c>
      <c r="E190" s="25">
        <f t="shared" si="13"/>
        <v>0.22055217116991316</v>
      </c>
      <c r="F190" s="25">
        <f t="shared" si="13"/>
        <v>0.21846341140973</v>
      </c>
      <c r="G190" s="25">
        <f t="shared" si="13"/>
        <v>0.18305710524121058</v>
      </c>
      <c r="H190" s="25">
        <f t="shared" si="13"/>
        <v>0.21579870812852009</v>
      </c>
      <c r="I190" s="25">
        <f t="shared" si="13"/>
        <v>0.20802395004550658</v>
      </c>
      <c r="J190" s="25">
        <f t="shared" si="13"/>
        <v>0.10421337892471079</v>
      </c>
      <c r="K190" s="25">
        <f t="shared" si="13"/>
        <v>0.18262959466110273</v>
      </c>
      <c r="L190" s="25">
        <f t="shared" si="13"/>
        <v>0.22701009773745884</v>
      </c>
      <c r="M190" s="25">
        <f t="shared" si="13"/>
        <v>0.33348080285562531</v>
      </c>
      <c r="N190" s="25">
        <f t="shared" si="13"/>
        <v>0.31561292694225496</v>
      </c>
      <c r="O190" s="25">
        <f t="shared" si="13"/>
        <v>0.2897592557450247</v>
      </c>
      <c r="P190" s="25">
        <f t="shared" si="13"/>
        <v>0.28039300252590532</v>
      </c>
      <c r="Q190" s="25">
        <f t="shared" si="13"/>
        <v>5.2525438905784004E-2</v>
      </c>
      <c r="R190" s="25">
        <f t="shared" si="13"/>
        <v>0.46983886446195794</v>
      </c>
      <c r="S190" s="25">
        <f t="shared" si="13"/>
        <v>0.34584424805417646</v>
      </c>
    </row>
    <row r="191" spans="1:19" ht="16" x14ac:dyDescent="0.2">
      <c r="A191" s="3" t="s">
        <v>187</v>
      </c>
      <c r="B191" s="4">
        <v>298121000</v>
      </c>
      <c r="C191" s="4">
        <v>378343000</v>
      </c>
      <c r="D191" s="4">
        <v>539469000</v>
      </c>
      <c r="E191" s="4">
        <v>398621000</v>
      </c>
      <c r="F191" s="4">
        <v>416710000</v>
      </c>
      <c r="G191" s="4">
        <v>537770000</v>
      </c>
      <c r="H191" s="4">
        <v>519726000</v>
      </c>
      <c r="I191" s="4">
        <v>503612000</v>
      </c>
      <c r="J191" s="4">
        <v>652240000</v>
      </c>
      <c r="K191" s="4">
        <v>271218000</v>
      </c>
      <c r="L191" s="4">
        <v>824206000</v>
      </c>
      <c r="M191" s="4">
        <v>1370797000</v>
      </c>
      <c r="N191" s="4">
        <v>1525473000</v>
      </c>
      <c r="O191" s="5">
        <v>1597940000</v>
      </c>
      <c r="P191" s="4">
        <v>359850000</v>
      </c>
      <c r="Q191" s="4">
        <v>69957000</v>
      </c>
      <c r="R191" s="4">
        <v>655072000</v>
      </c>
      <c r="S191" s="4">
        <v>513061000</v>
      </c>
    </row>
    <row r="192" spans="1:19" ht="16" x14ac:dyDescent="0.2">
      <c r="A192" s="3" t="s">
        <v>188</v>
      </c>
      <c r="B192" s="6">
        <v>2.02</v>
      </c>
      <c r="C192" s="6">
        <v>2.59</v>
      </c>
      <c r="D192" s="6">
        <v>2.92</v>
      </c>
      <c r="E192" s="6">
        <v>2.81</v>
      </c>
      <c r="F192" s="6">
        <v>2.89</v>
      </c>
      <c r="G192" s="6">
        <v>2.63</v>
      </c>
      <c r="H192" s="6">
        <v>3.42</v>
      </c>
      <c r="I192" s="6">
        <v>3.75</v>
      </c>
      <c r="J192" s="6">
        <v>2.1800000000000002</v>
      </c>
      <c r="K192" s="6">
        <v>4.0199999999999996</v>
      </c>
      <c r="L192" s="6">
        <v>5.54</v>
      </c>
      <c r="M192" s="6">
        <v>9.16</v>
      </c>
      <c r="N192" s="6">
        <v>10.47</v>
      </c>
      <c r="O192" s="7">
        <v>10.51</v>
      </c>
      <c r="P192" s="6">
        <v>2.36</v>
      </c>
      <c r="Q192" s="6">
        <v>0.47</v>
      </c>
      <c r="R192" s="6">
        <v>4.3</v>
      </c>
      <c r="S192" s="6">
        <v>3.38</v>
      </c>
    </row>
    <row r="193" spans="1:19" ht="16" x14ac:dyDescent="0.2">
      <c r="A193" s="3" t="s">
        <v>189</v>
      </c>
      <c r="B193" s="6">
        <v>10.14</v>
      </c>
      <c r="C193" s="6">
        <v>8.0500000000000007</v>
      </c>
      <c r="D193" s="6">
        <v>8.9</v>
      </c>
      <c r="E193" s="6">
        <v>10.15</v>
      </c>
      <c r="F193" s="6">
        <v>9.8800000000000008</v>
      </c>
      <c r="G193" s="6">
        <v>13.57</v>
      </c>
      <c r="H193" s="6">
        <v>14.04</v>
      </c>
      <c r="I193" s="6">
        <v>19.010000000000002</v>
      </c>
      <c r="J193" s="6">
        <v>26.25</v>
      </c>
      <c r="K193" s="6">
        <v>20.96</v>
      </c>
      <c r="L193" s="6">
        <v>29.06</v>
      </c>
      <c r="M193" s="6">
        <v>33.049999999999997</v>
      </c>
      <c r="N193" s="6">
        <v>24.41</v>
      </c>
      <c r="O193" s="7">
        <v>36.14</v>
      </c>
      <c r="P193" s="6">
        <v>24.95</v>
      </c>
      <c r="Q193" s="6">
        <v>30.45</v>
      </c>
      <c r="R193" s="6">
        <v>32.51</v>
      </c>
      <c r="S193" s="6">
        <v>36.78</v>
      </c>
    </row>
    <row r="194" spans="1:19" ht="16" x14ac:dyDescent="0.2">
      <c r="A194" s="3" t="s">
        <v>190</v>
      </c>
      <c r="B194" s="6">
        <v>1.44</v>
      </c>
      <c r="C194" s="6">
        <v>1.99</v>
      </c>
      <c r="D194" s="6">
        <v>2.66</v>
      </c>
      <c r="E194" s="4">
        <v>2</v>
      </c>
      <c r="F194" s="6">
        <v>2.13</v>
      </c>
      <c r="G194" s="6">
        <v>2.19</v>
      </c>
      <c r="H194" s="6">
        <v>2.2000000000000002</v>
      </c>
      <c r="I194" s="6">
        <v>4.6500000000000004</v>
      </c>
      <c r="J194" s="6">
        <v>0.98</v>
      </c>
      <c r="K194" s="6">
        <v>1.5</v>
      </c>
      <c r="L194" s="6">
        <v>1.49</v>
      </c>
      <c r="M194" s="6">
        <v>1.97</v>
      </c>
      <c r="N194" s="6">
        <v>1.77</v>
      </c>
      <c r="O194" s="7">
        <v>1.71</v>
      </c>
      <c r="P194" s="6">
        <v>2.56</v>
      </c>
      <c r="Q194" s="6">
        <v>0.42</v>
      </c>
      <c r="R194" s="6">
        <v>2.58</v>
      </c>
      <c r="S194" s="6">
        <v>1.66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I188 A187:I187 K187:S187 K188 M188:R188 A173:S186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B50C-5781-294F-A321-A787DC921BFA}">
  <dimension ref="A1:R110"/>
  <sheetViews>
    <sheetView tabSelected="1" workbookViewId="0">
      <selection activeCell="I23" sqref="I23"/>
    </sheetView>
  </sheetViews>
  <sheetFormatPr baseColWidth="10" defaultRowHeight="15" x14ac:dyDescent="0.2"/>
  <cols>
    <col min="1" max="18" width="18.83203125" customWidth="1"/>
    <col min="19" max="19" width="10.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5" cm="1">
        <f t="array" ref="A3">_FV(A1,"Market cap",TRUE)</f>
        <v>83014860000</v>
      </c>
      <c r="B3" s="36" t="s">
        <v>201</v>
      </c>
      <c r="C3" s="37">
        <f>Financials!O8*0.01</f>
        <v>0.78790000000000004</v>
      </c>
      <c r="D3" s="36" t="s">
        <v>202</v>
      </c>
      <c r="E3" s="37">
        <f>SUM(C11:E11)/3</f>
        <v>0.14869141260361149</v>
      </c>
      <c r="F3" s="38" t="s">
        <v>203</v>
      </c>
      <c r="G3" s="39">
        <f>AVERAGE(Financials!M129:S129)</f>
        <v>-3.7867333260128381E-4</v>
      </c>
      <c r="H3" s="38" t="s">
        <v>204</v>
      </c>
      <c r="I3" s="40">
        <f>J15*(1+I7)/(I6-I7)</f>
        <v>52140341674.845192</v>
      </c>
      <c r="J3" s="41" t="s">
        <v>205</v>
      </c>
      <c r="K3" s="42">
        <f>(Financials!O172*-1)/Model!A3</f>
        <v>0</v>
      </c>
      <c r="L3" s="43" t="s">
        <v>206</v>
      </c>
      <c r="M3" s="44"/>
      <c r="N3" s="118" t="s">
        <v>207</v>
      </c>
      <c r="O3" s="119"/>
      <c r="P3" s="44"/>
      <c r="Q3" s="44"/>
      <c r="R3" s="44"/>
    </row>
    <row r="4" spans="1:18" ht="22" customHeight="1" x14ac:dyDescent="0.2">
      <c r="A4" s="45">
        <f>Financials!O56-Financials!O96-Financials!O105</f>
        <v>1145403000</v>
      </c>
      <c r="B4" s="46" t="s">
        <v>208</v>
      </c>
      <c r="C4" s="47">
        <f>Financials!O17*0.01</f>
        <v>0.20519999999999999</v>
      </c>
      <c r="D4" s="46" t="s">
        <v>209</v>
      </c>
      <c r="E4" s="47">
        <f>SUM(C13:E13)/3</f>
        <v>0.22930658692320841</v>
      </c>
      <c r="F4" s="48" t="s">
        <v>210</v>
      </c>
      <c r="G4" s="49">
        <f>A5*(1+(5*G3))</f>
        <v>151765107.91878989</v>
      </c>
      <c r="H4" s="48" t="s">
        <v>211</v>
      </c>
      <c r="I4" s="50">
        <f>NPV(I6,F15,G15,H15,I15,(J15+I3))</f>
        <v>42706881256.418701</v>
      </c>
      <c r="J4" s="48" t="s">
        <v>212</v>
      </c>
      <c r="K4" s="51" cm="1">
        <f t="array" ref="K4">_FV(A1,"Change (%)",TRUE)</f>
        <v>5.0249999999999991E-3</v>
      </c>
      <c r="L4" s="52" t="s">
        <v>213</v>
      </c>
      <c r="M4" s="44"/>
      <c r="N4" s="120" t="s">
        <v>214</v>
      </c>
      <c r="O4" s="121"/>
      <c r="P4" s="44"/>
      <c r="Q4" s="44"/>
      <c r="R4" s="44"/>
    </row>
    <row r="5" spans="1:18" ht="22" customHeight="1" x14ac:dyDescent="0.2">
      <c r="A5" s="45" cm="1">
        <f t="array" ref="A5">_FV(A1,"Shares outstanding",TRUE)</f>
        <v>152053000</v>
      </c>
      <c r="B5" s="46" t="s">
        <v>215</v>
      </c>
      <c r="C5" s="47">
        <f>F14</f>
        <v>0.29557157569515963</v>
      </c>
      <c r="D5" s="53" t="s">
        <v>216</v>
      </c>
      <c r="E5" s="47">
        <f>SUM(C16:E16)/3</f>
        <v>0.3942816939325326</v>
      </c>
      <c r="F5" s="48" t="s">
        <v>217</v>
      </c>
      <c r="G5" s="49">
        <f>Financials!O56</f>
        <v>1834587000</v>
      </c>
      <c r="H5" s="48" t="s">
        <v>218</v>
      </c>
      <c r="I5" s="50">
        <f>I4+G5-G6</f>
        <v>43852284256.418701</v>
      </c>
      <c r="J5" s="48" t="s">
        <v>219</v>
      </c>
      <c r="K5" s="54" cm="1">
        <f t="array" ref="K5">_FV(A1,"Price")</f>
        <v>545.96</v>
      </c>
      <c r="L5" s="55" t="s">
        <v>220</v>
      </c>
      <c r="M5" s="44"/>
      <c r="N5" s="56" t="s">
        <v>221</v>
      </c>
      <c r="O5" s="57">
        <f>Financials!O20</f>
        <v>-29267000</v>
      </c>
      <c r="P5" s="44"/>
      <c r="Q5" s="44"/>
      <c r="R5" s="44"/>
    </row>
    <row r="6" spans="1:18" ht="22" customHeight="1" x14ac:dyDescent="0.2">
      <c r="A6" s="58">
        <f>O20/F10</f>
        <v>14.249031925849639</v>
      </c>
      <c r="B6" s="46" t="s">
        <v>222</v>
      </c>
      <c r="C6" s="47">
        <f>F17</f>
        <v>0.31616889804325438</v>
      </c>
      <c r="D6" s="53" t="s">
        <v>200</v>
      </c>
      <c r="E6" s="47">
        <f>Financials!O33/Financials!O126</f>
        <v>0.17236975200008134</v>
      </c>
      <c r="F6" s="46" t="s">
        <v>223</v>
      </c>
      <c r="G6" s="49">
        <f>Financials!O96+Financials!O105</f>
        <v>689184000</v>
      </c>
      <c r="H6" s="48" t="s">
        <v>224</v>
      </c>
      <c r="I6" s="51">
        <f>N25</f>
        <v>9.6497901245985035E-2</v>
      </c>
      <c r="J6" s="48" t="s">
        <v>225</v>
      </c>
      <c r="K6" s="59">
        <f>I5/G4</f>
        <v>288.94839438248368</v>
      </c>
      <c r="L6" s="60" t="s">
        <v>226</v>
      </c>
      <c r="M6" s="44"/>
      <c r="N6" s="56" t="s">
        <v>227</v>
      </c>
      <c r="O6" s="57">
        <f>Financials!O96</f>
        <v>80192000</v>
      </c>
      <c r="P6" s="44"/>
      <c r="Q6" s="44"/>
      <c r="R6" s="44"/>
    </row>
    <row r="7" spans="1:18" ht="22" customHeight="1" thickBot="1" x14ac:dyDescent="0.25">
      <c r="A7" s="61">
        <f>O20/F12</f>
        <v>48.208397212543552</v>
      </c>
      <c r="B7" s="62" t="s">
        <v>228</v>
      </c>
      <c r="C7" s="63">
        <f>F15/A3</f>
        <v>2.2188798487403339E-2</v>
      </c>
      <c r="D7" s="62" t="s">
        <v>229</v>
      </c>
      <c r="E7" s="64">
        <f>(Financials!O16*(1-0.25))/(Financials!O126+Financials!O105+Financials!O96)</f>
        <v>0.12720331615853636</v>
      </c>
      <c r="F7" s="62" t="s">
        <v>196</v>
      </c>
      <c r="G7" s="65">
        <f>(Financials!O96+Financials!O105)/Financials!O126</f>
        <v>0.11486627818118393</v>
      </c>
      <c r="H7" s="66" t="s">
        <v>230</v>
      </c>
      <c r="I7" s="67">
        <v>2.5000000000000001E-2</v>
      </c>
      <c r="J7" s="68" t="s">
        <v>231</v>
      </c>
      <c r="K7" s="69">
        <f>K6/K5-1</f>
        <v>-0.47075171371074132</v>
      </c>
      <c r="L7" s="70" t="s">
        <v>232</v>
      </c>
      <c r="M7" s="44"/>
      <c r="N7" s="56" t="s">
        <v>233</v>
      </c>
      <c r="O7" s="57">
        <f>Financials!O105</f>
        <v>608992000</v>
      </c>
      <c r="P7" s="44"/>
      <c r="Q7" s="44"/>
      <c r="R7" s="44"/>
    </row>
    <row r="8" spans="1:18" ht="22" customHeight="1" x14ac:dyDescent="0.2">
      <c r="A8" s="71"/>
      <c r="B8" s="44"/>
      <c r="C8" s="44"/>
      <c r="D8" s="44"/>
      <c r="E8" s="44"/>
      <c r="F8" s="72"/>
      <c r="G8" s="72"/>
      <c r="H8" s="72"/>
      <c r="I8" s="72"/>
      <c r="J8" s="73"/>
      <c r="K8" s="74"/>
      <c r="L8" s="74"/>
      <c r="M8" s="44"/>
      <c r="N8" s="75" t="s">
        <v>214</v>
      </c>
      <c r="O8" s="76">
        <f>O5/(O6+O7)</f>
        <v>-4.2466162882481312E-2</v>
      </c>
      <c r="P8" s="44"/>
      <c r="Q8" s="44"/>
      <c r="R8" s="44"/>
    </row>
    <row r="9" spans="1:18" ht="22" customHeight="1" x14ac:dyDescent="0.2">
      <c r="A9" s="77"/>
      <c r="B9" s="78">
        <v>2019</v>
      </c>
      <c r="C9" s="78">
        <v>2020</v>
      </c>
      <c r="D9" s="78">
        <v>2021</v>
      </c>
      <c r="E9" s="79">
        <v>2022</v>
      </c>
      <c r="F9" s="80">
        <v>2023</v>
      </c>
      <c r="G9" s="81">
        <v>2024</v>
      </c>
      <c r="H9" s="81">
        <v>2025</v>
      </c>
      <c r="I9" s="81">
        <v>2026</v>
      </c>
      <c r="J9" s="82">
        <v>2027</v>
      </c>
      <c r="K9" s="74"/>
      <c r="L9" s="74"/>
      <c r="M9" s="74"/>
      <c r="N9" s="56" t="s">
        <v>234</v>
      </c>
      <c r="O9" s="57">
        <f>Financials!O25</f>
        <v>81033000</v>
      </c>
      <c r="P9" s="44"/>
      <c r="Q9" s="44"/>
      <c r="R9" s="44"/>
    </row>
    <row r="10" spans="1:18" ht="22" customHeight="1" x14ac:dyDescent="0.2">
      <c r="A10" s="83" t="s">
        <v>235</v>
      </c>
      <c r="B10" s="84">
        <v>3360694000</v>
      </c>
      <c r="C10" s="84">
        <v>3685281000</v>
      </c>
      <c r="D10" s="84">
        <v>4204193000</v>
      </c>
      <c r="E10" s="85">
        <v>5081542000</v>
      </c>
      <c r="F10" s="84">
        <v>5826000000</v>
      </c>
      <c r="G10" s="84">
        <v>6600000000</v>
      </c>
      <c r="H10" s="84">
        <v>7400000000</v>
      </c>
      <c r="I10" s="84">
        <v>8410000000</v>
      </c>
      <c r="J10" s="85">
        <v>9400000000</v>
      </c>
      <c r="K10" s="86" t="s">
        <v>236</v>
      </c>
      <c r="L10" s="74"/>
      <c r="N10" s="56" t="s">
        <v>237</v>
      </c>
      <c r="O10" s="57">
        <f>Financials!O24</f>
        <v>1104220000</v>
      </c>
      <c r="P10" s="44"/>
      <c r="Q10" s="44"/>
      <c r="R10" s="44"/>
    </row>
    <row r="11" spans="1:18" ht="22" customHeight="1" x14ac:dyDescent="0.2">
      <c r="A11" s="87"/>
      <c r="B11" s="88"/>
      <c r="C11" s="88">
        <f t="shared" ref="C11:J11" si="0">(C10/B10)-1</f>
        <v>9.6583324753756195E-2</v>
      </c>
      <c r="D11" s="88">
        <f t="shared" si="0"/>
        <v>0.14080663048489384</v>
      </c>
      <c r="E11" s="88">
        <f t="shared" si="0"/>
        <v>0.20868428257218441</v>
      </c>
      <c r="F11" s="89">
        <f t="shared" si="0"/>
        <v>0.14650238057660459</v>
      </c>
      <c r="G11" s="88">
        <f t="shared" si="0"/>
        <v>0.13285272914521107</v>
      </c>
      <c r="H11" s="88">
        <f t="shared" si="0"/>
        <v>0.1212121212121211</v>
      </c>
      <c r="I11" s="88">
        <f t="shared" si="0"/>
        <v>0.13648648648648654</v>
      </c>
      <c r="J11" s="90">
        <f t="shared" si="0"/>
        <v>0.11771700356718195</v>
      </c>
      <c r="K11" s="90">
        <f>AVERAGE(F11:J11)</f>
        <v>0.13095414419752105</v>
      </c>
      <c r="L11" s="74"/>
      <c r="M11" s="74"/>
      <c r="N11" s="56" t="s">
        <v>238</v>
      </c>
      <c r="O11" s="91">
        <f>O9/O10</f>
        <v>7.3384832732607638E-2</v>
      </c>
      <c r="P11" s="44"/>
      <c r="Q11" s="44"/>
      <c r="R11" s="44"/>
    </row>
    <row r="12" spans="1:18" ht="22" customHeight="1" x14ac:dyDescent="0.2">
      <c r="A12" s="83" t="s">
        <v>142</v>
      </c>
      <c r="B12" s="84">
        <v>532367000</v>
      </c>
      <c r="C12" s="84">
        <v>664347000</v>
      </c>
      <c r="D12" s="84">
        <v>757516000</v>
      </c>
      <c r="E12" s="84">
        <v>984594000</v>
      </c>
      <c r="F12" s="92">
        <v>1722000000</v>
      </c>
      <c r="G12" s="84">
        <v>2000000000</v>
      </c>
      <c r="H12" s="84">
        <v>2310000000</v>
      </c>
      <c r="I12" s="84">
        <v>2680000000</v>
      </c>
      <c r="J12" s="85">
        <v>3110000000</v>
      </c>
      <c r="K12" s="93" t="s">
        <v>239</v>
      </c>
      <c r="L12" s="74"/>
      <c r="M12" s="74"/>
      <c r="N12" s="56" t="s">
        <v>240</v>
      </c>
      <c r="O12" s="91">
        <f>O8*(1-O11)</f>
        <v>-3.9349790622554746E-2</v>
      </c>
      <c r="P12" s="44"/>
      <c r="Q12" s="44"/>
      <c r="R12" s="44"/>
    </row>
    <row r="13" spans="1:18" ht="22" customHeight="1" x14ac:dyDescent="0.2">
      <c r="A13" s="87"/>
      <c r="B13" s="88"/>
      <c r="C13" s="88">
        <f t="shared" ref="C13:J13" si="1">(C12/B12)-1</f>
        <v>0.24791168498423088</v>
      </c>
      <c r="D13" s="88">
        <f t="shared" si="1"/>
        <v>0.14024147019554545</v>
      </c>
      <c r="E13" s="88">
        <f t="shared" si="1"/>
        <v>0.29976660558984891</v>
      </c>
      <c r="F13" s="89">
        <f t="shared" si="1"/>
        <v>0.74894423488260142</v>
      </c>
      <c r="G13" s="88">
        <f t="shared" si="1"/>
        <v>0.16144018583042974</v>
      </c>
      <c r="H13" s="88">
        <f t="shared" si="1"/>
        <v>0.15500000000000003</v>
      </c>
      <c r="I13" s="88">
        <f t="shared" si="1"/>
        <v>0.16017316017316019</v>
      </c>
      <c r="J13" s="90">
        <f t="shared" si="1"/>
        <v>0.16044776119402981</v>
      </c>
      <c r="K13" s="90">
        <f>AVERAGE(F13:J13)</f>
        <v>0.27720106841604425</v>
      </c>
      <c r="L13" s="74"/>
      <c r="M13" s="74"/>
      <c r="N13" s="120" t="s">
        <v>241</v>
      </c>
      <c r="O13" s="121"/>
      <c r="P13" s="44"/>
      <c r="Q13" s="44"/>
      <c r="R13" s="44"/>
    </row>
    <row r="14" spans="1:18" ht="22" customHeight="1" x14ac:dyDescent="0.2">
      <c r="A14" s="94" t="s">
        <v>242</v>
      </c>
      <c r="B14" s="95">
        <f>B12/B10</f>
        <v>0.15840984034845185</v>
      </c>
      <c r="C14" s="95">
        <f t="shared" ref="C14:J14" si="2">C12/C10</f>
        <v>0.18027037829679746</v>
      </c>
      <c r="D14" s="95">
        <f t="shared" si="2"/>
        <v>0.18018107161112729</v>
      </c>
      <c r="E14" s="95">
        <f t="shared" si="2"/>
        <v>0.19375890231744616</v>
      </c>
      <c r="F14" s="96">
        <f t="shared" si="2"/>
        <v>0.29557157569515963</v>
      </c>
      <c r="G14" s="95">
        <f t="shared" si="2"/>
        <v>0.30303030303030304</v>
      </c>
      <c r="H14" s="95">
        <f t="shared" si="2"/>
        <v>0.31216216216216214</v>
      </c>
      <c r="I14" s="95">
        <f t="shared" si="2"/>
        <v>0.31866825208085614</v>
      </c>
      <c r="J14" s="97">
        <f t="shared" si="2"/>
        <v>0.33085106382978724</v>
      </c>
      <c r="K14" s="97"/>
      <c r="L14" s="74"/>
      <c r="M14" s="74"/>
      <c r="N14" s="56" t="s">
        <v>243</v>
      </c>
      <c r="O14" s="91">
        <f>'[1]US Treasury Bonds'!$C$8</f>
        <v>4.2709999999999998E-2</v>
      </c>
      <c r="P14" s="44"/>
      <c r="Q14" s="44"/>
      <c r="R14" s="44"/>
    </row>
    <row r="15" spans="1:18" ht="22" customHeight="1" x14ac:dyDescent="0.2">
      <c r="A15" s="83" t="s">
        <v>185</v>
      </c>
      <c r="B15" s="84">
        <v>613762183</v>
      </c>
      <c r="C15" s="84">
        <v>836596000</v>
      </c>
      <c r="D15" s="84">
        <v>1402017657</v>
      </c>
      <c r="E15" s="84">
        <v>1603800344</v>
      </c>
      <c r="F15" s="92">
        <v>1842000000</v>
      </c>
      <c r="G15" s="84">
        <v>2144000000</v>
      </c>
      <c r="H15" s="84">
        <v>2476000000</v>
      </c>
      <c r="I15" s="84">
        <v>3145000000</v>
      </c>
      <c r="J15" s="85">
        <v>3637000000</v>
      </c>
      <c r="K15" s="93" t="s">
        <v>244</v>
      </c>
      <c r="L15" s="74"/>
      <c r="M15" s="74"/>
      <c r="N15" s="56" t="s">
        <v>245</v>
      </c>
      <c r="O15" s="98">
        <f>1.33</f>
        <v>1.33</v>
      </c>
      <c r="P15" s="44"/>
      <c r="Q15" s="44"/>
      <c r="R15" s="44"/>
    </row>
    <row r="16" spans="1:18" ht="22" customHeight="1" x14ac:dyDescent="0.2">
      <c r="A16" s="99"/>
      <c r="B16" s="88"/>
      <c r="C16" s="88">
        <f t="shared" ref="C16:J16" si="3">(C15/B15)-1</f>
        <v>0.36306214878018972</v>
      </c>
      <c r="D16" s="88">
        <f t="shared" si="3"/>
        <v>0.6758598618688112</v>
      </c>
      <c r="E16" s="88">
        <f t="shared" si="3"/>
        <v>0.14392307114859682</v>
      </c>
      <c r="F16" s="89">
        <f t="shared" si="3"/>
        <v>0.1485220132862124</v>
      </c>
      <c r="G16" s="88">
        <f t="shared" si="3"/>
        <v>0.16395222584147673</v>
      </c>
      <c r="H16" s="88">
        <f t="shared" si="3"/>
        <v>0.1548507462686568</v>
      </c>
      <c r="I16" s="88">
        <f t="shared" si="3"/>
        <v>0.27019386106623577</v>
      </c>
      <c r="J16" s="90">
        <f t="shared" si="3"/>
        <v>0.15643879173290931</v>
      </c>
      <c r="K16" s="90">
        <f>AVERAGE(F16:J16)</f>
        <v>0.1787915276390982</v>
      </c>
      <c r="L16" s="74"/>
      <c r="M16" s="74"/>
      <c r="N16" s="56" t="s">
        <v>246</v>
      </c>
      <c r="O16" s="91">
        <v>8.4000000000000005E-2</v>
      </c>
      <c r="P16" s="44"/>
      <c r="Q16" s="44"/>
      <c r="R16" s="44"/>
    </row>
    <row r="17" spans="1:18" ht="22" customHeight="1" x14ac:dyDescent="0.2">
      <c r="A17" s="94" t="s">
        <v>200</v>
      </c>
      <c r="B17" s="95">
        <f>B15/B10</f>
        <v>0.18262959466110273</v>
      </c>
      <c r="C17" s="95">
        <f t="shared" ref="C17:J17" si="4">C15/C10</f>
        <v>0.22701009773745884</v>
      </c>
      <c r="D17" s="95">
        <f t="shared" si="4"/>
        <v>0.33348080285562531</v>
      </c>
      <c r="E17" s="97">
        <f t="shared" si="4"/>
        <v>0.31561292694225496</v>
      </c>
      <c r="F17" s="95">
        <f t="shared" si="4"/>
        <v>0.31616889804325438</v>
      </c>
      <c r="G17" s="95">
        <f t="shared" si="4"/>
        <v>0.32484848484848483</v>
      </c>
      <c r="H17" s="95">
        <f t="shared" si="4"/>
        <v>0.33459459459459462</v>
      </c>
      <c r="I17" s="95">
        <f t="shared" si="4"/>
        <v>0.37395957193816887</v>
      </c>
      <c r="J17" s="97">
        <f t="shared" si="4"/>
        <v>0.38691489361702125</v>
      </c>
      <c r="K17" s="97"/>
      <c r="L17" s="74"/>
      <c r="M17" s="74"/>
      <c r="N17" s="100" t="s">
        <v>241</v>
      </c>
      <c r="O17" s="101">
        <f>(O14)+((O15)*(O16-O14))</f>
        <v>9.762570000000001E-2</v>
      </c>
      <c r="P17" s="44"/>
      <c r="Q17" s="44"/>
      <c r="R17" s="44"/>
    </row>
    <row r="18" spans="1:18" ht="22" customHeight="1" x14ac:dyDescent="0.2">
      <c r="A18" s="102" t="s">
        <v>196</v>
      </c>
      <c r="B18" s="103">
        <v>0.10068718631575435</v>
      </c>
      <c r="C18" s="103">
        <v>8.8264442889327527E-2</v>
      </c>
      <c r="D18" s="103">
        <v>9.6576308603669975E-2</v>
      </c>
      <c r="E18" s="103">
        <v>0.1416720469801519</v>
      </c>
      <c r="F18" s="104"/>
      <c r="G18" s="103"/>
      <c r="H18" s="103"/>
      <c r="I18" s="103"/>
      <c r="J18" s="105"/>
      <c r="K18" s="106"/>
      <c r="L18" s="74"/>
      <c r="M18" s="74"/>
      <c r="N18" s="120" t="s">
        <v>247</v>
      </c>
      <c r="O18" s="121"/>
      <c r="P18" s="44"/>
      <c r="Q18" s="44"/>
      <c r="R18" s="44"/>
    </row>
    <row r="19" spans="1:18" ht="22" customHeight="1" x14ac:dyDescent="0.2">
      <c r="A19" s="74"/>
      <c r="B19" s="74"/>
      <c r="C19" s="74"/>
      <c r="D19" s="74"/>
      <c r="E19" s="74"/>
      <c r="F19" s="74" t="s">
        <v>248</v>
      </c>
      <c r="G19" s="74"/>
      <c r="H19" s="74"/>
      <c r="I19" s="74"/>
      <c r="J19" s="74"/>
      <c r="K19" s="74"/>
      <c r="L19" s="74"/>
      <c r="M19" s="74"/>
      <c r="N19" s="56" t="s">
        <v>224</v>
      </c>
      <c r="O19" s="107">
        <f>O6+O7</f>
        <v>689184000</v>
      </c>
      <c r="P19" s="44"/>
      <c r="Q19" s="44"/>
      <c r="R19" s="44"/>
    </row>
    <row r="20" spans="1:18" ht="22" customHeight="1" x14ac:dyDescent="0.2">
      <c r="B20" s="108"/>
      <c r="C20" s="108"/>
      <c r="D20" s="108"/>
      <c r="E20" s="108"/>
      <c r="F20" s="74"/>
      <c r="G20" s="74"/>
      <c r="H20" s="74"/>
      <c r="I20" s="74"/>
      <c r="J20" s="74"/>
      <c r="K20" s="74"/>
      <c r="L20" s="74"/>
      <c r="M20" s="74"/>
      <c r="N20" s="56" t="s">
        <v>201</v>
      </c>
      <c r="O20" s="107">
        <f>A3</f>
        <v>83014860000</v>
      </c>
      <c r="P20" s="44"/>
      <c r="Q20" s="44"/>
      <c r="R20" s="44"/>
    </row>
    <row r="21" spans="1:18" ht="22" customHeight="1" x14ac:dyDescent="0.2">
      <c r="A21" s="122" t="str" cm="1">
        <f t="array" ref="A21">_FV(A1,"Industry")</f>
        <v>Software &amp; IT Services</v>
      </c>
      <c r="B21" s="122"/>
      <c r="C21" s="122"/>
      <c r="D21" s="123" cm="1">
        <f t="array" ref="D21">_FV(A1,"Year incorporated",TRUE)</f>
        <v>1987</v>
      </c>
      <c r="E21" s="123"/>
      <c r="F21" s="74"/>
      <c r="G21" s="74"/>
      <c r="H21" s="74"/>
      <c r="I21" s="74"/>
      <c r="J21" s="74"/>
      <c r="K21" s="74"/>
      <c r="M21" s="74"/>
      <c r="N21" s="56" t="s">
        <v>249</v>
      </c>
      <c r="O21" s="107">
        <f>O19+O20</f>
        <v>83704044000</v>
      </c>
      <c r="P21" s="44"/>
      <c r="Q21" s="44"/>
      <c r="R21" s="44"/>
    </row>
    <row r="22" spans="1:18" ht="22" customHeight="1" x14ac:dyDescent="0.2">
      <c r="A22" s="111" t="str" cm="1">
        <f t="array" ref="A22">_FV(A1,"Description")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B22" s="111"/>
      <c r="C22" s="111"/>
      <c r="D22" s="111"/>
      <c r="E22" s="111"/>
      <c r="F22" s="74"/>
      <c r="G22" s="74"/>
      <c r="H22" s="74"/>
      <c r="I22" s="74"/>
      <c r="J22" s="74"/>
      <c r="K22" s="74"/>
      <c r="L22" s="74"/>
      <c r="M22" s="74"/>
      <c r="N22" s="75" t="s">
        <v>250</v>
      </c>
      <c r="O22" s="109">
        <f>(O19/O21)</f>
        <v>8.2335806857790524E-3</v>
      </c>
      <c r="P22" s="44"/>
      <c r="Q22" s="44"/>
      <c r="R22" s="44"/>
    </row>
    <row r="23" spans="1:18" ht="22" customHeight="1" x14ac:dyDescent="0.2">
      <c r="A23" s="111"/>
      <c r="B23" s="111"/>
      <c r="C23" s="111"/>
      <c r="D23" s="111"/>
      <c r="E23" s="111"/>
      <c r="F23" s="74"/>
      <c r="G23" s="74"/>
      <c r="H23" s="74"/>
      <c r="I23" s="74"/>
      <c r="J23" s="74"/>
      <c r="K23" s="74"/>
      <c r="L23" s="74"/>
      <c r="M23" s="74"/>
      <c r="N23" s="100" t="s">
        <v>251</v>
      </c>
      <c r="O23" s="110">
        <f>O20/O21</f>
        <v>0.99176641931422094</v>
      </c>
      <c r="P23" s="44"/>
      <c r="Q23" s="44"/>
      <c r="R23" s="44"/>
    </row>
    <row r="24" spans="1:18" ht="22" customHeight="1" x14ac:dyDescent="0.2">
      <c r="A24" s="111"/>
      <c r="B24" s="111"/>
      <c r="C24" s="111"/>
      <c r="D24" s="111"/>
      <c r="E24" s="111"/>
      <c r="F24" s="74"/>
      <c r="G24" s="74"/>
      <c r="H24" s="74"/>
      <c r="I24" s="74"/>
      <c r="J24" s="74"/>
      <c r="K24" s="74"/>
      <c r="L24" s="74"/>
      <c r="M24" s="74"/>
      <c r="N24" s="112" t="s">
        <v>252</v>
      </c>
      <c r="O24" s="113"/>
      <c r="P24" s="44"/>
      <c r="Q24" s="44"/>
      <c r="R24" s="44"/>
    </row>
    <row r="25" spans="1:18" ht="22" customHeight="1" x14ac:dyDescent="0.2">
      <c r="A25" s="111"/>
      <c r="B25" s="111"/>
      <c r="C25" s="111"/>
      <c r="D25" s="111"/>
      <c r="E25" s="111"/>
      <c r="F25" s="74"/>
      <c r="G25" s="74"/>
      <c r="H25" s="74"/>
      <c r="I25" s="74"/>
      <c r="J25" s="74"/>
      <c r="K25" s="74"/>
      <c r="L25" s="74"/>
      <c r="M25" s="74"/>
      <c r="N25" s="114">
        <f>(O22*O12)+(O23*O17)</f>
        <v>9.6497901245985035E-2</v>
      </c>
      <c r="O25" s="115"/>
      <c r="P25" s="44"/>
      <c r="Q25" s="44"/>
      <c r="R25" s="44"/>
    </row>
    <row r="26" spans="1:18" ht="22" customHeight="1" x14ac:dyDescent="0.2">
      <c r="A26" s="111"/>
      <c r="B26" s="111"/>
      <c r="C26" s="111"/>
      <c r="D26" s="111"/>
      <c r="E26" s="111"/>
      <c r="F26" s="74"/>
      <c r="G26" s="74"/>
      <c r="H26" s="74"/>
      <c r="I26" s="74"/>
      <c r="J26" s="74"/>
      <c r="K26" s="74"/>
      <c r="L26" s="74"/>
      <c r="M26" s="74"/>
      <c r="N26" s="74"/>
      <c r="O26" s="44"/>
      <c r="P26" s="44"/>
      <c r="Q26" s="44"/>
      <c r="R26" s="44"/>
    </row>
    <row r="27" spans="1:18" ht="22" customHeight="1" x14ac:dyDescent="0.2">
      <c r="A27" s="111"/>
      <c r="B27" s="111"/>
      <c r="C27" s="111"/>
      <c r="D27" s="111"/>
      <c r="E27" s="111"/>
      <c r="F27" s="74"/>
      <c r="G27" s="74"/>
      <c r="H27" s="74"/>
      <c r="I27" s="74"/>
      <c r="J27" s="74"/>
      <c r="K27" s="74"/>
      <c r="L27" s="74"/>
      <c r="M27" s="74"/>
      <c r="N27" s="74"/>
      <c r="O27" s="44"/>
      <c r="P27" s="44"/>
      <c r="Q27" s="44"/>
      <c r="R27" s="44"/>
    </row>
    <row r="28" spans="1:18" ht="22" customHeight="1" x14ac:dyDescent="0.2">
      <c r="A28" s="111"/>
      <c r="B28" s="111"/>
      <c r="C28" s="111"/>
      <c r="D28" s="111"/>
      <c r="E28" s="111"/>
      <c r="F28" s="74"/>
      <c r="G28" s="74"/>
      <c r="H28" s="74"/>
      <c r="I28" s="74"/>
      <c r="J28" s="74"/>
      <c r="K28" s="74"/>
      <c r="L28" s="74"/>
      <c r="M28" s="74"/>
      <c r="N28" s="74"/>
      <c r="O28" s="44"/>
      <c r="P28" s="44"/>
      <c r="Q28" s="44"/>
      <c r="R28" s="44"/>
    </row>
    <row r="29" spans="1:18" ht="22" customHeight="1" x14ac:dyDescent="0.2">
      <c r="A29" s="111"/>
      <c r="B29" s="111"/>
      <c r="C29" s="111"/>
      <c r="D29" s="111"/>
      <c r="E29" s="111"/>
      <c r="F29" s="74"/>
      <c r="G29" s="74"/>
      <c r="H29" s="74"/>
      <c r="I29" s="74"/>
      <c r="J29" s="74"/>
      <c r="K29" s="74"/>
      <c r="L29" s="74"/>
      <c r="M29" s="74"/>
      <c r="N29" s="74"/>
      <c r="O29" s="44"/>
      <c r="P29" s="44"/>
      <c r="Q29" s="44"/>
      <c r="R29" s="44"/>
    </row>
    <row r="30" spans="1:18" ht="22" customHeight="1" x14ac:dyDescent="0.2">
      <c r="A30" s="111"/>
      <c r="B30" s="111"/>
      <c r="C30" s="111"/>
      <c r="D30" s="111"/>
      <c r="E30" s="111"/>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SNPS/explorer/revenue_proj" xr:uid="{8B018FB3-00D4-2C40-A57F-3F2FC3AB0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2023-12-03T14:48:33Z</dcterms:modified>
</cp:coreProperties>
</file>