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FDABAE88-864E-8846-BF4A-2B0C9D164978}"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E11" i="2"/>
  <c r="O10" i="2"/>
  <c r="O9" i="2"/>
  <c r="O7" i="2"/>
  <c r="G7" i="2"/>
  <c r="E7" i="2"/>
  <c r="O6" i="2"/>
  <c r="G6" i="2"/>
  <c r="E6" i="2"/>
  <c r="O5" i="2"/>
  <c r="G5" i="2"/>
  <c r="C4" i="2"/>
  <c r="A4" i="2"/>
  <c r="C3" i="2"/>
  <c r="O8" i="2"/>
  <c r="O12" i="2" s="1"/>
  <c r="A22" i="2" a="1"/>
  <c r="A22" i="2" s="1"/>
  <c r="D21" i="2" a="1"/>
  <c r="D21" i="2" s="1"/>
  <c r="A21" i="2" a="1"/>
  <c r="A21" i="2" s="1"/>
  <c r="O20" i="2" a="1"/>
  <c r="O20" i="2" s="1"/>
  <c r="J17" i="2"/>
  <c r="I17" i="2"/>
  <c r="H17" i="2"/>
  <c r="G17" i="2"/>
  <c r="F17" i="2"/>
  <c r="C6" i="2" s="1"/>
  <c r="E17" i="2"/>
  <c r="D17" i="2"/>
  <c r="C17" i="2"/>
  <c r="B17" i="2"/>
  <c r="J16" i="2"/>
  <c r="I16" i="2"/>
  <c r="H16" i="2"/>
  <c r="G16" i="2"/>
  <c r="F16" i="2"/>
  <c r="E16" i="2"/>
  <c r="D16" i="2"/>
  <c r="C16" i="2"/>
  <c r="O15" i="2" a="1"/>
  <c r="O15" i="2" s="1"/>
  <c r="J14" i="2"/>
  <c r="I14" i="2"/>
  <c r="H14" i="2"/>
  <c r="G14" i="2"/>
  <c r="F14" i="2"/>
  <c r="C5" i="2" s="1"/>
  <c r="E14" i="2"/>
  <c r="D14" i="2"/>
  <c r="C14" i="2"/>
  <c r="B14" i="2"/>
  <c r="J13" i="2"/>
  <c r="I13" i="2"/>
  <c r="H13" i="2"/>
  <c r="G13" i="2"/>
  <c r="F13" i="2"/>
  <c r="E13" i="2"/>
  <c r="D13" i="2"/>
  <c r="C13" i="2"/>
  <c r="J11" i="2"/>
  <c r="I11" i="2"/>
  <c r="H11" i="2"/>
  <c r="G11" i="2"/>
  <c r="F11" i="2"/>
  <c r="D11" i="2"/>
  <c r="C11" i="2"/>
  <c r="E3" i="2" s="1"/>
  <c r="O11" i="2"/>
  <c r="K5" i="2" a="1"/>
  <c r="K5" i="2" s="1"/>
  <c r="A5" i="2" a="1"/>
  <c r="A5" i="2" s="1"/>
  <c r="K4" i="2" a="1"/>
  <c r="K4" i="2" s="1"/>
  <c r="A3" i="2" a="1"/>
  <c r="A3" i="2" s="1"/>
  <c r="K3" i="2" s="1"/>
  <c r="N129" i="1"/>
  <c r="N143" i="1"/>
  <c r="N190" i="1"/>
  <c r="M189" i="1"/>
  <c r="N189" i="1"/>
  <c r="M190" i="1"/>
  <c r="L190" i="1"/>
  <c r="K190" i="1"/>
  <c r="J190" i="1"/>
  <c r="I190" i="1"/>
  <c r="H190" i="1"/>
  <c r="G190" i="1"/>
  <c r="F190" i="1"/>
  <c r="E190" i="1"/>
  <c r="D190" i="1"/>
  <c r="C190" i="1"/>
  <c r="B190" i="1"/>
  <c r="L189" i="1"/>
  <c r="J189" i="1"/>
  <c r="I189" i="1"/>
  <c r="H189" i="1"/>
  <c r="G189" i="1"/>
  <c r="F189" i="1"/>
  <c r="E189" i="1"/>
  <c r="D189" i="1"/>
  <c r="C189" i="1"/>
  <c r="M143" i="1"/>
  <c r="L143" i="1"/>
  <c r="K143" i="1"/>
  <c r="J143" i="1"/>
  <c r="I143" i="1"/>
  <c r="H143" i="1"/>
  <c r="G143" i="1"/>
  <c r="F143" i="1"/>
  <c r="E143" i="1"/>
  <c r="D143" i="1"/>
  <c r="C143" i="1"/>
  <c r="B143" i="1"/>
  <c r="M129" i="1"/>
  <c r="L129" i="1"/>
  <c r="K129" i="1"/>
  <c r="J129" i="1"/>
  <c r="I129" i="1"/>
  <c r="H129" i="1"/>
  <c r="G129" i="1"/>
  <c r="F129" i="1"/>
  <c r="E129" i="1"/>
  <c r="D129" i="1"/>
  <c r="C129" i="1"/>
  <c r="J3" i="1"/>
  <c r="J18" i="1"/>
  <c r="J35" i="1"/>
  <c r="N3" i="1"/>
  <c r="N12" i="1"/>
  <c r="N14" i="1"/>
  <c r="N18" i="1"/>
  <c r="N35" i="1"/>
  <c r="N36" i="1"/>
  <c r="M36" i="1"/>
  <c r="L36" i="1"/>
  <c r="K36" i="1"/>
  <c r="J36" i="1"/>
  <c r="I36" i="1"/>
  <c r="H36" i="1"/>
  <c r="G36" i="1"/>
  <c r="F36" i="1"/>
  <c r="E36" i="1"/>
  <c r="D36" i="1"/>
  <c r="C36" i="1"/>
  <c r="B36" i="1"/>
  <c r="M35" i="1"/>
  <c r="L35" i="1"/>
  <c r="I35" i="1"/>
  <c r="H35" i="1"/>
  <c r="G35" i="1"/>
  <c r="F35" i="1"/>
  <c r="E35" i="1"/>
  <c r="D35" i="1"/>
  <c r="C35" i="1"/>
  <c r="M18" i="1"/>
  <c r="L18" i="1"/>
  <c r="I18" i="1"/>
  <c r="H18" i="1"/>
  <c r="G18" i="1"/>
  <c r="F18" i="1"/>
  <c r="E18" i="1"/>
  <c r="D18" i="1"/>
  <c r="C18" i="1"/>
  <c r="M14" i="1"/>
  <c r="L14" i="1"/>
  <c r="K14" i="1"/>
  <c r="J14" i="1"/>
  <c r="I14" i="1"/>
  <c r="H14" i="1"/>
  <c r="G14" i="1"/>
  <c r="F14" i="1"/>
  <c r="E14" i="1"/>
  <c r="D14" i="1"/>
  <c r="C14" i="1"/>
  <c r="B14" i="1"/>
  <c r="M12" i="1"/>
  <c r="L12" i="1"/>
  <c r="K12" i="1"/>
  <c r="J12" i="1"/>
  <c r="I12" i="1"/>
  <c r="H12" i="1"/>
  <c r="G12" i="1"/>
  <c r="F12" i="1"/>
  <c r="E12" i="1"/>
  <c r="D12" i="1"/>
  <c r="C12" i="1"/>
  <c r="B12" i="1"/>
  <c r="M3" i="1"/>
  <c r="L3" i="1"/>
  <c r="I3" i="1"/>
  <c r="H3" i="1"/>
  <c r="G3" i="1"/>
  <c r="F3" i="1"/>
  <c r="E3" i="1"/>
  <c r="D3" i="1"/>
  <c r="C3" i="1"/>
  <c r="K13" i="2" l="1"/>
  <c r="K11" i="2"/>
  <c r="E5" i="2"/>
  <c r="E4" i="2"/>
  <c r="K16" i="2"/>
  <c r="G4" i="2"/>
  <c r="C7" i="2"/>
  <c r="A7" i="2"/>
  <c r="A6" i="2"/>
  <c r="O19" i="2"/>
  <c r="O21" i="2" l="1"/>
  <c r="O23" i="2" s="1"/>
  <c r="O22"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<sst xmlns="http://schemas.openxmlformats.org/spreadsheetml/2006/main" count="1185" uniqueCount="250">
  <si>
    <t>2015 Y</t>
  </si>
  <si>
    <t>2016 Y</t>
  </si>
  <si>
    <t>2017 Y</t>
  </si>
  <si>
    <t>2018 Y</t>
  </si>
  <si>
    <t>2019 Y</t>
  </si>
  <si>
    <t>2020 Y</t>
  </si>
  <si>
    <t>2021 Y</t>
  </si>
  <si>
    <t>2022 Y</t>
  </si>
  <si>
    <t>TTM</t>
  </si>
  <si>
    <t>2022 Q4</t>
  </si>
  <si>
    <t>2018 Q1</t>
  </si>
  <si>
    <t>2018 Q2</t>
  </si>
  <si>
    <t>2018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</si>
  <si>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</si>
  <si>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</si>
  <si>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</si>
  <si>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</si>
  <si>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</si>
  <si>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</si>
  <si>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</si>
  <si>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</si>
  <si>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</si>
  <si>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</si>
  <si>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</si>
  <si>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</si>
  <si>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</si>
  <si>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</si>
  <si>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</si>
  <si>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</si>
  <si>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</si>
  <si>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</si>
  <si>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</si>
  <si>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</si>
  <si>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</si>
  <si>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</si>
  <si>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</si>
  <si>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</si>
  <si>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</si>
  <si>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</si>
  <si>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</si>
  <si>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</si>
  <si>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</si>
  <si>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</si>
  <si>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</si>
  <si>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</si>
  <si>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</si>
  <si>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</si>
  <si>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</si>
  <si>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</si>
  <si>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</si>
  <si>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</si>
  <si>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</si>
  <si>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</si>
  <si>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</si>
  <si>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</si>
  <si>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</si>
  <si>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</si>
  <si>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</si>
  <si>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</si>
  <si>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</si>
  <si>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</si>
  <si>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</si>
  <si>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</si>
  <si>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</si>
  <si>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</si>
  <si>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</si>
  <si>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</si>
  <si>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</si>
  <si>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</si>
  <si>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</si>
  <si>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</si>
  <si>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</si>
  <si>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</si>
  <si>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</si>
  <si>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</si>
  <si>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</si>
  <si>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</si>
  <si>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</si>
  <si>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</si>
  <si>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</si>
  <si>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</si>
  <si>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</si>
  <si>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</si>
  <si>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</si>
  <si>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</si>
  <si>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</si>
  <si>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</si>
  <si>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</si>
  <si>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</si>
  <si>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</si>
  <si>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</si>
  <si>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</si>
  <si>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</si>
  <si>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</si>
  <si>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</si>
  <si>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</si>
  <si>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</si>
  <si>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</si>
  <si>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</si>
  <si>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</si>
  <si>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</si>
  <si>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</si>
  <si>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</si>
  <si>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</si>
  <si>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</si>
  <si>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</si>
  <si>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</si>
  <si>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</si>
  <si>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</si>
  <si>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</si>
  <si>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</si>
  <si>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</si>
  <si>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</si>
  <si>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</si>
  <si>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</si>
  <si>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</si>
  <si>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</si>
  <si>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</si>
  <si>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</si>
  <si>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</si>
  <si>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</si>
  <si>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</si>
  <si>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</si>
  <si>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</si>
  <si>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</si>
  <si>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</si>
  <si>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</si>
  <si>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</si>
  <si>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</si>
  <si>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</si>
  <si>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</si>
  <si>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</si>
  <si>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</si>
  <si>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</si>
  <si>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</si>
  <si>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</si>
  <si>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</si>
  <si>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</si>
  <si>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</si>
  <si>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</si>
  <si>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</si>
  <si>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</si>
  <si>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</si>
  <si>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</si>
  <si>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</si>
  <si>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</si>
  <si>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</si>
  <si>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</si>
  <si>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</si>
  <si>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</si>
  <si>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</si>
  <si>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</si>
  <si>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</si>
  <si>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</si>
  <si>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</si>
  <si>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</si>
  <si>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</si>
  <si>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</si>
  <si>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</si>
  <si>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</si>
  <si>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</si>
  <si>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</si>
  <si>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</si>
  <si>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</si>
  <si>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</si>
  <si>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</si>
  <si>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</si>
  <si>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</si>
  <si>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</si>
  <si>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</si>
  <si>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</si>
  <si>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</si>
  <si>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</si>
  <si>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</si>
  <si>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</si>
  <si>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</si>
  <si>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</si>
  <si>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</si>
  <si>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</si>
  <si>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</si>
  <si>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</si>
  <si>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</si>
  <si>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</si>
  <si>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</si>
  <si>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</si>
  <si>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</si>
  <si>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</si>
  <si>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</si>
  <si>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</si>
  <si>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</si>
  <si>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</si>
  <si>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</si>
  <si>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</si>
  <si>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</si>
  <si>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</si>
  <si>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</si>
  <si>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</si>
  <si>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</si>
  <si>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</si>
  <si>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</si>
  <si>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</si>
  <si>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</si>
  <si>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</si>
  <si>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</si>
  <si>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</si>
  <si>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</si>
  <si>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</si>
  <si>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</si>
  <si>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</si>
  <si>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</si>
  <si>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</si>
  <si>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</si>
  <si>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</si>
  <si>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</si>
  <si>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</si>
  <si>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</si>
  <si>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</si>
  <si>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</si>
  <si>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</si>
  <si>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</si>
  <si>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</si>
  <si>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</si>
  <si>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</si>
  <si>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</si>
  <si>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</si>
  <si>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</si>
  <si>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</si>
  <si>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</si>
  <si>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</si>
  <si>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</si>
  <si>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</si>
  <si>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</si>
  <si>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</si>
  <si>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</si>
  <si>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</si>
  <si>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</si>
  <si>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</si>
  <si>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</si>
  <si>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</si>
  <si>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</si>
  <si>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</si>
  <si>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</si>
  <si>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</si>
  <si>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Debt + Market Cap</t>
  </si>
  <si>
    <t>Weight of Debt</t>
  </si>
  <si>
    <t>Weight of Equity</t>
  </si>
  <si>
    <t>WACC</t>
  </si>
  <si>
    <t>2023 Q1</t>
  </si>
  <si>
    <t>2023 Q2</t>
  </si>
  <si>
    <t>2023 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</si>
</sst>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2" xfId="0" applyNumberFormat="1" applyFont="1" applyBorder="1"/>
    <xf numFmtId="4" fontId="8" fillId="5" borderId="2" xfId="0" applyNumberFormat="1" applyFont="1" applyFill="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0" xfId="0" applyFont="1" applyFill="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 xfId="1" applyFont="1" applyFill="1" applyBorder="1" applyAlignment="1">
      <alignment horizontal="left" indent="1"/>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21" fillId="14" borderId="21" xfId="0" applyFont="1" applyFill="1" applyBorder="1" applyAlignment="1">
      <alignment horizontal="right" vertical="center" indent="1"/>
    </xf>
    <xf numFmtId="0" fontId="22" fillId="14" borderId="21" xfId="0" applyFont="1" applyFill="1" applyBorder="1" applyAlignment="1">
      <alignment horizontal="right" vertical="center" indent="1"/>
    </xf>
    <xf numFmtId="0" fontId="22" fillId="14" borderId="22" xfId="0" applyFont="1" applyFill="1" applyBorder="1" applyAlignment="1">
      <alignment horizontal="right" vertical="center" indent="1"/>
    </xf>
    <xf numFmtId="0" fontId="12" fillId="11" borderId="1" xfId="0" applyFont="1" applyFill="1" applyBorder="1" applyAlignment="1">
      <alignment horizontal="right" vertical="center"/>
    </xf>
    <xf numFmtId="0" fontId="1" fillId="11" borderId="0" xfId="0" applyFont="1" applyFill="1" applyAlignment="1">
      <alignment vertical="center"/>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9" fontId="4" fillId="12" borderId="13" xfId="1" applyFont="1" applyFill="1" applyBorder="1" applyAlignment="1">
      <alignment vertical="center"/>
    </xf>
    <xf numFmtId="10" fontId="16" fillId="12" borderId="13" xfId="0" applyNumberFormat="1" applyFont="1" applyFill="1" applyBorder="1" applyAlignment="1">
      <alignmen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4" xfId="0" applyFont="1" applyFill="1" applyBorder="1" applyAlignment="1">
      <alignment horizontal="left" vertical="center" wrapText="1"/>
    </xf>
    <xf numFmtId="10" fontId="20" fillId="12" borderId="25" xfId="0" applyNumberFormat="1" applyFont="1" applyFill="1" applyBorder="1" applyAlignment="1">
      <alignment vertical="center"/>
    </xf>
    <xf numFmtId="9" fontId="13" fillId="10" borderId="24"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5" xfId="1" applyFont="1" applyFill="1" applyBorder="1" applyAlignment="1">
      <alignment vertical="center"/>
    </xf>
    <xf numFmtId="164" fontId="16" fillId="12" borderId="13" xfId="0" applyNumberFormat="1" applyFont="1" applyFill="1" applyBorder="1" applyAlignment="1">
      <alignment horizontal="right" vertical="center"/>
    </xf>
    <xf numFmtId="10" fontId="20" fillId="12" borderId="13" xfId="0" applyNumberFormat="1" applyFont="1" applyFill="1" applyBorder="1" applyAlignment="1">
      <alignment horizontal="right" vertical="center"/>
    </xf>
    <xf numFmtId="10" fontId="20" fillId="12" borderId="25" xfId="0" applyNumberFormat="1" applyFont="1" applyFill="1" applyBorder="1" applyAlignment="1">
      <alignment horizontal="right" vertical="center"/>
    </xf>
    <xf numFmtId="0" fontId="12" fillId="11" borderId="0" xfId="0" applyFont="1" applyFill="1" applyAlignment="1">
      <alignment horizontal="left" vertical="center" wrapText="1" indent="3"/>
    </xf>
    <xf numFmtId="9" fontId="4" fillId="10" borderId="24" xfId="1" applyFont="1" applyFill="1" applyBorder="1" applyAlignment="1">
      <alignment horizontal="center" vertical="center"/>
    </xf>
    <xf numFmtId="9" fontId="4" fillId="10" borderId="25" xfId="1" applyFont="1" applyFill="1" applyBorder="1" applyAlignment="1">
      <alignment horizontal="center" vertical="center"/>
    </xf>
    <xf numFmtId="10" fontId="13" fillId="9" borderId="24" xfId="1" applyNumberFormat="1" applyFont="1" applyFill="1" applyBorder="1" applyAlignment="1">
      <alignment horizontal="center" vertical="center"/>
    </xf>
    <xf numFmtId="10" fontId="13" fillId="9" borderId="25"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1" fontId="12" fillId="11" borderId="0" xfId="0" applyNumberFormat="1" applyFont="1" applyFill="1" applyAlignment="1">
      <alignment horizontal="left" vertical="center" indent="3"/>
    </xf>
    <xf numFmtId="0" fontId="12" fillId="11"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https://www.bing.com/financeapi/forcetrigger?t=azbtyc&amp;q=XNAS%3aZS&amp;form=skydnc</v>
    <v>Learn more on Bing</v>
  </rv>
  <rv s="1">
    <v>0</v>
    <v>ZSCALER, INC. (XNAS:ZS)</v>
    <v>2</v>
    <v>3</v>
    <v>Finance</v>
    <v>4</v>
    <v>en-US</v>
    <v>azbtyc</v>
    <v>268435456</v>
    <v>1</v>
    <v>Powered by Refinitiv</v>
    <v>207.7808</v>
    <v>84.93</v>
    <v>0.89749999999999996</v>
    <v>0.5</v>
    <v>2.5309999999999998E-3</v>
    <v>0.32</v>
    <v>1.616E-3</v>
    <v>USD</v>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v>5962</v>
    <v>Nasdaq Stock Market</v>
    <v>XNAS</v>
    <v>XNAS</v>
    <v>120 Holger Way,, SAN JOSE, CA, 95134 US</v>
    <v>198.99</v>
    <v>Software &amp; IT Services</v>
    <v>Stock</v>
    <v>45262.040639189065</v>
    <v>0</v>
    <v>194.75</v>
    <v>29372490000</v>
    <v>ZSCALER, INC.</v>
    <v>ZSCALER, INC.</v>
    <v>197.89</v>
    <v>197.53</v>
    <v>198.03</v>
    <v>198.35</v>
    <v>148323500</v>
    <v>ZS</v>
    <v>ZSCALER, INC. (XNAS:ZS)</v>
    <v>2475115</v>
    <v>2380629</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Z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6"/>
  <sheetViews>
    <sheetView topLeftCell="A109" workbookViewId="0">
      <pane xSplit="1" topLeftCell="E1" activePane="topRight" state="frozen"/>
      <selection pane="topRight" activeCell="I17" sqref="I17"/>
    </sheetView>
  </sheetViews>
  <sheetFormatPr baseColWidth="10" defaultRowHeight="15" x14ac:dyDescent="0.2"/>
  <cols>
    <col min="1" max="1" width="40.83203125" customWidth="1"/>
    <col min="2" max="15" width="15.83203125" customWidth="1"/>
  </cols>
  <sheetData>
    <row r="1" spans="1:14" ht="16" x14ac:dyDescent="0.2">
      <c r="A1" s="1" t="e" vm="1">
        <v>#VALUE!</v>
      </c>
      <c r="B1" s="2" t="s">
        <v>0</v>
      </c>
      <c r="C1" s="2" t="s">
        <v>1</v>
      </c>
      <c r="D1" s="2" t="s">
        <v>2</v>
      </c>
      <c r="E1" s="2" t="s">
        <v>3</v>
      </c>
      <c r="F1" s="2" t="s">
        <v>4</v>
      </c>
      <c r="G1" s="2" t="s">
        <v>5</v>
      </c>
      <c r="H1" s="2" t="s">
        <v>6</v>
      </c>
      <c r="I1" s="2" t="s">
        <v>7</v>
      </c>
      <c r="J1" s="2" t="s">
        <v>8</v>
      </c>
      <c r="K1" s="2" t="s">
        <v>9</v>
      </c>
      <c r="L1" s="2" t="s">
        <v>247</v>
      </c>
      <c r="M1" s="2" t="s">
        <v>248</v>
      </c>
      <c r="N1" s="2" t="s">
        <v>249</v>
      </c>
    </row>
    <row r="2" spans="1:14" ht="16" x14ac:dyDescent="0.2">
      <c r="A2" s="28" t="s">
        <v>13</v>
      </c>
      <c r="B2" s="26">
        <v>53707000</v>
      </c>
      <c r="C2" s="26">
        <v>80325000</v>
      </c>
      <c r="D2" s="26">
        <v>125717000</v>
      </c>
      <c r="E2" s="26">
        <v>190174000</v>
      </c>
      <c r="F2" s="26">
        <v>302836000</v>
      </c>
      <c r="G2" s="26">
        <v>431269000</v>
      </c>
      <c r="H2" s="26">
        <v>673100000</v>
      </c>
      <c r="I2" s="26">
        <v>1090946000</v>
      </c>
      <c r="J2" s="27">
        <v>1480005000</v>
      </c>
      <c r="K2" s="26">
        <v>318059000</v>
      </c>
      <c r="L2" s="26">
        <v>355548000</v>
      </c>
      <c r="M2" s="26">
        <v>387598000</v>
      </c>
      <c r="N2" s="26">
        <v>418800000</v>
      </c>
    </row>
    <row r="3" spans="1:14" ht="16" x14ac:dyDescent="0.2">
      <c r="A3" s="9" t="s">
        <v>186</v>
      </c>
      <c r="B3" s="10"/>
      <c r="C3" s="11">
        <f t="shared" ref="C3:N3" si="0">(C2/B2)-1</f>
        <v>0.49561509672854553</v>
      </c>
      <c r="D3" s="11">
        <f t="shared" si="0"/>
        <v>0.56510426392779345</v>
      </c>
      <c r="E3" s="11">
        <f t="shared" si="0"/>
        <v>0.51271506637924857</v>
      </c>
      <c r="F3" s="11">
        <f t="shared" si="0"/>
        <v>0.59241536697971342</v>
      </c>
      <c r="G3" s="11">
        <f t="shared" si="0"/>
        <v>0.42410083345441096</v>
      </c>
      <c r="H3" s="11">
        <f t="shared" si="0"/>
        <v>0.56074283104048739</v>
      </c>
      <c r="I3" s="11">
        <f t="shared" si="0"/>
        <v>0.6207784875947111</v>
      </c>
      <c r="J3" s="11">
        <f t="shared" si="0"/>
        <v>0.35662535084229652</v>
      </c>
      <c r="K3" s="11"/>
      <c r="L3" s="11">
        <f t="shared" si="0"/>
        <v>0.11786806850301357</v>
      </c>
      <c r="M3" s="11">
        <f t="shared" si="0"/>
        <v>9.0142540528986181E-2</v>
      </c>
      <c r="N3" s="11">
        <f t="shared" si="0"/>
        <v>8.0500931377354812E-2</v>
      </c>
    </row>
    <row r="4" spans="1:14" ht="16" x14ac:dyDescent="0.2">
      <c r="A4" s="3" t="s">
        <v>14</v>
      </c>
      <c r="B4" s="4">
        <v>53707000</v>
      </c>
      <c r="C4" s="4">
        <v>80325000</v>
      </c>
      <c r="D4" s="4">
        <v>125717000</v>
      </c>
      <c r="E4" s="4">
        <v>190174000</v>
      </c>
      <c r="F4" s="4">
        <v>302836000</v>
      </c>
      <c r="G4" s="4">
        <v>431269000</v>
      </c>
      <c r="H4" s="4">
        <v>673100000</v>
      </c>
      <c r="I4" s="4">
        <v>1090946000</v>
      </c>
      <c r="J4" s="5">
        <v>1480005000</v>
      </c>
      <c r="K4" s="4">
        <v>318059000</v>
      </c>
      <c r="L4" s="4">
        <v>355548000</v>
      </c>
      <c r="M4" s="4">
        <v>387598000</v>
      </c>
      <c r="N4" s="4">
        <v>418800000</v>
      </c>
    </row>
    <row r="5" spans="1:14" ht="16" x14ac:dyDescent="0.2">
      <c r="A5" s="3" t="s">
        <v>15</v>
      </c>
      <c r="B5" s="4">
        <v>14431000</v>
      </c>
      <c r="C5" s="4">
        <v>20127000</v>
      </c>
      <c r="D5" s="4">
        <v>27472000</v>
      </c>
      <c r="E5" s="4">
        <v>37875000</v>
      </c>
      <c r="F5" s="4">
        <v>59669000</v>
      </c>
      <c r="G5" s="4">
        <v>95733000</v>
      </c>
      <c r="H5" s="4">
        <v>150317000</v>
      </c>
      <c r="I5" s="4">
        <v>242282000</v>
      </c>
      <c r="J5" s="5">
        <v>328458000</v>
      </c>
      <c r="K5" s="4">
        <v>68308000</v>
      </c>
      <c r="L5" s="4">
        <v>76697000</v>
      </c>
      <c r="M5" s="4">
        <v>87604000</v>
      </c>
      <c r="N5" s="4">
        <v>95849000</v>
      </c>
    </row>
    <row r="6" spans="1:14" ht="16" x14ac:dyDescent="0.2">
      <c r="A6" s="3" t="s">
        <v>16</v>
      </c>
      <c r="B6" s="4">
        <v>14431000</v>
      </c>
      <c r="C6" s="4">
        <v>20127000</v>
      </c>
      <c r="D6" s="4">
        <v>27472000</v>
      </c>
      <c r="E6" s="4">
        <v>37875000</v>
      </c>
      <c r="F6" s="4">
        <v>59669000</v>
      </c>
      <c r="G6" s="4">
        <v>95733000</v>
      </c>
      <c r="H6" s="4">
        <v>150317000</v>
      </c>
      <c r="I6" s="4">
        <v>242282000</v>
      </c>
      <c r="J6" s="5">
        <v>328458000</v>
      </c>
      <c r="K6" s="4">
        <v>68308000</v>
      </c>
      <c r="L6" s="4">
        <v>76697000</v>
      </c>
      <c r="M6" s="4">
        <v>87604000</v>
      </c>
      <c r="N6" s="4">
        <v>95849000</v>
      </c>
    </row>
    <row r="7" spans="1:14" ht="16" x14ac:dyDescent="0.2">
      <c r="A7" s="28" t="s">
        <v>17</v>
      </c>
      <c r="B7" s="26">
        <v>39276000</v>
      </c>
      <c r="C7" s="26">
        <v>60198000</v>
      </c>
      <c r="D7" s="26">
        <v>98245000</v>
      </c>
      <c r="E7" s="26">
        <v>152299000</v>
      </c>
      <c r="F7" s="26">
        <v>243167000</v>
      </c>
      <c r="G7" s="26">
        <v>335536000</v>
      </c>
      <c r="H7" s="26">
        <v>522783000</v>
      </c>
      <c r="I7" s="26">
        <v>848664000</v>
      </c>
      <c r="J7" s="27">
        <v>1151547000</v>
      </c>
      <c r="K7" s="26">
        <v>249751000</v>
      </c>
      <c r="L7" s="26">
        <v>278851000</v>
      </c>
      <c r="M7" s="26">
        <v>299994000</v>
      </c>
      <c r="N7" s="26">
        <v>322951000</v>
      </c>
    </row>
    <row r="8" spans="1:14" ht="16" x14ac:dyDescent="0.2">
      <c r="A8" s="25" t="s">
        <v>53</v>
      </c>
      <c r="B8" s="32">
        <v>73.13</v>
      </c>
      <c r="C8" s="32">
        <v>74.94</v>
      </c>
      <c r="D8" s="32">
        <v>78.150000000000006</v>
      </c>
      <c r="E8" s="32">
        <v>80.08</v>
      </c>
      <c r="F8" s="32">
        <v>80.3</v>
      </c>
      <c r="G8" s="32">
        <v>77.8</v>
      </c>
      <c r="H8" s="32">
        <v>77.67</v>
      </c>
      <c r="I8" s="32">
        <v>77.790000000000006</v>
      </c>
      <c r="J8" s="33">
        <v>77.81</v>
      </c>
      <c r="K8" s="32">
        <v>78.52</v>
      </c>
      <c r="L8" s="32">
        <v>78.430000000000007</v>
      </c>
      <c r="M8" s="32">
        <v>77.400000000000006</v>
      </c>
      <c r="N8" s="32">
        <v>77.11</v>
      </c>
    </row>
    <row r="9" spans="1:14" ht="16" x14ac:dyDescent="0.2">
      <c r="A9" s="3" t="s">
        <v>18</v>
      </c>
      <c r="B9" s="4" t="s">
        <v>19</v>
      </c>
      <c r="C9" s="4" t="s">
        <v>19</v>
      </c>
      <c r="D9" s="4" t="s">
        <v>19</v>
      </c>
      <c r="E9" s="4" t="s">
        <v>19</v>
      </c>
      <c r="F9" s="4" t="s">
        <v>19</v>
      </c>
      <c r="G9" s="4" t="s">
        <v>19</v>
      </c>
      <c r="H9" s="4" t="s">
        <v>19</v>
      </c>
      <c r="I9" s="4" t="s">
        <v>19</v>
      </c>
      <c r="J9" s="5" t="s">
        <v>19</v>
      </c>
      <c r="K9" s="4" t="s">
        <v>19</v>
      </c>
      <c r="L9" s="4" t="s">
        <v>19</v>
      </c>
      <c r="M9" s="4" t="s">
        <v>19</v>
      </c>
      <c r="N9" s="4" t="s">
        <v>19</v>
      </c>
    </row>
    <row r="10" spans="1:14" ht="16" x14ac:dyDescent="0.2">
      <c r="A10" s="3" t="s">
        <v>20</v>
      </c>
      <c r="B10" s="4">
        <v>51694000</v>
      </c>
      <c r="C10" s="4">
        <v>87041000</v>
      </c>
      <c r="D10" s="4">
        <v>133318000</v>
      </c>
      <c r="E10" s="4">
        <v>186923000</v>
      </c>
      <c r="F10" s="4">
        <v>278480000</v>
      </c>
      <c r="G10" s="4">
        <v>449492000</v>
      </c>
      <c r="H10" s="4">
        <v>730595000</v>
      </c>
      <c r="I10" s="4">
        <v>1176093000</v>
      </c>
      <c r="J10" s="5">
        <v>1417846000</v>
      </c>
      <c r="K10" s="4">
        <v>332280000</v>
      </c>
      <c r="L10" s="4">
        <v>347938000</v>
      </c>
      <c r="M10" s="4">
        <v>365232000</v>
      </c>
      <c r="N10" s="4">
        <v>372396000</v>
      </c>
    </row>
    <row r="11" spans="1:14" ht="16" x14ac:dyDescent="0.2">
      <c r="A11" s="25" t="s">
        <v>21</v>
      </c>
      <c r="B11" s="26">
        <v>36660000</v>
      </c>
      <c r="C11" s="26">
        <v>66101000</v>
      </c>
      <c r="D11" s="26">
        <v>99757000</v>
      </c>
      <c r="E11" s="26">
        <v>147544000</v>
      </c>
      <c r="F11" s="26">
        <v>216511000</v>
      </c>
      <c r="G11" s="26">
        <v>351613000</v>
      </c>
      <c r="H11" s="26">
        <v>555942000</v>
      </c>
      <c r="I11" s="26">
        <v>886954000</v>
      </c>
      <c r="J11" s="27">
        <v>1086348000</v>
      </c>
      <c r="K11" s="26">
        <v>254130000</v>
      </c>
      <c r="L11" s="26">
        <v>272992000</v>
      </c>
      <c r="M11" s="26">
        <v>279467000</v>
      </c>
      <c r="N11" s="26">
        <v>279759000</v>
      </c>
    </row>
    <row r="12" spans="1:14" ht="16" x14ac:dyDescent="0.2">
      <c r="A12" s="12" t="s">
        <v>187</v>
      </c>
      <c r="B12" s="11">
        <f t="shared" ref="B12:N12" si="1">B11/B2</f>
        <v>0.68259258569646419</v>
      </c>
      <c r="C12" s="11">
        <f t="shared" si="1"/>
        <v>0.82291938997821346</v>
      </c>
      <c r="D12" s="11">
        <f t="shared" si="1"/>
        <v>0.79350445842646578</v>
      </c>
      <c r="E12" s="11">
        <f t="shared" si="1"/>
        <v>0.77583686518661854</v>
      </c>
      <c r="F12" s="11">
        <f t="shared" si="1"/>
        <v>0.71494472255610297</v>
      </c>
      <c r="G12" s="11">
        <f t="shared" si="1"/>
        <v>0.81529857235275427</v>
      </c>
      <c r="H12" s="11">
        <f t="shared" si="1"/>
        <v>0.82594265339474071</v>
      </c>
      <c r="I12" s="11">
        <f t="shared" si="1"/>
        <v>0.81301365970451334</v>
      </c>
      <c r="J12" s="11">
        <f t="shared" si="1"/>
        <v>0.73401643913365155</v>
      </c>
      <c r="K12" s="11">
        <f t="shared" si="1"/>
        <v>0.79900270075677782</v>
      </c>
      <c r="L12" s="11">
        <f t="shared" si="1"/>
        <v>0.76780631588421255</v>
      </c>
      <c r="M12" s="11">
        <f t="shared" si="1"/>
        <v>0.72102281229521303</v>
      </c>
      <c r="N12" s="11">
        <f t="shared" si="1"/>
        <v>0.66800143266475642</v>
      </c>
    </row>
    <row r="13" spans="1:14" ht="16" x14ac:dyDescent="0.2">
      <c r="A13" s="25" t="s">
        <v>22</v>
      </c>
      <c r="B13" s="26">
        <v>15034000</v>
      </c>
      <c r="C13" s="26">
        <v>20940000</v>
      </c>
      <c r="D13" s="26">
        <v>33561000</v>
      </c>
      <c r="E13" s="26">
        <v>39379000</v>
      </c>
      <c r="F13" s="26">
        <v>61969000</v>
      </c>
      <c r="G13" s="26">
        <v>97879000</v>
      </c>
      <c r="H13" s="26">
        <v>174653000</v>
      </c>
      <c r="I13" s="26">
        <v>289139000</v>
      </c>
      <c r="J13" s="27">
        <v>331498000</v>
      </c>
      <c r="K13" s="26">
        <v>78150000</v>
      </c>
      <c r="L13" s="26">
        <v>74946000</v>
      </c>
      <c r="M13" s="26">
        <v>85765000</v>
      </c>
      <c r="N13" s="26">
        <v>92637000</v>
      </c>
    </row>
    <row r="14" spans="1:14" ht="16" x14ac:dyDescent="0.2">
      <c r="A14" s="12" t="s">
        <v>188</v>
      </c>
      <c r="B14" s="11">
        <f t="shared" ref="B14:N14" si="2">B13/B2</f>
        <v>0.27992626659467107</v>
      </c>
      <c r="C14" s="11">
        <f t="shared" si="2"/>
        <v>0.26069094304388424</v>
      </c>
      <c r="D14" s="11">
        <f t="shared" si="2"/>
        <v>0.26695673616137833</v>
      </c>
      <c r="E14" s="11">
        <f t="shared" si="2"/>
        <v>0.20706826380051951</v>
      </c>
      <c r="F14" s="11">
        <f t="shared" si="2"/>
        <v>0.20462890805584541</v>
      </c>
      <c r="G14" s="11">
        <f t="shared" si="2"/>
        <v>0.22695579788948428</v>
      </c>
      <c r="H14" s="11">
        <f t="shared" si="2"/>
        <v>0.25947556083791412</v>
      </c>
      <c r="I14" s="11">
        <f t="shared" si="2"/>
        <v>0.26503511631189813</v>
      </c>
      <c r="J14" s="11">
        <f t="shared" si="2"/>
        <v>0.22398437843115396</v>
      </c>
      <c r="K14" s="11">
        <f t="shared" si="2"/>
        <v>0.24570912943824888</v>
      </c>
      <c r="L14" s="11">
        <f t="shared" si="2"/>
        <v>0.21079010428971615</v>
      </c>
      <c r="M14" s="11">
        <f t="shared" si="2"/>
        <v>0.2212730715844767</v>
      </c>
      <c r="N14" s="11">
        <f t="shared" si="2"/>
        <v>0.22119627507163322</v>
      </c>
    </row>
    <row r="15" spans="1:14" ht="16" x14ac:dyDescent="0.2">
      <c r="A15" s="3" t="s">
        <v>23</v>
      </c>
      <c r="B15" s="4" t="s">
        <v>19</v>
      </c>
      <c r="C15" s="4" t="s">
        <v>19</v>
      </c>
      <c r="D15" s="4" t="s">
        <v>19</v>
      </c>
      <c r="E15" s="4" t="s">
        <v>19</v>
      </c>
      <c r="F15" s="4" t="s">
        <v>19</v>
      </c>
      <c r="G15" s="4" t="s">
        <v>19</v>
      </c>
      <c r="H15" s="4" t="s">
        <v>19</v>
      </c>
      <c r="I15" s="4" t="s">
        <v>19</v>
      </c>
      <c r="J15" s="5" t="s">
        <v>19</v>
      </c>
      <c r="K15" s="4" t="s">
        <v>19</v>
      </c>
      <c r="L15" s="4" t="s">
        <v>19</v>
      </c>
      <c r="M15" s="4" t="s">
        <v>19</v>
      </c>
      <c r="N15" s="4" t="s">
        <v>19</v>
      </c>
    </row>
    <row r="16" spans="1:14" ht="16" x14ac:dyDescent="0.2">
      <c r="A16" s="28" t="s">
        <v>24</v>
      </c>
      <c r="B16" s="26">
        <v>-12418000</v>
      </c>
      <c r="C16" s="26">
        <v>-26843000</v>
      </c>
      <c r="D16" s="26">
        <v>-35073000</v>
      </c>
      <c r="E16" s="26">
        <v>-34624000</v>
      </c>
      <c r="F16" s="26">
        <v>-35313000</v>
      </c>
      <c r="G16" s="26">
        <v>-113956000</v>
      </c>
      <c r="H16" s="26">
        <v>-207812000</v>
      </c>
      <c r="I16" s="26">
        <v>-327429000</v>
      </c>
      <c r="J16" s="27">
        <v>-266299000</v>
      </c>
      <c r="K16" s="26">
        <v>-82529000</v>
      </c>
      <c r="L16" s="26">
        <v>-69087000</v>
      </c>
      <c r="M16" s="26">
        <v>-65238000</v>
      </c>
      <c r="N16" s="26">
        <v>-49445000</v>
      </c>
    </row>
    <row r="17" spans="1:14" ht="16" x14ac:dyDescent="0.2">
      <c r="A17" s="25" t="s">
        <v>54</v>
      </c>
      <c r="B17" s="32">
        <v>-23.12</v>
      </c>
      <c r="C17" s="32">
        <v>-33.42</v>
      </c>
      <c r="D17" s="32">
        <v>-27.9</v>
      </c>
      <c r="E17" s="32">
        <v>-18.21</v>
      </c>
      <c r="F17" s="32">
        <v>-11.66</v>
      </c>
      <c r="G17" s="32">
        <v>-26.42</v>
      </c>
      <c r="H17" s="32">
        <v>-30.87</v>
      </c>
      <c r="I17" s="32">
        <v>-30.01</v>
      </c>
      <c r="J17" s="33">
        <v>-17.989999999999998</v>
      </c>
      <c r="K17" s="32">
        <v>-25.95</v>
      </c>
      <c r="L17" s="32">
        <v>-19.43</v>
      </c>
      <c r="M17" s="32">
        <v>-16.829999999999998</v>
      </c>
      <c r="N17" s="32">
        <v>-11.81</v>
      </c>
    </row>
    <row r="18" spans="1:14" ht="16" x14ac:dyDescent="0.2">
      <c r="A18" s="13" t="s">
        <v>189</v>
      </c>
      <c r="B18" s="10"/>
      <c r="C18" s="11">
        <f>(C16/B16)-1</f>
        <v>1.1616202287002739</v>
      </c>
      <c r="D18" s="11">
        <f>(D16/C16)-1</f>
        <v>0.3065976232164811</v>
      </c>
      <c r="E18" s="11">
        <f>(E16/D16)-1</f>
        <v>-1.2801870384626324E-2</v>
      </c>
      <c r="F18" s="11">
        <f t="shared" ref="F18:N18" si="3">(F16/E16)-1</f>
        <v>1.9899491682070281E-2</v>
      </c>
      <c r="G18" s="11">
        <f t="shared" si="3"/>
        <v>2.2270268739557668</v>
      </c>
      <c r="H18" s="11">
        <f t="shared" si="3"/>
        <v>0.82361613254238475</v>
      </c>
      <c r="I18" s="11">
        <f t="shared" si="3"/>
        <v>0.57560198641079441</v>
      </c>
      <c r="J18" s="11">
        <f t="shared" si="3"/>
        <v>-0.18669696331113006</v>
      </c>
      <c r="K18" s="11"/>
      <c r="L18" s="11">
        <f t="shared" si="3"/>
        <v>-0.1628760799234209</v>
      </c>
      <c r="M18" s="11">
        <f t="shared" si="3"/>
        <v>-5.5712362673151272E-2</v>
      </c>
      <c r="N18" s="11">
        <f t="shared" si="3"/>
        <v>-0.24208283515742357</v>
      </c>
    </row>
    <row r="19" spans="1:14" ht="16" x14ac:dyDescent="0.2">
      <c r="A19" s="3" t="s">
        <v>25</v>
      </c>
      <c r="B19" s="4">
        <v>181000</v>
      </c>
      <c r="C19" s="4">
        <v>127000</v>
      </c>
      <c r="D19" s="4">
        <v>-490000</v>
      </c>
      <c r="E19" s="4">
        <v>-2315000</v>
      </c>
      <c r="F19" s="4">
        <v>-7401000</v>
      </c>
      <c r="G19" s="4">
        <v>-1228000</v>
      </c>
      <c r="H19" s="4">
        <v>49366000</v>
      </c>
      <c r="I19" s="4">
        <v>56201000</v>
      </c>
      <c r="J19" s="5">
        <v>-14607000</v>
      </c>
      <c r="K19" s="4">
        <v>12625000</v>
      </c>
      <c r="L19" s="4">
        <v>-5671000</v>
      </c>
      <c r="M19" s="4">
        <v>-11477000</v>
      </c>
      <c r="N19" s="4">
        <v>-10084000</v>
      </c>
    </row>
    <row r="20" spans="1:14" ht="16" x14ac:dyDescent="0.2">
      <c r="A20" s="3" t="s">
        <v>26</v>
      </c>
      <c r="B20" s="4" t="s">
        <v>19</v>
      </c>
      <c r="C20" s="4" t="s">
        <v>19</v>
      </c>
      <c r="D20" s="4" t="s">
        <v>19</v>
      </c>
      <c r="E20" s="4">
        <v>-2236000</v>
      </c>
      <c r="F20" s="4">
        <v>-7730000</v>
      </c>
      <c r="G20" s="4">
        <v>-1452000</v>
      </c>
      <c r="H20" s="4">
        <v>50552000</v>
      </c>
      <c r="I20" s="4">
        <v>51993000</v>
      </c>
      <c r="J20" s="5">
        <v>-23213000</v>
      </c>
      <c r="K20" s="4">
        <v>11851000</v>
      </c>
      <c r="L20" s="4">
        <v>-6534000</v>
      </c>
      <c r="M20" s="4">
        <v>-11336000</v>
      </c>
      <c r="N20" s="4">
        <v>-17194000</v>
      </c>
    </row>
    <row r="21" spans="1:14" ht="16" x14ac:dyDescent="0.2">
      <c r="A21" s="3" t="s">
        <v>27</v>
      </c>
      <c r="B21" s="4" t="s">
        <v>19</v>
      </c>
      <c r="C21" s="4" t="s">
        <v>19</v>
      </c>
      <c r="D21" s="4" t="s">
        <v>19</v>
      </c>
      <c r="E21" s="4" t="s">
        <v>19</v>
      </c>
      <c r="F21" s="4" t="s">
        <v>19</v>
      </c>
      <c r="G21" s="4">
        <v>5025000</v>
      </c>
      <c r="H21" s="4">
        <v>53364000</v>
      </c>
      <c r="I21" s="4">
        <v>56579000</v>
      </c>
      <c r="J21" s="5">
        <v>18505000</v>
      </c>
      <c r="K21" s="4">
        <v>14458000</v>
      </c>
      <c r="L21" s="4">
        <v>1331000</v>
      </c>
      <c r="M21" s="4">
        <v>1333000</v>
      </c>
      <c r="N21" s="4">
        <v>1383000</v>
      </c>
    </row>
    <row r="22" spans="1:14" ht="16" x14ac:dyDescent="0.2">
      <c r="A22" s="3" t="s">
        <v>28</v>
      </c>
      <c r="B22" s="4" t="s">
        <v>19</v>
      </c>
      <c r="C22" s="4" t="s">
        <v>19</v>
      </c>
      <c r="D22" s="4" t="s">
        <v>19</v>
      </c>
      <c r="E22" s="4">
        <v>2236000</v>
      </c>
      <c r="F22" s="4">
        <v>7730000</v>
      </c>
      <c r="G22" s="4">
        <v>6477000</v>
      </c>
      <c r="H22" s="4">
        <v>2812000</v>
      </c>
      <c r="I22" s="4">
        <v>4586000</v>
      </c>
      <c r="J22" s="5">
        <v>41718000</v>
      </c>
      <c r="K22" s="4">
        <v>2607000</v>
      </c>
      <c r="L22" s="4">
        <v>7865000</v>
      </c>
      <c r="M22" s="4">
        <v>12669000</v>
      </c>
      <c r="N22" s="4">
        <v>18577000</v>
      </c>
    </row>
    <row r="23" spans="1:14" ht="16" x14ac:dyDescent="0.2">
      <c r="A23" s="3" t="s">
        <v>29</v>
      </c>
      <c r="B23" s="4">
        <v>181000</v>
      </c>
      <c r="C23" s="4">
        <v>127000</v>
      </c>
      <c r="D23" s="4">
        <v>-490000</v>
      </c>
      <c r="E23" s="4">
        <v>-79000</v>
      </c>
      <c r="F23" s="4">
        <v>329000</v>
      </c>
      <c r="G23" s="4">
        <v>224000</v>
      </c>
      <c r="H23" s="4">
        <v>-1186000</v>
      </c>
      <c r="I23" s="4">
        <v>4208000</v>
      </c>
      <c r="J23" s="5">
        <v>8606000</v>
      </c>
      <c r="K23" s="4">
        <v>774000</v>
      </c>
      <c r="L23" s="4">
        <v>863000</v>
      </c>
      <c r="M23" s="4">
        <v>-141000</v>
      </c>
      <c r="N23" s="4">
        <v>7110000</v>
      </c>
    </row>
    <row r="24" spans="1:14" ht="16" x14ac:dyDescent="0.2">
      <c r="A24" s="3" t="s">
        <v>30</v>
      </c>
      <c r="B24" s="4">
        <v>-12599000</v>
      </c>
      <c r="C24" s="4">
        <v>-26970000</v>
      </c>
      <c r="D24" s="4">
        <v>-34583000</v>
      </c>
      <c r="E24" s="4">
        <v>-32309000</v>
      </c>
      <c r="F24" s="4">
        <v>-27912000</v>
      </c>
      <c r="G24" s="4">
        <v>-112728000</v>
      </c>
      <c r="H24" s="4">
        <v>-257178000</v>
      </c>
      <c r="I24" s="4">
        <v>-383630000</v>
      </c>
      <c r="J24" s="5">
        <v>-251692000</v>
      </c>
      <c r="K24" s="4">
        <v>-95154000</v>
      </c>
      <c r="L24" s="4">
        <v>-63416000</v>
      </c>
      <c r="M24" s="4">
        <v>-53761000</v>
      </c>
      <c r="N24" s="4">
        <v>-39361000</v>
      </c>
    </row>
    <row r="25" spans="1:14" ht="16" x14ac:dyDescent="0.2">
      <c r="A25" s="3" t="s">
        <v>31</v>
      </c>
      <c r="B25" s="4">
        <v>233000</v>
      </c>
      <c r="C25" s="4">
        <v>468000</v>
      </c>
      <c r="D25" s="4">
        <v>877000</v>
      </c>
      <c r="E25" s="4">
        <v>1337000</v>
      </c>
      <c r="F25" s="4">
        <v>743000</v>
      </c>
      <c r="G25" s="4">
        <v>2388000</v>
      </c>
      <c r="H25" s="4">
        <v>4851000</v>
      </c>
      <c r="I25" s="4">
        <v>6648000</v>
      </c>
      <c r="J25" s="5">
        <v>17621000</v>
      </c>
      <c r="K25" s="4">
        <v>2498000</v>
      </c>
      <c r="L25" s="4">
        <v>4746000</v>
      </c>
      <c r="M25" s="4">
        <v>3692000</v>
      </c>
      <c r="N25" s="4">
        <v>6685000</v>
      </c>
    </row>
    <row r="26" spans="1:14" ht="16" x14ac:dyDescent="0.2">
      <c r="A26" s="3" t="s">
        <v>32</v>
      </c>
      <c r="B26" s="4" t="s">
        <v>19</v>
      </c>
      <c r="C26" s="4" t="s">
        <v>19</v>
      </c>
      <c r="D26" s="4" t="s">
        <v>19</v>
      </c>
      <c r="E26" s="4" t="s">
        <v>19</v>
      </c>
      <c r="F26" s="4" t="s">
        <v>19</v>
      </c>
      <c r="G26" s="4" t="s">
        <v>19</v>
      </c>
      <c r="H26" s="4" t="s">
        <v>19</v>
      </c>
      <c r="I26" s="4" t="s">
        <v>19</v>
      </c>
      <c r="J26" s="5" t="s">
        <v>19</v>
      </c>
      <c r="K26" s="4" t="s">
        <v>19</v>
      </c>
      <c r="L26" s="4" t="s">
        <v>19</v>
      </c>
      <c r="M26" s="4" t="s">
        <v>19</v>
      </c>
      <c r="N26" s="4" t="s">
        <v>19</v>
      </c>
    </row>
    <row r="27" spans="1:14" ht="16" x14ac:dyDescent="0.2">
      <c r="A27" s="3" t="s">
        <v>33</v>
      </c>
      <c r="B27" s="4">
        <v>-12832000</v>
      </c>
      <c r="C27" s="4">
        <v>-27438000</v>
      </c>
      <c r="D27" s="4">
        <v>-35460000</v>
      </c>
      <c r="E27" s="4">
        <v>-33646000</v>
      </c>
      <c r="F27" s="4">
        <v>-28655000</v>
      </c>
      <c r="G27" s="4">
        <v>-115116000</v>
      </c>
      <c r="H27" s="4">
        <v>-262029000</v>
      </c>
      <c r="I27" s="4">
        <v>-390278000</v>
      </c>
      <c r="J27" s="5">
        <v>-269313000</v>
      </c>
      <c r="K27" s="4">
        <v>-97652000</v>
      </c>
      <c r="L27" s="4">
        <v>-68162000</v>
      </c>
      <c r="M27" s="4">
        <v>-57453000</v>
      </c>
      <c r="N27" s="4">
        <v>-46046000</v>
      </c>
    </row>
    <row r="28" spans="1:14" ht="16" x14ac:dyDescent="0.2">
      <c r="A28" s="3" t="s">
        <v>34</v>
      </c>
      <c r="B28" s="4" t="s">
        <v>19</v>
      </c>
      <c r="C28" s="4" t="s">
        <v>19</v>
      </c>
      <c r="D28" s="4" t="s">
        <v>19</v>
      </c>
      <c r="E28" s="4" t="s">
        <v>19</v>
      </c>
      <c r="F28" s="4" t="s">
        <v>19</v>
      </c>
      <c r="G28" s="4" t="s">
        <v>19</v>
      </c>
      <c r="H28" s="4" t="s">
        <v>19</v>
      </c>
      <c r="I28" s="4" t="s">
        <v>19</v>
      </c>
      <c r="J28" s="5" t="s">
        <v>19</v>
      </c>
      <c r="K28" s="4" t="s">
        <v>19</v>
      </c>
      <c r="L28" s="4" t="s">
        <v>19</v>
      </c>
      <c r="M28" s="4" t="s">
        <v>19</v>
      </c>
      <c r="N28" s="4" t="s">
        <v>19</v>
      </c>
    </row>
    <row r="29" spans="1:14" ht="16" x14ac:dyDescent="0.2">
      <c r="A29" s="3" t="s">
        <v>35</v>
      </c>
      <c r="B29" s="4" t="s">
        <v>19</v>
      </c>
      <c r="C29" s="4" t="s">
        <v>19</v>
      </c>
      <c r="D29" s="4" t="s">
        <v>19</v>
      </c>
      <c r="E29" s="4" t="s">
        <v>19</v>
      </c>
      <c r="F29" s="4" t="s">
        <v>19</v>
      </c>
      <c r="G29" s="4" t="s">
        <v>19</v>
      </c>
      <c r="H29" s="4" t="s">
        <v>19</v>
      </c>
      <c r="I29" s="4" t="s">
        <v>19</v>
      </c>
      <c r="J29" s="5" t="s">
        <v>19</v>
      </c>
      <c r="K29" s="4" t="s">
        <v>19</v>
      </c>
      <c r="L29" s="4" t="s">
        <v>19</v>
      </c>
      <c r="M29" s="4" t="s">
        <v>19</v>
      </c>
      <c r="N29" s="4" t="s">
        <v>19</v>
      </c>
    </row>
    <row r="30" spans="1:14" ht="16" x14ac:dyDescent="0.2">
      <c r="A30" s="3" t="s">
        <v>36</v>
      </c>
      <c r="B30" s="4" t="s">
        <v>19</v>
      </c>
      <c r="C30" s="4" t="s">
        <v>19</v>
      </c>
      <c r="D30" s="4" t="s">
        <v>19</v>
      </c>
      <c r="E30" s="4" t="s">
        <v>19</v>
      </c>
      <c r="F30" s="4" t="s">
        <v>19</v>
      </c>
      <c r="G30" s="4" t="s">
        <v>19</v>
      </c>
      <c r="H30" s="4" t="s">
        <v>19</v>
      </c>
      <c r="I30" s="4" t="s">
        <v>19</v>
      </c>
      <c r="J30" s="5" t="s">
        <v>19</v>
      </c>
      <c r="K30" s="4" t="s">
        <v>19</v>
      </c>
      <c r="L30" s="4" t="s">
        <v>19</v>
      </c>
      <c r="M30" s="4" t="s">
        <v>19</v>
      </c>
      <c r="N30" s="4" t="s">
        <v>19</v>
      </c>
    </row>
    <row r="31" spans="1:14" ht="16" x14ac:dyDescent="0.2">
      <c r="A31" s="3" t="s">
        <v>37</v>
      </c>
      <c r="B31" s="4">
        <v>-12832000</v>
      </c>
      <c r="C31" s="4">
        <v>-27438000</v>
      </c>
      <c r="D31" s="4">
        <v>-35460000</v>
      </c>
      <c r="E31" s="4">
        <v>-33646000</v>
      </c>
      <c r="F31" s="4">
        <v>-28655000</v>
      </c>
      <c r="G31" s="4">
        <v>-115116000</v>
      </c>
      <c r="H31" s="4">
        <v>-262029000</v>
      </c>
      <c r="I31" s="4">
        <v>-390278000</v>
      </c>
      <c r="J31" s="5">
        <v>-269313000</v>
      </c>
      <c r="K31" s="4">
        <v>-97652000</v>
      </c>
      <c r="L31" s="4">
        <v>-68162000</v>
      </c>
      <c r="M31" s="4">
        <v>-57453000</v>
      </c>
      <c r="N31" s="4">
        <v>-46046000</v>
      </c>
    </row>
    <row r="32" spans="1:14" ht="16" x14ac:dyDescent="0.2">
      <c r="A32" s="3" t="s">
        <v>38</v>
      </c>
      <c r="B32" s="4" t="s">
        <v>19</v>
      </c>
      <c r="C32" s="4" t="s">
        <v>19</v>
      </c>
      <c r="D32" s="4" t="s">
        <v>19</v>
      </c>
      <c r="E32" s="4" t="s">
        <v>19</v>
      </c>
      <c r="F32" s="4" t="s">
        <v>19</v>
      </c>
      <c r="G32" s="4" t="s">
        <v>19</v>
      </c>
      <c r="H32" s="4" t="s">
        <v>19</v>
      </c>
      <c r="I32" s="4" t="s">
        <v>19</v>
      </c>
      <c r="J32" s="5" t="s">
        <v>19</v>
      </c>
      <c r="K32" s="4" t="s">
        <v>19</v>
      </c>
      <c r="L32" s="4" t="s">
        <v>19</v>
      </c>
      <c r="M32" s="4" t="s">
        <v>19</v>
      </c>
      <c r="N32" s="4" t="s">
        <v>19</v>
      </c>
    </row>
    <row r="33" spans="1:14" ht="16" x14ac:dyDescent="0.2">
      <c r="A33" s="28" t="s">
        <v>39</v>
      </c>
      <c r="B33" s="26">
        <v>-12832000</v>
      </c>
      <c r="C33" s="26">
        <v>-27438000</v>
      </c>
      <c r="D33" s="26">
        <v>-35460000</v>
      </c>
      <c r="E33" s="26">
        <v>-33646000</v>
      </c>
      <c r="F33" s="26">
        <v>-28655000</v>
      </c>
      <c r="G33" s="26">
        <v>-115116000</v>
      </c>
      <c r="H33" s="26">
        <v>-262029000</v>
      </c>
      <c r="I33" s="26">
        <v>-390278000</v>
      </c>
      <c r="J33" s="27">
        <v>-269313000</v>
      </c>
      <c r="K33" s="26">
        <v>-97652000</v>
      </c>
      <c r="L33" s="26">
        <v>-68162000</v>
      </c>
      <c r="M33" s="26">
        <v>-57453000</v>
      </c>
      <c r="N33" s="26">
        <v>-46046000</v>
      </c>
    </row>
    <row r="34" spans="1:14" ht="16" x14ac:dyDescent="0.2">
      <c r="A34" s="25" t="s">
        <v>55</v>
      </c>
      <c r="B34" s="32">
        <v>-23.89</v>
      </c>
      <c r="C34" s="32">
        <v>-34.159999999999997</v>
      </c>
      <c r="D34" s="32">
        <v>-28.21</v>
      </c>
      <c r="E34" s="32">
        <v>-17.690000000000001</v>
      </c>
      <c r="F34" s="32">
        <v>-9.4600000000000009</v>
      </c>
      <c r="G34" s="32">
        <v>-26.69</v>
      </c>
      <c r="H34" s="32">
        <v>-38.93</v>
      </c>
      <c r="I34" s="32">
        <v>-35.770000000000003</v>
      </c>
      <c r="J34" s="33">
        <v>-18.2</v>
      </c>
      <c r="K34" s="32">
        <v>-30.7</v>
      </c>
      <c r="L34" s="32">
        <v>-19.170000000000002</v>
      </c>
      <c r="M34" s="32">
        <v>-14.82</v>
      </c>
      <c r="N34" s="32">
        <v>-10.99</v>
      </c>
    </row>
    <row r="35" spans="1:14" ht="16" x14ac:dyDescent="0.2">
      <c r="A35" s="14" t="s">
        <v>190</v>
      </c>
      <c r="B35" s="15"/>
      <c r="C35" s="16">
        <f>(C33/B33)-1</f>
        <v>1.1382481296758105</v>
      </c>
      <c r="D35" s="16">
        <f>(D33/C33)-1</f>
        <v>0.29236824841460751</v>
      </c>
      <c r="E35" s="16">
        <f>(E33/D33)-1</f>
        <v>-5.1156232374506505E-2</v>
      </c>
      <c r="F35" s="16">
        <f t="shared" ref="F35:N35" si="4">(F33/E33)-1</f>
        <v>-0.14833858408131728</v>
      </c>
      <c r="G35" s="16">
        <f t="shared" si="4"/>
        <v>3.0173093700924793</v>
      </c>
      <c r="H35" s="16">
        <f t="shared" si="4"/>
        <v>1.2762170332534137</v>
      </c>
      <c r="I35" s="16">
        <f t="shared" si="4"/>
        <v>0.48944582469879294</v>
      </c>
      <c r="J35" s="16">
        <f t="shared" si="4"/>
        <v>-0.3099457309917546</v>
      </c>
      <c r="K35" s="16"/>
      <c r="L35" s="16">
        <f t="shared" si="4"/>
        <v>-0.30199074263711956</v>
      </c>
      <c r="M35" s="16">
        <f t="shared" si="4"/>
        <v>-0.15711100026407676</v>
      </c>
      <c r="N35" s="16">
        <f t="shared" si="4"/>
        <v>-0.19854489756844729</v>
      </c>
    </row>
    <row r="36" spans="1:14" ht="16" x14ac:dyDescent="0.2">
      <c r="A36" s="17" t="s">
        <v>191</v>
      </c>
      <c r="B36" s="18" t="e">
        <f t="shared" ref="B36:N36" si="5">(B16*(1-0.25))/(B126+B105+B96)</f>
        <v>#VALUE!</v>
      </c>
      <c r="C36" s="18">
        <f t="shared" si="5"/>
        <v>-0.30198224008879954</v>
      </c>
      <c r="D36" s="18">
        <f t="shared" si="5"/>
        <v>-0.52783686164342325</v>
      </c>
      <c r="E36" s="18">
        <f t="shared" si="5"/>
        <v>-0.10809370785394362</v>
      </c>
      <c r="F36" s="18">
        <f t="shared" si="5"/>
        <v>-8.5833943699401727E-2</v>
      </c>
      <c r="G36" s="18">
        <f t="shared" si="5"/>
        <v>-6.1484086738265137E-2</v>
      </c>
      <c r="H36" s="18">
        <f t="shared" si="5"/>
        <v>-0.10435821894877804</v>
      </c>
      <c r="I36" s="18">
        <f t="shared" si="5"/>
        <v>-0.15167906921585994</v>
      </c>
      <c r="J36" s="18">
        <f t="shared" si="5"/>
        <v>-0.10997716475078907</v>
      </c>
      <c r="K36" s="18">
        <f t="shared" si="5"/>
        <v>-3.8230950536805551E-2</v>
      </c>
      <c r="L36" s="18">
        <f t="shared" si="5"/>
        <v>-3.1393136014657125E-2</v>
      </c>
      <c r="M36" s="18">
        <f t="shared" si="5"/>
        <v>-2.8046021418347923E-2</v>
      </c>
      <c r="N36" s="18">
        <f t="shared" si="5"/>
        <v>-2.0419982467462384E-2</v>
      </c>
    </row>
    <row r="37" spans="1:14" ht="16" x14ac:dyDescent="0.2">
      <c r="A37" s="3" t="s">
        <v>40</v>
      </c>
      <c r="B37" s="4">
        <v>147000</v>
      </c>
      <c r="C37" s="4">
        <v>8648000</v>
      </c>
      <c r="D37" s="4">
        <v>9570000</v>
      </c>
      <c r="E37" s="4">
        <v>6332000</v>
      </c>
      <c r="F37" s="4" t="s">
        <v>19</v>
      </c>
      <c r="G37" s="4" t="s">
        <v>19</v>
      </c>
      <c r="H37" s="4" t="s">
        <v>19</v>
      </c>
      <c r="I37" s="4" t="s">
        <v>19</v>
      </c>
      <c r="J37" s="5" t="s">
        <v>19</v>
      </c>
      <c r="K37" s="4" t="s">
        <v>19</v>
      </c>
      <c r="L37" s="4" t="s">
        <v>19</v>
      </c>
      <c r="M37" s="4" t="s">
        <v>19</v>
      </c>
      <c r="N37" s="4" t="s">
        <v>19</v>
      </c>
    </row>
    <row r="38" spans="1:14" ht="16" x14ac:dyDescent="0.2">
      <c r="A38" s="3" t="s">
        <v>41</v>
      </c>
      <c r="B38" s="4" t="s">
        <v>19</v>
      </c>
      <c r="C38" s="4" t="s">
        <v>19</v>
      </c>
      <c r="D38" s="4" t="s">
        <v>19</v>
      </c>
      <c r="E38" s="4" t="s">
        <v>19</v>
      </c>
      <c r="F38" s="4" t="s">
        <v>19</v>
      </c>
      <c r="G38" s="4" t="s">
        <v>19</v>
      </c>
      <c r="H38" s="4" t="s">
        <v>19</v>
      </c>
      <c r="I38" s="4" t="s">
        <v>19</v>
      </c>
      <c r="J38" s="5" t="s">
        <v>19</v>
      </c>
      <c r="K38" s="4" t="s">
        <v>19</v>
      </c>
      <c r="L38" s="4" t="s">
        <v>19</v>
      </c>
      <c r="M38" s="4" t="s">
        <v>19</v>
      </c>
      <c r="N38" s="4" t="s">
        <v>19</v>
      </c>
    </row>
    <row r="39" spans="1:14" ht="16" x14ac:dyDescent="0.2">
      <c r="A39" s="3" t="s">
        <v>42</v>
      </c>
      <c r="B39" s="4">
        <v>-12979000</v>
      </c>
      <c r="C39" s="4">
        <v>-36086000</v>
      </c>
      <c r="D39" s="4">
        <v>-45030000</v>
      </c>
      <c r="E39" s="4">
        <v>-39978000</v>
      </c>
      <c r="F39" s="4">
        <v>-28655000</v>
      </c>
      <c r="G39" s="4">
        <v>-115116000</v>
      </c>
      <c r="H39" s="4">
        <v>-262029000</v>
      </c>
      <c r="I39" s="4">
        <v>-390278000</v>
      </c>
      <c r="J39" s="5">
        <v>-269313000</v>
      </c>
      <c r="K39" s="4">
        <v>-97652000</v>
      </c>
      <c r="L39" s="4">
        <v>-68162000</v>
      </c>
      <c r="M39" s="4">
        <v>-57453000</v>
      </c>
      <c r="N39" s="4">
        <v>-46046000</v>
      </c>
    </row>
    <row r="40" spans="1:14" ht="16" x14ac:dyDescent="0.2">
      <c r="A40" s="3" t="s">
        <v>43</v>
      </c>
      <c r="B40" s="4">
        <v>101722000</v>
      </c>
      <c r="C40" s="4">
        <v>103626000</v>
      </c>
      <c r="D40" s="4">
        <v>103626000</v>
      </c>
      <c r="E40" s="4">
        <v>63881000</v>
      </c>
      <c r="F40" s="4">
        <v>123566000</v>
      </c>
      <c r="G40" s="4">
        <v>129323000</v>
      </c>
      <c r="H40" s="4">
        <v>135654000</v>
      </c>
      <c r="I40" s="4">
        <v>140895000</v>
      </c>
      <c r="J40" s="5">
        <v>143928000</v>
      </c>
      <c r="K40" s="4">
        <v>142371000</v>
      </c>
      <c r="L40" s="4">
        <v>143476000</v>
      </c>
      <c r="M40" s="4">
        <v>144511000</v>
      </c>
      <c r="N40" s="4">
        <v>145354000</v>
      </c>
    </row>
    <row r="41" spans="1:14" ht="16" x14ac:dyDescent="0.2">
      <c r="A41" s="3" t="s">
        <v>44</v>
      </c>
      <c r="B41" s="6">
        <v>-0.13</v>
      </c>
      <c r="C41" s="6">
        <v>-0.35</v>
      </c>
      <c r="D41" s="6">
        <v>-0.43</v>
      </c>
      <c r="E41" s="6">
        <v>-0.63</v>
      </c>
      <c r="F41" s="6">
        <v>-0.23</v>
      </c>
      <c r="G41" s="6">
        <v>-0.89</v>
      </c>
      <c r="H41" s="6">
        <v>-1.93</v>
      </c>
      <c r="I41" s="6">
        <v>-2.77</v>
      </c>
      <c r="J41" s="7">
        <v>-1.87</v>
      </c>
      <c r="K41" s="6">
        <v>-0.69</v>
      </c>
      <c r="L41" s="6">
        <v>-0.48</v>
      </c>
      <c r="M41" s="6">
        <v>-0.4</v>
      </c>
      <c r="N41" s="6">
        <v>-0.32</v>
      </c>
    </row>
    <row r="42" spans="1:14" ht="16" x14ac:dyDescent="0.2">
      <c r="A42" s="3" t="s">
        <v>45</v>
      </c>
      <c r="B42" s="6">
        <v>-0.13</v>
      </c>
      <c r="C42" s="6">
        <v>-0.26</v>
      </c>
      <c r="D42" s="6">
        <v>-0.34</v>
      </c>
      <c r="E42" s="6">
        <v>-0.53</v>
      </c>
      <c r="F42" s="6">
        <v>-0.23</v>
      </c>
      <c r="G42" s="6">
        <v>-0.89</v>
      </c>
      <c r="H42" s="6">
        <v>-1.93</v>
      </c>
      <c r="I42" s="6">
        <v>-2.77</v>
      </c>
      <c r="J42" s="7">
        <v>-1.87</v>
      </c>
      <c r="K42" s="6">
        <v>-0.69</v>
      </c>
      <c r="L42" s="6">
        <v>-0.48</v>
      </c>
      <c r="M42" s="6">
        <v>-0.4</v>
      </c>
      <c r="N42" s="6">
        <v>-0.32</v>
      </c>
    </row>
    <row r="43" spans="1:14" ht="16" x14ac:dyDescent="0.2">
      <c r="A43" s="3" t="s">
        <v>46</v>
      </c>
      <c r="B43" s="4">
        <v>101722000</v>
      </c>
      <c r="C43" s="4">
        <v>103626000</v>
      </c>
      <c r="D43" s="4">
        <v>103626000</v>
      </c>
      <c r="E43" s="4">
        <v>63881000</v>
      </c>
      <c r="F43" s="4">
        <v>123566000</v>
      </c>
      <c r="G43" s="4">
        <v>129323000</v>
      </c>
      <c r="H43" s="4">
        <v>135654000</v>
      </c>
      <c r="I43" s="4">
        <v>140895000</v>
      </c>
      <c r="J43" s="5">
        <v>143928000</v>
      </c>
      <c r="K43" s="4">
        <v>142371000</v>
      </c>
      <c r="L43" s="4">
        <v>143476000</v>
      </c>
      <c r="M43" s="4">
        <v>144511000</v>
      </c>
      <c r="N43" s="4">
        <v>145354000</v>
      </c>
    </row>
    <row r="44" spans="1:14" ht="16" x14ac:dyDescent="0.2">
      <c r="A44" s="3" t="s">
        <v>47</v>
      </c>
      <c r="B44" s="6">
        <v>-0.13</v>
      </c>
      <c r="C44" s="6">
        <v>-0.35</v>
      </c>
      <c r="D44" s="6">
        <v>-0.43</v>
      </c>
      <c r="E44" s="6">
        <v>-0.63</v>
      </c>
      <c r="F44" s="6">
        <v>-0.23</v>
      </c>
      <c r="G44" s="6">
        <v>-0.89</v>
      </c>
      <c r="H44" s="6">
        <v>-1.93</v>
      </c>
      <c r="I44" s="6">
        <v>-2.77</v>
      </c>
      <c r="J44" s="7">
        <v>-1.87</v>
      </c>
      <c r="K44" s="6">
        <v>-0.69</v>
      </c>
      <c r="L44" s="6">
        <v>-0.48</v>
      </c>
      <c r="M44" s="6">
        <v>-0.4</v>
      </c>
      <c r="N44" s="6">
        <v>-0.32</v>
      </c>
    </row>
    <row r="45" spans="1:14" ht="16" x14ac:dyDescent="0.2">
      <c r="A45" s="3" t="s">
        <v>48</v>
      </c>
      <c r="B45" s="6">
        <v>-0.13</v>
      </c>
      <c r="C45" s="6">
        <v>-0.26</v>
      </c>
      <c r="D45" s="6">
        <v>-0.34</v>
      </c>
      <c r="E45" s="6">
        <v>-0.53</v>
      </c>
      <c r="F45" s="6">
        <v>-0.23</v>
      </c>
      <c r="G45" s="6">
        <v>-0.89</v>
      </c>
      <c r="H45" s="6">
        <v>-1.93</v>
      </c>
      <c r="I45" s="6">
        <v>-2.77</v>
      </c>
      <c r="J45" s="7">
        <v>-1.87</v>
      </c>
      <c r="K45" s="6">
        <v>-0.69</v>
      </c>
      <c r="L45" s="6">
        <v>-0.48</v>
      </c>
      <c r="M45" s="6">
        <v>-0.4</v>
      </c>
      <c r="N45" s="6">
        <v>-0.32</v>
      </c>
    </row>
    <row r="46" spans="1:14" ht="16" x14ac:dyDescent="0.2">
      <c r="A46" s="3" t="s">
        <v>49</v>
      </c>
      <c r="B46" s="4">
        <v>-9564000</v>
      </c>
      <c r="C46" s="4">
        <v>-21971000</v>
      </c>
      <c r="D46" s="4">
        <v>-28233000</v>
      </c>
      <c r="E46" s="4">
        <v>-26636000</v>
      </c>
      <c r="F46" s="4">
        <v>-24007000</v>
      </c>
      <c r="G46" s="4">
        <v>-92838000</v>
      </c>
      <c r="H46" s="4">
        <v>-171354000</v>
      </c>
      <c r="I46" s="4">
        <v>-277963000</v>
      </c>
      <c r="J46" s="5">
        <v>-205118000</v>
      </c>
      <c r="K46" s="4">
        <v>-69195000</v>
      </c>
      <c r="L46" s="4">
        <v>-54659000</v>
      </c>
      <c r="M46" s="4">
        <v>-49322000</v>
      </c>
      <c r="N46" s="4">
        <v>-31942000</v>
      </c>
    </row>
    <row r="47" spans="1:14" ht="16" x14ac:dyDescent="0.2">
      <c r="A47" s="3" t="s">
        <v>50</v>
      </c>
      <c r="B47" s="6">
        <v>-17.809999999999999</v>
      </c>
      <c r="C47" s="6">
        <v>-27.35</v>
      </c>
      <c r="D47" s="6">
        <v>-22.46</v>
      </c>
      <c r="E47" s="6">
        <v>-14.01</v>
      </c>
      <c r="F47" s="6">
        <v>-7.93</v>
      </c>
      <c r="G47" s="6">
        <v>-21.53</v>
      </c>
      <c r="H47" s="6">
        <v>-25.46</v>
      </c>
      <c r="I47" s="6">
        <v>-25.48</v>
      </c>
      <c r="J47" s="7">
        <v>-13.86</v>
      </c>
      <c r="K47" s="6">
        <v>-25.48</v>
      </c>
      <c r="L47" s="6">
        <v>-22.16</v>
      </c>
      <c r="M47" s="6">
        <v>-18.329999999999998</v>
      </c>
      <c r="N47" s="6">
        <v>-13.86</v>
      </c>
    </row>
    <row r="48" spans="1:14" ht="16" x14ac:dyDescent="0.2">
      <c r="A48" s="3" t="s">
        <v>51</v>
      </c>
      <c r="B48" s="4">
        <v>-12418000</v>
      </c>
      <c r="C48" s="4">
        <v>-26843000</v>
      </c>
      <c r="D48" s="4">
        <v>-35073000</v>
      </c>
      <c r="E48" s="4">
        <v>-34624000</v>
      </c>
      <c r="F48" s="4">
        <v>-35313000</v>
      </c>
      <c r="G48" s="4">
        <v>-113956000</v>
      </c>
      <c r="H48" s="4">
        <v>-207812000</v>
      </c>
      <c r="I48" s="4">
        <v>-327429000</v>
      </c>
      <c r="J48" s="5">
        <v>-266299000</v>
      </c>
      <c r="K48" s="4">
        <v>-82529000</v>
      </c>
      <c r="L48" s="4">
        <v>-69087000</v>
      </c>
      <c r="M48" s="4">
        <v>-65238000</v>
      </c>
      <c r="N48" s="4">
        <v>-49445000</v>
      </c>
    </row>
    <row r="49" spans="1:14" ht="16" x14ac:dyDescent="0.2">
      <c r="A49" s="3" t="s">
        <v>52</v>
      </c>
      <c r="B49" s="4">
        <v>-12418000</v>
      </c>
      <c r="C49" s="4">
        <v>-26843000</v>
      </c>
      <c r="D49" s="4">
        <v>-35073000</v>
      </c>
      <c r="E49" s="4">
        <v>-34624000</v>
      </c>
      <c r="F49" s="4">
        <v>-35313000</v>
      </c>
      <c r="G49" s="4">
        <v>-113956000</v>
      </c>
      <c r="H49" s="4">
        <v>-207812000</v>
      </c>
      <c r="I49" s="4">
        <v>-327429000</v>
      </c>
      <c r="J49" s="5">
        <v>-266299000</v>
      </c>
      <c r="K49" s="4">
        <v>-82529000</v>
      </c>
      <c r="L49" s="4">
        <v>-69087000</v>
      </c>
      <c r="M49" s="4">
        <v>-65238000</v>
      </c>
      <c r="N49" s="4">
        <v>-49445000</v>
      </c>
    </row>
    <row r="50" spans="1:14" ht="16" x14ac:dyDescent="0.2">
      <c r="A50" s="3" t="s">
        <v>56</v>
      </c>
      <c r="B50" s="4" t="s">
        <v>19</v>
      </c>
      <c r="C50" s="4" t="s">
        <v>19</v>
      </c>
      <c r="D50" s="4">
        <v>132334</v>
      </c>
      <c r="E50" s="4">
        <v>181118</v>
      </c>
      <c r="F50" s="4">
        <v>204619</v>
      </c>
      <c r="G50" s="4">
        <v>213500</v>
      </c>
      <c r="H50" s="4">
        <v>213479</v>
      </c>
      <c r="I50" s="4">
        <v>219286</v>
      </c>
      <c r="J50" s="5">
        <v>297488</v>
      </c>
      <c r="K50" s="4">
        <v>63931</v>
      </c>
      <c r="L50" s="4">
        <v>71467</v>
      </c>
      <c r="M50" s="4">
        <v>77909</v>
      </c>
      <c r="N50" s="4">
        <v>84181</v>
      </c>
    </row>
    <row r="51" spans="1:14" ht="16" x14ac:dyDescent="0.2">
      <c r="A51" s="3" t="s">
        <v>57</v>
      </c>
      <c r="B51" s="4" t="s">
        <v>19</v>
      </c>
      <c r="C51" s="4" t="s">
        <v>19</v>
      </c>
      <c r="D51" s="4" t="s">
        <v>19</v>
      </c>
      <c r="E51" s="4" t="s">
        <v>19</v>
      </c>
      <c r="F51" s="4" t="s">
        <v>19</v>
      </c>
      <c r="G51" s="4" t="s">
        <v>19</v>
      </c>
      <c r="H51" s="4" t="s">
        <v>19</v>
      </c>
      <c r="I51" s="4" t="s">
        <v>19</v>
      </c>
      <c r="J51" s="5" t="s">
        <v>19</v>
      </c>
      <c r="K51" s="4" t="s">
        <v>19</v>
      </c>
      <c r="L51" s="4" t="s">
        <v>19</v>
      </c>
      <c r="M51" s="4" t="s">
        <v>19</v>
      </c>
      <c r="N51" s="4" t="s">
        <v>19</v>
      </c>
    </row>
    <row r="52" spans="1:14" ht="16" x14ac:dyDescent="0.2">
      <c r="A52" s="3" t="s">
        <v>58</v>
      </c>
      <c r="B52" s="4">
        <v>2854000</v>
      </c>
      <c r="C52" s="4">
        <v>4872000</v>
      </c>
      <c r="D52" s="4">
        <v>6840000</v>
      </c>
      <c r="E52" s="4">
        <v>7988000</v>
      </c>
      <c r="F52" s="4">
        <v>11306000</v>
      </c>
      <c r="G52" s="4">
        <v>21118000</v>
      </c>
      <c r="H52" s="4">
        <v>36458000</v>
      </c>
      <c r="I52" s="4">
        <v>49466000</v>
      </c>
      <c r="J52" s="5">
        <v>61181000</v>
      </c>
      <c r="K52" s="4">
        <v>13334000</v>
      </c>
      <c r="L52" s="4">
        <v>14428000</v>
      </c>
      <c r="M52" s="4">
        <v>15916000</v>
      </c>
      <c r="N52" s="4">
        <v>17503000</v>
      </c>
    </row>
    <row r="54" spans="1:14" ht="16" x14ac:dyDescent="0.2">
      <c r="A54" s="2" t="s">
        <v>19</v>
      </c>
      <c r="B54" s="2" t="s">
        <v>0</v>
      </c>
      <c r="C54" s="2" t="s">
        <v>1</v>
      </c>
      <c r="D54" s="2" t="s">
        <v>2</v>
      </c>
      <c r="E54" s="2" t="s">
        <v>3</v>
      </c>
      <c r="F54" s="2" t="s">
        <v>4</v>
      </c>
      <c r="G54" s="2" t="s">
        <v>5</v>
      </c>
      <c r="H54" s="2" t="s">
        <v>6</v>
      </c>
      <c r="I54" s="2" t="s">
        <v>7</v>
      </c>
      <c r="J54" s="2" t="s">
        <v>8</v>
      </c>
      <c r="K54" s="2" t="s">
        <v>9</v>
      </c>
      <c r="L54" s="2" t="s">
        <v>10</v>
      </c>
      <c r="M54" s="2" t="s">
        <v>11</v>
      </c>
      <c r="N54" s="2" t="s">
        <v>12</v>
      </c>
    </row>
    <row r="55" spans="1:14" ht="16" x14ac:dyDescent="0.2">
      <c r="A55" s="3" t="s">
        <v>59</v>
      </c>
      <c r="B55" s="4" t="s">
        <v>19</v>
      </c>
      <c r="C55" s="4">
        <v>127054000</v>
      </c>
      <c r="D55" s="4">
        <v>142909000</v>
      </c>
      <c r="E55" s="4">
        <v>387164000</v>
      </c>
      <c r="F55" s="4">
        <v>496086000</v>
      </c>
      <c r="G55" s="4">
        <v>1581793000</v>
      </c>
      <c r="H55" s="4">
        <v>1848303000</v>
      </c>
      <c r="I55" s="4">
        <v>2256647000</v>
      </c>
      <c r="J55" s="5">
        <v>2527250000</v>
      </c>
      <c r="K55" s="4">
        <v>2256647000</v>
      </c>
      <c r="L55" s="4">
        <v>2233361000</v>
      </c>
      <c r="M55" s="4">
        <v>2416109000</v>
      </c>
      <c r="N55" s="4">
        <v>2527250000</v>
      </c>
    </row>
    <row r="56" spans="1:14" ht="16" x14ac:dyDescent="0.2">
      <c r="A56" s="3" t="s">
        <v>60</v>
      </c>
      <c r="B56" s="4" t="s">
        <v>19</v>
      </c>
      <c r="C56" s="4">
        <v>92842000</v>
      </c>
      <c r="D56" s="4">
        <v>87978000</v>
      </c>
      <c r="E56" s="4">
        <v>298539000</v>
      </c>
      <c r="F56" s="4">
        <v>364646000</v>
      </c>
      <c r="G56" s="4">
        <v>1370573000</v>
      </c>
      <c r="H56" s="4">
        <v>1502552000</v>
      </c>
      <c r="I56" s="4">
        <v>1731339000</v>
      </c>
      <c r="J56" s="5">
        <v>1968407000</v>
      </c>
      <c r="K56" s="4">
        <v>1731339000</v>
      </c>
      <c r="L56" s="4">
        <v>1824790000</v>
      </c>
      <c r="M56" s="4">
        <v>1905344000</v>
      </c>
      <c r="N56" s="4">
        <v>1968407000</v>
      </c>
    </row>
    <row r="57" spans="1:14" ht="16" x14ac:dyDescent="0.2">
      <c r="A57" s="3" t="s">
        <v>61</v>
      </c>
      <c r="B57" s="4" t="s">
        <v>19</v>
      </c>
      <c r="C57" s="4">
        <v>92842000</v>
      </c>
      <c r="D57" s="4">
        <v>87978000</v>
      </c>
      <c r="E57" s="4">
        <v>135579000</v>
      </c>
      <c r="F57" s="4">
        <v>78484000</v>
      </c>
      <c r="G57" s="4">
        <v>141851000</v>
      </c>
      <c r="H57" s="4">
        <v>275898000</v>
      </c>
      <c r="I57" s="4">
        <v>1013210000</v>
      </c>
      <c r="J57" s="5">
        <v>1275297000</v>
      </c>
      <c r="K57" s="4">
        <v>1013210000</v>
      </c>
      <c r="L57" s="4">
        <v>1084945000</v>
      </c>
      <c r="M57" s="4">
        <v>1257012000</v>
      </c>
      <c r="N57" s="4">
        <v>1275297000</v>
      </c>
    </row>
    <row r="58" spans="1:14" ht="16" x14ac:dyDescent="0.2">
      <c r="A58" s="3" t="s">
        <v>62</v>
      </c>
      <c r="B58" s="4" t="s">
        <v>19</v>
      </c>
      <c r="C58" s="4" t="s">
        <v>19</v>
      </c>
      <c r="D58" s="4" t="s">
        <v>19</v>
      </c>
      <c r="E58" s="4">
        <v>162960000</v>
      </c>
      <c r="F58" s="4">
        <v>286162000</v>
      </c>
      <c r="G58" s="4">
        <v>1228722000</v>
      </c>
      <c r="H58" s="4">
        <v>1226654000</v>
      </c>
      <c r="I58" s="4">
        <v>718129000</v>
      </c>
      <c r="J58" s="5">
        <v>693110000</v>
      </c>
      <c r="K58" s="4">
        <v>718129000</v>
      </c>
      <c r="L58" s="4">
        <v>739845000</v>
      </c>
      <c r="M58" s="4">
        <v>648332000</v>
      </c>
      <c r="N58" s="4">
        <v>693110000</v>
      </c>
    </row>
    <row r="59" spans="1:14" ht="16" x14ac:dyDescent="0.2">
      <c r="A59" s="3" t="s">
        <v>63</v>
      </c>
      <c r="B59" s="4" t="s">
        <v>19</v>
      </c>
      <c r="C59" s="4">
        <v>24489000</v>
      </c>
      <c r="D59" s="4">
        <v>39052000</v>
      </c>
      <c r="E59" s="4">
        <v>61611000</v>
      </c>
      <c r="F59" s="4">
        <v>93341000</v>
      </c>
      <c r="G59" s="4">
        <v>147584000</v>
      </c>
      <c r="H59" s="4">
        <v>257109000</v>
      </c>
      <c r="I59" s="4">
        <v>399745000</v>
      </c>
      <c r="J59" s="5">
        <v>376339000</v>
      </c>
      <c r="K59" s="4">
        <v>399745000</v>
      </c>
      <c r="L59" s="4">
        <v>268718000</v>
      </c>
      <c r="M59" s="4">
        <v>358614000</v>
      </c>
      <c r="N59" s="4">
        <v>376339000</v>
      </c>
    </row>
    <row r="60" spans="1:14" ht="16" x14ac:dyDescent="0.2">
      <c r="A60" s="3" t="s">
        <v>64</v>
      </c>
      <c r="B60" s="4" t="s">
        <v>19</v>
      </c>
      <c r="C60" s="4">
        <v>24489000</v>
      </c>
      <c r="D60" s="4">
        <v>39052000</v>
      </c>
      <c r="E60" s="4">
        <v>61611000</v>
      </c>
      <c r="F60" s="4">
        <v>93341000</v>
      </c>
      <c r="G60" s="4">
        <v>147584000</v>
      </c>
      <c r="H60" s="4">
        <v>257109000</v>
      </c>
      <c r="I60" s="4">
        <v>399745000</v>
      </c>
      <c r="J60" s="5">
        <v>376339000</v>
      </c>
      <c r="K60" s="4">
        <v>399745000</v>
      </c>
      <c r="L60" s="4">
        <v>268718000</v>
      </c>
      <c r="M60" s="4">
        <v>358614000</v>
      </c>
      <c r="N60" s="4">
        <v>376339000</v>
      </c>
    </row>
    <row r="61" spans="1:14" ht="16" x14ac:dyDescent="0.2">
      <c r="A61" s="3" t="s">
        <v>65</v>
      </c>
      <c r="B61" s="4" t="s">
        <v>19</v>
      </c>
      <c r="C61" s="4" t="s">
        <v>19</v>
      </c>
      <c r="D61" s="4" t="s">
        <v>19</v>
      </c>
      <c r="E61" s="4" t="s">
        <v>19</v>
      </c>
      <c r="F61" s="4" t="s">
        <v>19</v>
      </c>
      <c r="G61" s="4" t="s">
        <v>19</v>
      </c>
      <c r="H61" s="4" t="s">
        <v>19</v>
      </c>
      <c r="I61" s="4" t="s">
        <v>19</v>
      </c>
      <c r="J61" s="5" t="s">
        <v>19</v>
      </c>
      <c r="K61" s="4" t="s">
        <v>19</v>
      </c>
      <c r="L61" s="4" t="s">
        <v>19</v>
      </c>
      <c r="M61" s="4" t="s">
        <v>19</v>
      </c>
      <c r="N61" s="4" t="s">
        <v>19</v>
      </c>
    </row>
    <row r="62" spans="1:14" ht="16" x14ac:dyDescent="0.2">
      <c r="A62" s="3" t="s">
        <v>66</v>
      </c>
      <c r="B62" s="4" t="s">
        <v>19</v>
      </c>
      <c r="C62" s="4" t="s">
        <v>19</v>
      </c>
      <c r="D62" s="4" t="s">
        <v>19</v>
      </c>
      <c r="E62" s="4" t="s">
        <v>19</v>
      </c>
      <c r="F62" s="4" t="s">
        <v>19</v>
      </c>
      <c r="G62" s="4" t="s">
        <v>19</v>
      </c>
      <c r="H62" s="4" t="s">
        <v>19</v>
      </c>
      <c r="I62" s="4" t="s">
        <v>19</v>
      </c>
      <c r="J62" s="5" t="s">
        <v>19</v>
      </c>
      <c r="K62" s="4" t="s">
        <v>19</v>
      </c>
      <c r="L62" s="4" t="s">
        <v>19</v>
      </c>
      <c r="M62" s="4" t="s">
        <v>19</v>
      </c>
      <c r="N62" s="4" t="s">
        <v>19</v>
      </c>
    </row>
    <row r="63" spans="1:14" ht="16" x14ac:dyDescent="0.2">
      <c r="A63" s="3" t="s">
        <v>67</v>
      </c>
      <c r="B63" s="4" t="s">
        <v>19</v>
      </c>
      <c r="C63" s="4" t="s">
        <v>19</v>
      </c>
      <c r="D63" s="4" t="s">
        <v>19</v>
      </c>
      <c r="E63" s="4" t="s">
        <v>19</v>
      </c>
      <c r="F63" s="4" t="s">
        <v>19</v>
      </c>
      <c r="G63" s="4" t="s">
        <v>19</v>
      </c>
      <c r="H63" s="4" t="s">
        <v>19</v>
      </c>
      <c r="I63" s="4" t="s">
        <v>19</v>
      </c>
      <c r="J63" s="5" t="s">
        <v>19</v>
      </c>
      <c r="K63" s="4" t="s">
        <v>19</v>
      </c>
      <c r="L63" s="4" t="s">
        <v>19</v>
      </c>
      <c r="M63" s="4" t="s">
        <v>19</v>
      </c>
      <c r="N63" s="4" t="s">
        <v>19</v>
      </c>
    </row>
    <row r="64" spans="1:14" ht="16" x14ac:dyDescent="0.2">
      <c r="A64" s="3" t="s">
        <v>68</v>
      </c>
      <c r="B64" s="4" t="s">
        <v>19</v>
      </c>
      <c r="C64" s="4" t="s">
        <v>19</v>
      </c>
      <c r="D64" s="4" t="s">
        <v>19</v>
      </c>
      <c r="E64" s="4" t="s">
        <v>19</v>
      </c>
      <c r="F64" s="4" t="s">
        <v>19</v>
      </c>
      <c r="G64" s="4" t="s">
        <v>19</v>
      </c>
      <c r="H64" s="4" t="s">
        <v>19</v>
      </c>
      <c r="I64" s="4" t="s">
        <v>19</v>
      </c>
      <c r="J64" s="5" t="s">
        <v>19</v>
      </c>
      <c r="K64" s="4" t="s">
        <v>19</v>
      </c>
      <c r="L64" s="4" t="s">
        <v>19</v>
      </c>
      <c r="M64" s="4" t="s">
        <v>19</v>
      </c>
      <c r="N64" s="4" t="s">
        <v>19</v>
      </c>
    </row>
    <row r="65" spans="1:14" ht="16" x14ac:dyDescent="0.2">
      <c r="A65" s="3" t="s">
        <v>69</v>
      </c>
      <c r="B65" s="4" t="s">
        <v>19</v>
      </c>
      <c r="C65" s="4" t="s">
        <v>19</v>
      </c>
      <c r="D65" s="4" t="s">
        <v>19</v>
      </c>
      <c r="E65" s="4" t="s">
        <v>19</v>
      </c>
      <c r="F65" s="4" t="s">
        <v>19</v>
      </c>
      <c r="G65" s="4" t="s">
        <v>19</v>
      </c>
      <c r="H65" s="4" t="s">
        <v>19</v>
      </c>
      <c r="I65" s="4" t="s">
        <v>19</v>
      </c>
      <c r="J65" s="5" t="s">
        <v>19</v>
      </c>
      <c r="K65" s="4" t="s">
        <v>19</v>
      </c>
      <c r="L65" s="4" t="s">
        <v>19</v>
      </c>
      <c r="M65" s="4" t="s">
        <v>19</v>
      </c>
      <c r="N65" s="4" t="s">
        <v>19</v>
      </c>
    </row>
    <row r="66" spans="1:14" ht="16" x14ac:dyDescent="0.2">
      <c r="A66" s="3" t="s">
        <v>70</v>
      </c>
      <c r="B66" s="4" t="s">
        <v>19</v>
      </c>
      <c r="C66" s="4" t="s">
        <v>19</v>
      </c>
      <c r="D66" s="4" t="s">
        <v>19</v>
      </c>
      <c r="E66" s="4" t="s">
        <v>19</v>
      </c>
      <c r="F66" s="4" t="s">
        <v>19</v>
      </c>
      <c r="G66" s="4" t="s">
        <v>19</v>
      </c>
      <c r="H66" s="4" t="s">
        <v>19</v>
      </c>
      <c r="I66" s="4" t="s">
        <v>19</v>
      </c>
      <c r="J66" s="5" t="s">
        <v>19</v>
      </c>
      <c r="K66" s="4" t="s">
        <v>19</v>
      </c>
      <c r="L66" s="4" t="s">
        <v>19</v>
      </c>
      <c r="M66" s="4" t="s">
        <v>19</v>
      </c>
      <c r="N66" s="4" t="s">
        <v>19</v>
      </c>
    </row>
    <row r="67" spans="1:14" ht="16" x14ac:dyDescent="0.2">
      <c r="A67" s="3" t="s">
        <v>71</v>
      </c>
      <c r="B67" s="4" t="s">
        <v>19</v>
      </c>
      <c r="C67" s="4" t="s">
        <v>19</v>
      </c>
      <c r="D67" s="4" t="s">
        <v>19</v>
      </c>
      <c r="E67" s="4" t="s">
        <v>19</v>
      </c>
      <c r="F67" s="4" t="s">
        <v>19</v>
      </c>
      <c r="G67" s="4" t="s">
        <v>19</v>
      </c>
      <c r="H67" s="4" t="s">
        <v>19</v>
      </c>
      <c r="I67" s="4" t="s">
        <v>19</v>
      </c>
      <c r="J67" s="5" t="s">
        <v>19</v>
      </c>
      <c r="K67" s="4" t="s">
        <v>19</v>
      </c>
      <c r="L67" s="4" t="s">
        <v>19</v>
      </c>
      <c r="M67" s="4" t="s">
        <v>19</v>
      </c>
      <c r="N67" s="4" t="s">
        <v>19</v>
      </c>
    </row>
    <row r="68" spans="1:14" ht="16" x14ac:dyDescent="0.2">
      <c r="A68" s="3" t="s">
        <v>72</v>
      </c>
      <c r="B68" s="4" t="s">
        <v>19</v>
      </c>
      <c r="C68" s="4" t="s">
        <v>19</v>
      </c>
      <c r="D68" s="4" t="s">
        <v>19</v>
      </c>
      <c r="E68" s="4" t="s">
        <v>19</v>
      </c>
      <c r="F68" s="4" t="s">
        <v>19</v>
      </c>
      <c r="G68" s="4" t="s">
        <v>19</v>
      </c>
      <c r="H68" s="4" t="s">
        <v>19</v>
      </c>
      <c r="I68" s="4" t="s">
        <v>19</v>
      </c>
      <c r="J68" s="5" t="s">
        <v>19</v>
      </c>
      <c r="K68" s="4" t="s">
        <v>19</v>
      </c>
      <c r="L68" s="4" t="s">
        <v>19</v>
      </c>
      <c r="M68" s="4" t="s">
        <v>19</v>
      </c>
      <c r="N68" s="4" t="s">
        <v>19</v>
      </c>
    </row>
    <row r="69" spans="1:14" ht="16" x14ac:dyDescent="0.2">
      <c r="A69" s="3" t="s">
        <v>73</v>
      </c>
      <c r="B69" s="4" t="s">
        <v>19</v>
      </c>
      <c r="C69" s="4" t="s">
        <v>19</v>
      </c>
      <c r="D69" s="4" t="s">
        <v>19</v>
      </c>
      <c r="E69" s="4" t="s">
        <v>19</v>
      </c>
      <c r="F69" s="4" t="s">
        <v>19</v>
      </c>
      <c r="G69" s="4" t="s">
        <v>19</v>
      </c>
      <c r="H69" s="4" t="s">
        <v>19</v>
      </c>
      <c r="I69" s="4" t="s">
        <v>19</v>
      </c>
      <c r="J69" s="5" t="s">
        <v>19</v>
      </c>
      <c r="K69" s="4" t="s">
        <v>19</v>
      </c>
      <c r="L69" s="4" t="s">
        <v>19</v>
      </c>
      <c r="M69" s="4" t="s">
        <v>19</v>
      </c>
      <c r="N69" s="4" t="s">
        <v>19</v>
      </c>
    </row>
    <row r="70" spans="1:14" ht="16" x14ac:dyDescent="0.2">
      <c r="A70" s="3" t="s">
        <v>74</v>
      </c>
      <c r="B70" s="4" t="s">
        <v>19</v>
      </c>
      <c r="C70" s="4">
        <v>9723000</v>
      </c>
      <c r="D70" s="4">
        <v>15879000</v>
      </c>
      <c r="E70" s="4">
        <v>27014000</v>
      </c>
      <c r="F70" s="4">
        <v>38099000</v>
      </c>
      <c r="G70" s="4">
        <v>63636000</v>
      </c>
      <c r="H70" s="4">
        <v>88642000</v>
      </c>
      <c r="I70" s="4">
        <v>125563000</v>
      </c>
      <c r="J70" s="5">
        <v>182504000</v>
      </c>
      <c r="K70" s="4">
        <v>125563000</v>
      </c>
      <c r="L70" s="4">
        <v>139853000</v>
      </c>
      <c r="M70" s="4">
        <v>152151000</v>
      </c>
      <c r="N70" s="4">
        <v>182504000</v>
      </c>
    </row>
    <row r="71" spans="1:14" ht="16" x14ac:dyDescent="0.2">
      <c r="A71" s="3" t="s">
        <v>75</v>
      </c>
      <c r="B71" s="4" t="s">
        <v>19</v>
      </c>
      <c r="C71" s="4" t="s">
        <v>19</v>
      </c>
      <c r="D71" s="4" t="s">
        <v>19</v>
      </c>
      <c r="E71" s="4" t="s">
        <v>19</v>
      </c>
      <c r="F71" s="4" t="s">
        <v>19</v>
      </c>
      <c r="G71" s="4" t="s">
        <v>19</v>
      </c>
      <c r="H71" s="4" t="s">
        <v>19</v>
      </c>
      <c r="I71" s="4" t="s">
        <v>19</v>
      </c>
      <c r="J71" s="5" t="s">
        <v>19</v>
      </c>
      <c r="K71" s="4" t="s">
        <v>19</v>
      </c>
      <c r="L71" s="4" t="s">
        <v>19</v>
      </c>
      <c r="M71" s="4" t="s">
        <v>19</v>
      </c>
      <c r="N71" s="4" t="s">
        <v>19</v>
      </c>
    </row>
    <row r="72" spans="1:14" ht="16" x14ac:dyDescent="0.2">
      <c r="A72" s="3" t="s">
        <v>76</v>
      </c>
      <c r="B72" s="4" t="s">
        <v>19</v>
      </c>
      <c r="C72" s="4" t="s">
        <v>19</v>
      </c>
      <c r="D72" s="4" t="s">
        <v>19</v>
      </c>
      <c r="E72" s="4" t="s">
        <v>19</v>
      </c>
      <c r="F72" s="4" t="s">
        <v>19</v>
      </c>
      <c r="G72" s="4" t="s">
        <v>19</v>
      </c>
      <c r="H72" s="4" t="s">
        <v>19</v>
      </c>
      <c r="I72" s="4" t="s">
        <v>19</v>
      </c>
      <c r="J72" s="5" t="s">
        <v>19</v>
      </c>
      <c r="K72" s="4" t="s">
        <v>19</v>
      </c>
      <c r="L72" s="4" t="s">
        <v>19</v>
      </c>
      <c r="M72" s="4" t="s">
        <v>19</v>
      </c>
      <c r="N72" s="4" t="s">
        <v>19</v>
      </c>
    </row>
    <row r="73" spans="1:14" ht="16" x14ac:dyDescent="0.2">
      <c r="A73" s="3" t="s">
        <v>77</v>
      </c>
      <c r="B73" s="4" t="s">
        <v>19</v>
      </c>
      <c r="C73" s="4" t="s">
        <v>19</v>
      </c>
      <c r="D73" s="4" t="s">
        <v>19</v>
      </c>
      <c r="E73" s="4" t="s">
        <v>19</v>
      </c>
      <c r="F73" s="4" t="s">
        <v>19</v>
      </c>
      <c r="G73" s="4" t="s">
        <v>19</v>
      </c>
      <c r="H73" s="4" t="s">
        <v>19</v>
      </c>
      <c r="I73" s="4" t="s">
        <v>19</v>
      </c>
      <c r="J73" s="5" t="s">
        <v>19</v>
      </c>
      <c r="K73" s="4" t="s">
        <v>19</v>
      </c>
      <c r="L73" s="4" t="s">
        <v>19</v>
      </c>
      <c r="M73" s="4" t="s">
        <v>19</v>
      </c>
      <c r="N73" s="4" t="s">
        <v>19</v>
      </c>
    </row>
    <row r="74" spans="1:14" ht="16" x14ac:dyDescent="0.2">
      <c r="A74" s="3" t="s">
        <v>78</v>
      </c>
      <c r="B74" s="4" t="s">
        <v>19</v>
      </c>
      <c r="C74" s="4" t="s">
        <v>19</v>
      </c>
      <c r="D74" s="4" t="s">
        <v>19</v>
      </c>
      <c r="E74" s="4" t="s">
        <v>19</v>
      </c>
      <c r="F74" s="4" t="s">
        <v>19</v>
      </c>
      <c r="G74" s="4" t="s">
        <v>19</v>
      </c>
      <c r="H74" s="4" t="s">
        <v>19</v>
      </c>
      <c r="I74" s="4" t="s">
        <v>19</v>
      </c>
      <c r="J74" s="5" t="s">
        <v>19</v>
      </c>
      <c r="K74" s="4" t="s">
        <v>19</v>
      </c>
      <c r="L74" s="4" t="s">
        <v>19</v>
      </c>
      <c r="M74" s="4" t="s">
        <v>19</v>
      </c>
      <c r="N74" s="4" t="s">
        <v>19</v>
      </c>
    </row>
    <row r="75" spans="1:14" ht="16" x14ac:dyDescent="0.2">
      <c r="A75" s="3" t="s">
        <v>79</v>
      </c>
      <c r="B75" s="4" t="s">
        <v>19</v>
      </c>
      <c r="C75" s="4" t="s">
        <v>19</v>
      </c>
      <c r="D75" s="4" t="s">
        <v>19</v>
      </c>
      <c r="E75" s="4" t="s">
        <v>19</v>
      </c>
      <c r="F75" s="4" t="s">
        <v>19</v>
      </c>
      <c r="G75" s="4" t="s">
        <v>19</v>
      </c>
      <c r="H75" s="4" t="s">
        <v>19</v>
      </c>
      <c r="I75" s="4" t="s">
        <v>19</v>
      </c>
      <c r="J75" s="5" t="s">
        <v>19</v>
      </c>
      <c r="K75" s="4" t="s">
        <v>19</v>
      </c>
      <c r="L75" s="4" t="s">
        <v>19</v>
      </c>
      <c r="M75" s="4" t="s">
        <v>19</v>
      </c>
      <c r="N75" s="4" t="s">
        <v>19</v>
      </c>
    </row>
    <row r="76" spans="1:14" ht="16" x14ac:dyDescent="0.2">
      <c r="A76" s="3" t="s">
        <v>80</v>
      </c>
      <c r="B76" s="4" t="s">
        <v>19</v>
      </c>
      <c r="C76" s="4">
        <v>26464000</v>
      </c>
      <c r="D76" s="4">
        <v>39993000</v>
      </c>
      <c r="E76" s="4">
        <v>60617000</v>
      </c>
      <c r="F76" s="4">
        <v>108076000</v>
      </c>
      <c r="G76" s="4">
        <v>251665000</v>
      </c>
      <c r="H76" s="4">
        <v>409328000</v>
      </c>
      <c r="I76" s="4">
        <v>576018000</v>
      </c>
      <c r="J76" s="5">
        <v>673462000</v>
      </c>
      <c r="K76" s="4">
        <v>576018000</v>
      </c>
      <c r="L76" s="4">
        <v>602371000</v>
      </c>
      <c r="M76" s="4">
        <v>623847000</v>
      </c>
      <c r="N76" s="4">
        <v>673462000</v>
      </c>
    </row>
    <row r="77" spans="1:14" ht="16" x14ac:dyDescent="0.2">
      <c r="A77" s="3" t="s">
        <v>81</v>
      </c>
      <c r="B77" s="4" t="s">
        <v>19</v>
      </c>
      <c r="C77" s="4">
        <v>11108000</v>
      </c>
      <c r="D77" s="4">
        <v>13139000</v>
      </c>
      <c r="E77" s="4">
        <v>19765000</v>
      </c>
      <c r="F77" s="4">
        <v>41046000</v>
      </c>
      <c r="G77" s="4">
        <v>61225000</v>
      </c>
      <c r="H77" s="4">
        <v>75698000</v>
      </c>
      <c r="I77" s="4">
        <v>113873000</v>
      </c>
      <c r="J77" s="5">
        <v>128801000</v>
      </c>
      <c r="K77" s="4">
        <v>113873000</v>
      </c>
      <c r="L77" s="4">
        <v>127615000</v>
      </c>
      <c r="M77" s="4">
        <v>123202000</v>
      </c>
      <c r="N77" s="4">
        <v>128801000</v>
      </c>
    </row>
    <row r="78" spans="1:14" ht="16" x14ac:dyDescent="0.2">
      <c r="A78" s="3" t="s">
        <v>82</v>
      </c>
      <c r="B78" s="4" t="s">
        <v>19</v>
      </c>
      <c r="C78" s="4">
        <v>21735000</v>
      </c>
      <c r="D78" s="4">
        <v>30443000</v>
      </c>
      <c r="E78" s="4">
        <v>44166000</v>
      </c>
      <c r="F78" s="4">
        <v>74783000</v>
      </c>
      <c r="G78" s="4">
        <v>111853000</v>
      </c>
      <c r="H78" s="4">
        <v>152915000</v>
      </c>
      <c r="I78" s="4">
        <v>232990000</v>
      </c>
      <c r="J78" s="5">
        <v>291327000</v>
      </c>
      <c r="K78" s="4">
        <v>232990000</v>
      </c>
      <c r="L78" s="4">
        <v>259624000</v>
      </c>
      <c r="M78" s="4">
        <v>270316000</v>
      </c>
      <c r="N78" s="4">
        <v>291327000</v>
      </c>
    </row>
    <row r="79" spans="1:14" ht="16" x14ac:dyDescent="0.2">
      <c r="A79" s="3" t="s">
        <v>83</v>
      </c>
      <c r="B79" s="4" t="s">
        <v>19</v>
      </c>
      <c r="C79" s="4">
        <v>10627000</v>
      </c>
      <c r="D79" s="4">
        <v>17304000</v>
      </c>
      <c r="E79" s="4">
        <v>24401000</v>
      </c>
      <c r="F79" s="4">
        <v>33737000</v>
      </c>
      <c r="G79" s="4">
        <v>50628000</v>
      </c>
      <c r="H79" s="4">
        <v>77217000</v>
      </c>
      <c r="I79" s="4">
        <v>119117000</v>
      </c>
      <c r="J79" s="5">
        <v>162526000</v>
      </c>
      <c r="K79" s="4">
        <v>119117000</v>
      </c>
      <c r="L79" s="4">
        <v>132009000</v>
      </c>
      <c r="M79" s="4">
        <v>147114000</v>
      </c>
      <c r="N79" s="4">
        <v>162526000</v>
      </c>
    </row>
    <row r="80" spans="1:14" ht="16" x14ac:dyDescent="0.2">
      <c r="A80" s="3" t="s">
        <v>84</v>
      </c>
      <c r="B80" s="4" t="s">
        <v>19</v>
      </c>
      <c r="C80" s="4" t="s">
        <v>19</v>
      </c>
      <c r="D80" s="4" t="s">
        <v>19</v>
      </c>
      <c r="E80" s="4" t="s">
        <v>19</v>
      </c>
      <c r="F80" s="4" t="s">
        <v>19</v>
      </c>
      <c r="G80" s="4" t="s">
        <v>19</v>
      </c>
      <c r="H80" s="4" t="s">
        <v>19</v>
      </c>
      <c r="I80" s="4" t="s">
        <v>19</v>
      </c>
      <c r="J80" s="5" t="s">
        <v>19</v>
      </c>
      <c r="K80" s="4" t="s">
        <v>19</v>
      </c>
      <c r="L80" s="4" t="s">
        <v>19</v>
      </c>
      <c r="M80" s="4" t="s">
        <v>19</v>
      </c>
      <c r="N80" s="4" t="s">
        <v>19</v>
      </c>
    </row>
    <row r="81" spans="1:14" ht="16" x14ac:dyDescent="0.2">
      <c r="A81" s="3" t="s">
        <v>85</v>
      </c>
      <c r="B81" s="4" t="s">
        <v>19</v>
      </c>
      <c r="C81" s="4" t="s">
        <v>19</v>
      </c>
      <c r="D81" s="4" t="s">
        <v>19</v>
      </c>
      <c r="E81" s="4" t="s">
        <v>19</v>
      </c>
      <c r="F81" s="4" t="s">
        <v>19</v>
      </c>
      <c r="G81" s="4" t="s">
        <v>19</v>
      </c>
      <c r="H81" s="4" t="s">
        <v>19</v>
      </c>
      <c r="I81" s="4" t="s">
        <v>19</v>
      </c>
      <c r="J81" s="5" t="s">
        <v>19</v>
      </c>
      <c r="K81" s="4" t="s">
        <v>19</v>
      </c>
      <c r="L81" s="4" t="s">
        <v>19</v>
      </c>
      <c r="M81" s="4" t="s">
        <v>19</v>
      </c>
      <c r="N81" s="4" t="s">
        <v>19</v>
      </c>
    </row>
    <row r="82" spans="1:14" ht="16" x14ac:dyDescent="0.2">
      <c r="A82" s="3" t="s">
        <v>86</v>
      </c>
      <c r="B82" s="4" t="s">
        <v>19</v>
      </c>
      <c r="C82" s="4" t="s">
        <v>19</v>
      </c>
      <c r="D82" s="4" t="s">
        <v>19</v>
      </c>
      <c r="E82" s="4" t="s">
        <v>19</v>
      </c>
      <c r="F82" s="4" t="s">
        <v>19</v>
      </c>
      <c r="G82" s="4" t="s">
        <v>19</v>
      </c>
      <c r="H82" s="4" t="s">
        <v>19</v>
      </c>
      <c r="I82" s="4" t="s">
        <v>19</v>
      </c>
      <c r="J82" s="5" t="s">
        <v>19</v>
      </c>
      <c r="K82" s="4" t="s">
        <v>19</v>
      </c>
      <c r="L82" s="4" t="s">
        <v>19</v>
      </c>
      <c r="M82" s="4" t="s">
        <v>19</v>
      </c>
      <c r="N82" s="4" t="s">
        <v>19</v>
      </c>
    </row>
    <row r="83" spans="1:14" ht="16" x14ac:dyDescent="0.2">
      <c r="A83" s="3" t="s">
        <v>87</v>
      </c>
      <c r="B83" s="4" t="s">
        <v>19</v>
      </c>
      <c r="C83" s="4">
        <v>15356000</v>
      </c>
      <c r="D83" s="4">
        <v>26854000</v>
      </c>
      <c r="E83" s="4">
        <v>40852000</v>
      </c>
      <c r="F83" s="4">
        <v>67030000</v>
      </c>
      <c r="G83" s="4">
        <v>190440000</v>
      </c>
      <c r="H83" s="4">
        <v>333630000</v>
      </c>
      <c r="I83" s="4">
        <v>462145000</v>
      </c>
      <c r="J83" s="5">
        <v>544661000</v>
      </c>
      <c r="K83" s="4">
        <v>462145000</v>
      </c>
      <c r="L83" s="4">
        <v>474756000</v>
      </c>
      <c r="M83" s="4">
        <v>500645000</v>
      </c>
      <c r="N83" s="4">
        <v>544661000</v>
      </c>
    </row>
    <row r="84" spans="1:14" ht="16" x14ac:dyDescent="0.2">
      <c r="A84" s="3" t="s">
        <v>88</v>
      </c>
      <c r="B84" s="4" t="s">
        <v>19</v>
      </c>
      <c r="C84" s="4" t="s">
        <v>19</v>
      </c>
      <c r="D84" s="4" t="s">
        <v>19</v>
      </c>
      <c r="E84" s="4" t="s">
        <v>19</v>
      </c>
      <c r="F84" s="4">
        <v>16187000</v>
      </c>
      <c r="G84" s="4">
        <v>54083000</v>
      </c>
      <c r="H84" s="4">
        <v>91106000</v>
      </c>
      <c r="I84" s="4">
        <v>110366000</v>
      </c>
      <c r="J84" s="5">
        <v>118033000</v>
      </c>
      <c r="K84" s="4">
        <v>110366000</v>
      </c>
      <c r="L84" s="4">
        <v>107814000</v>
      </c>
      <c r="M84" s="4">
        <v>105263000</v>
      </c>
      <c r="N84" s="4">
        <v>118033000</v>
      </c>
    </row>
    <row r="85" spans="1:14" ht="16" x14ac:dyDescent="0.2">
      <c r="A85" s="3" t="s">
        <v>89</v>
      </c>
      <c r="B85" s="4" t="s">
        <v>19</v>
      </c>
      <c r="C85" s="4" t="s">
        <v>19</v>
      </c>
      <c r="D85" s="4" t="s">
        <v>19</v>
      </c>
      <c r="E85" s="4" t="s">
        <v>19</v>
      </c>
      <c r="F85" s="4">
        <v>7479000</v>
      </c>
      <c r="G85" s="4">
        <v>30059000</v>
      </c>
      <c r="H85" s="4">
        <v>58977000</v>
      </c>
      <c r="I85" s="4">
        <v>78547000</v>
      </c>
      <c r="J85" s="5">
        <v>89192000</v>
      </c>
      <c r="K85" s="4">
        <v>78547000</v>
      </c>
      <c r="L85" s="4">
        <v>78547000</v>
      </c>
      <c r="M85" s="4">
        <v>78547000</v>
      </c>
      <c r="N85" s="4">
        <v>89192000</v>
      </c>
    </row>
    <row r="86" spans="1:14" ht="16" x14ac:dyDescent="0.2">
      <c r="A86" s="3" t="s">
        <v>90</v>
      </c>
      <c r="B86" s="4" t="s">
        <v>19</v>
      </c>
      <c r="C86" s="4" t="s">
        <v>19</v>
      </c>
      <c r="D86" s="4" t="s">
        <v>19</v>
      </c>
      <c r="E86" s="4" t="s">
        <v>19</v>
      </c>
      <c r="F86" s="4">
        <v>8708000</v>
      </c>
      <c r="G86" s="4">
        <v>24024000</v>
      </c>
      <c r="H86" s="4">
        <v>32129000</v>
      </c>
      <c r="I86" s="4">
        <v>31819000</v>
      </c>
      <c r="J86" s="5">
        <v>28841000</v>
      </c>
      <c r="K86" s="4">
        <v>31819000</v>
      </c>
      <c r="L86" s="4">
        <v>29267000</v>
      </c>
      <c r="M86" s="4">
        <v>26716000</v>
      </c>
      <c r="N86" s="4">
        <v>28841000</v>
      </c>
    </row>
    <row r="87" spans="1:14" ht="16" x14ac:dyDescent="0.2">
      <c r="A87" s="3" t="s">
        <v>91</v>
      </c>
      <c r="B87" s="4" t="s">
        <v>19</v>
      </c>
      <c r="C87" s="4" t="s">
        <v>19</v>
      </c>
      <c r="D87" s="4" t="s">
        <v>19</v>
      </c>
      <c r="E87" s="4" t="s">
        <v>19</v>
      </c>
      <c r="F87" s="4" t="s">
        <v>19</v>
      </c>
      <c r="G87" s="4" t="s">
        <v>19</v>
      </c>
      <c r="H87" s="4" t="s">
        <v>19</v>
      </c>
      <c r="I87" s="4" t="s">
        <v>19</v>
      </c>
      <c r="J87" s="5" t="s">
        <v>19</v>
      </c>
      <c r="K87" s="4" t="s">
        <v>19</v>
      </c>
      <c r="L87" s="4" t="s">
        <v>19</v>
      </c>
      <c r="M87" s="4" t="s">
        <v>19</v>
      </c>
      <c r="N87" s="4" t="s">
        <v>19</v>
      </c>
    </row>
    <row r="88" spans="1:14" ht="16" x14ac:dyDescent="0.2">
      <c r="A88" s="3" t="s">
        <v>92</v>
      </c>
      <c r="B88" s="4" t="s">
        <v>19</v>
      </c>
      <c r="C88" s="4" t="s">
        <v>19</v>
      </c>
      <c r="D88" s="4" t="s">
        <v>19</v>
      </c>
      <c r="E88" s="4" t="s">
        <v>19</v>
      </c>
      <c r="F88" s="4" t="s">
        <v>19</v>
      </c>
      <c r="G88" s="4" t="s">
        <v>19</v>
      </c>
      <c r="H88" s="4" t="s">
        <v>19</v>
      </c>
      <c r="I88" s="4" t="s">
        <v>19</v>
      </c>
      <c r="J88" s="5" t="s">
        <v>19</v>
      </c>
      <c r="K88" s="4" t="s">
        <v>19</v>
      </c>
      <c r="L88" s="4" t="s">
        <v>19</v>
      </c>
      <c r="M88" s="4" t="s">
        <v>19</v>
      </c>
      <c r="N88" s="4" t="s">
        <v>19</v>
      </c>
    </row>
    <row r="89" spans="1:14" ht="16" x14ac:dyDescent="0.2">
      <c r="A89" s="3" t="s">
        <v>93</v>
      </c>
      <c r="B89" s="4" t="s">
        <v>19</v>
      </c>
      <c r="C89" s="4">
        <v>15356000</v>
      </c>
      <c r="D89" s="4">
        <v>26854000</v>
      </c>
      <c r="E89" s="4">
        <v>40852000</v>
      </c>
      <c r="F89" s="4">
        <v>50843000</v>
      </c>
      <c r="G89" s="4">
        <v>136357000</v>
      </c>
      <c r="H89" s="4">
        <v>242524000</v>
      </c>
      <c r="I89" s="4">
        <v>351779000</v>
      </c>
      <c r="J89" s="5">
        <v>426628000</v>
      </c>
      <c r="K89" s="4">
        <v>351779000</v>
      </c>
      <c r="L89" s="4">
        <v>366942000</v>
      </c>
      <c r="M89" s="4">
        <v>395382000</v>
      </c>
      <c r="N89" s="4">
        <v>426628000</v>
      </c>
    </row>
    <row r="90" spans="1:14" ht="16" x14ac:dyDescent="0.2">
      <c r="A90" s="3" t="s">
        <v>94</v>
      </c>
      <c r="B90" s="4" t="s">
        <v>19</v>
      </c>
      <c r="C90" s="4">
        <v>153518000</v>
      </c>
      <c r="D90" s="4">
        <v>182902000</v>
      </c>
      <c r="E90" s="4">
        <v>447781000</v>
      </c>
      <c r="F90" s="4">
        <v>604162000</v>
      </c>
      <c r="G90" s="4">
        <v>1833458000</v>
      </c>
      <c r="H90" s="4">
        <v>2257631000</v>
      </c>
      <c r="I90" s="4">
        <v>2832665000</v>
      </c>
      <c r="J90" s="5">
        <v>3200712000</v>
      </c>
      <c r="K90" s="4">
        <v>2832665000</v>
      </c>
      <c r="L90" s="4">
        <v>2835732000</v>
      </c>
      <c r="M90" s="4">
        <v>3039956000</v>
      </c>
      <c r="N90" s="4">
        <v>3200712000</v>
      </c>
    </row>
    <row r="91" spans="1:14" ht="16" x14ac:dyDescent="0.2">
      <c r="A91" s="3" t="s">
        <v>95</v>
      </c>
      <c r="B91" s="4" t="s">
        <v>19</v>
      </c>
      <c r="C91" s="4">
        <v>5809000</v>
      </c>
      <c r="D91" s="4">
        <v>15411000</v>
      </c>
      <c r="E91" s="4">
        <v>17208000</v>
      </c>
      <c r="F91" s="4">
        <v>19018000</v>
      </c>
      <c r="G91" s="4">
        <v>21594000</v>
      </c>
      <c r="H91" s="4">
        <v>35455000</v>
      </c>
      <c r="I91" s="4">
        <v>72650000</v>
      </c>
      <c r="J91" s="5">
        <v>75992000</v>
      </c>
      <c r="K91" s="4">
        <v>72650000</v>
      </c>
      <c r="L91" s="4">
        <v>89946000</v>
      </c>
      <c r="M91" s="4">
        <v>77179000</v>
      </c>
      <c r="N91" s="4">
        <v>75992000</v>
      </c>
    </row>
    <row r="92" spans="1:14" ht="16" x14ac:dyDescent="0.2">
      <c r="A92" s="3" t="s">
        <v>96</v>
      </c>
      <c r="B92" s="4" t="s">
        <v>19</v>
      </c>
      <c r="C92" s="4">
        <v>1406000</v>
      </c>
      <c r="D92" s="4">
        <v>3763000</v>
      </c>
      <c r="E92" s="4">
        <v>4895000</v>
      </c>
      <c r="F92" s="4">
        <v>6208000</v>
      </c>
      <c r="G92" s="4">
        <v>5233000</v>
      </c>
      <c r="H92" s="4">
        <v>12547000</v>
      </c>
      <c r="I92" s="4">
        <v>26154000</v>
      </c>
      <c r="J92" s="5">
        <v>24783000</v>
      </c>
      <c r="K92" s="4">
        <v>26154000</v>
      </c>
      <c r="L92" s="4">
        <v>29717000</v>
      </c>
      <c r="M92" s="4">
        <v>33632000</v>
      </c>
      <c r="N92" s="4">
        <v>24783000</v>
      </c>
    </row>
    <row r="93" spans="1:14" ht="16" x14ac:dyDescent="0.2">
      <c r="A93" s="3" t="s">
        <v>97</v>
      </c>
      <c r="B93" s="4" t="s">
        <v>19</v>
      </c>
      <c r="C93" s="4" t="s">
        <v>19</v>
      </c>
      <c r="D93" s="4" t="s">
        <v>19</v>
      </c>
      <c r="E93" s="4" t="s">
        <v>19</v>
      </c>
      <c r="F93" s="4" t="s">
        <v>19</v>
      </c>
      <c r="G93" s="4" t="s">
        <v>19</v>
      </c>
      <c r="H93" s="4" t="s">
        <v>19</v>
      </c>
      <c r="I93" s="4" t="s">
        <v>19</v>
      </c>
      <c r="J93" s="5" t="s">
        <v>19</v>
      </c>
      <c r="K93" s="4" t="s">
        <v>19</v>
      </c>
      <c r="L93" s="4" t="s">
        <v>19</v>
      </c>
      <c r="M93" s="4" t="s">
        <v>19</v>
      </c>
      <c r="N93" s="4" t="s">
        <v>19</v>
      </c>
    </row>
    <row r="94" spans="1:14" ht="16" x14ac:dyDescent="0.2">
      <c r="A94" s="3" t="s">
        <v>98</v>
      </c>
      <c r="B94" s="4" t="s">
        <v>19</v>
      </c>
      <c r="C94" s="4" t="s">
        <v>19</v>
      </c>
      <c r="D94" s="4" t="s">
        <v>19</v>
      </c>
      <c r="E94" s="4" t="s">
        <v>19</v>
      </c>
      <c r="F94" s="4" t="s">
        <v>19</v>
      </c>
      <c r="G94" s="4" t="s">
        <v>19</v>
      </c>
      <c r="H94" s="4" t="s">
        <v>19</v>
      </c>
      <c r="I94" s="4" t="s">
        <v>19</v>
      </c>
      <c r="J94" s="5" t="s">
        <v>19</v>
      </c>
      <c r="K94" s="4" t="s">
        <v>19</v>
      </c>
      <c r="L94" s="4" t="s">
        <v>19</v>
      </c>
      <c r="M94" s="4" t="s">
        <v>19</v>
      </c>
      <c r="N94" s="4" t="s">
        <v>19</v>
      </c>
    </row>
    <row r="95" spans="1:14" ht="16" x14ac:dyDescent="0.2">
      <c r="A95" s="3" t="s">
        <v>99</v>
      </c>
      <c r="B95" s="4" t="s">
        <v>19</v>
      </c>
      <c r="C95" s="4">
        <v>4403000</v>
      </c>
      <c r="D95" s="4">
        <v>11648000</v>
      </c>
      <c r="E95" s="4">
        <v>12313000</v>
      </c>
      <c r="F95" s="4">
        <v>12810000</v>
      </c>
      <c r="G95" s="4">
        <v>16361000</v>
      </c>
      <c r="H95" s="4">
        <v>22908000</v>
      </c>
      <c r="I95" s="4">
        <v>46496000</v>
      </c>
      <c r="J95" s="5">
        <v>51209000</v>
      </c>
      <c r="K95" s="4">
        <v>46496000</v>
      </c>
      <c r="L95" s="4">
        <v>60229000</v>
      </c>
      <c r="M95" s="4">
        <v>43547000</v>
      </c>
      <c r="N95" s="4">
        <v>51209000</v>
      </c>
    </row>
    <row r="96" spans="1:14" ht="16" x14ac:dyDescent="0.2">
      <c r="A96" s="3" t="s">
        <v>100</v>
      </c>
      <c r="B96" s="4" t="s">
        <v>19</v>
      </c>
      <c r="C96" s="4">
        <v>0</v>
      </c>
      <c r="D96" s="4">
        <v>0</v>
      </c>
      <c r="E96" s="4">
        <v>0</v>
      </c>
      <c r="F96" s="4">
        <v>0</v>
      </c>
      <c r="G96" s="4">
        <v>15600000</v>
      </c>
      <c r="H96" s="4">
        <v>19842000</v>
      </c>
      <c r="I96" s="4">
        <v>26100000</v>
      </c>
      <c r="J96" s="5">
        <v>31054000</v>
      </c>
      <c r="K96" s="4">
        <v>26100000</v>
      </c>
      <c r="L96" s="4">
        <v>28646000</v>
      </c>
      <c r="M96" s="4">
        <v>29173000</v>
      </c>
      <c r="N96" s="4">
        <v>31054000</v>
      </c>
    </row>
    <row r="97" spans="1:14" ht="16" x14ac:dyDescent="0.2">
      <c r="A97" s="3" t="s">
        <v>101</v>
      </c>
      <c r="B97" s="4" t="s">
        <v>19</v>
      </c>
      <c r="C97" s="4" t="s">
        <v>19</v>
      </c>
      <c r="D97" s="4" t="s">
        <v>19</v>
      </c>
      <c r="E97" s="4" t="s">
        <v>19</v>
      </c>
      <c r="F97" s="4" t="s">
        <v>19</v>
      </c>
      <c r="G97" s="4" t="s">
        <v>19</v>
      </c>
      <c r="H97" s="4" t="s">
        <v>19</v>
      </c>
      <c r="I97" s="4" t="s">
        <v>19</v>
      </c>
      <c r="J97" s="5" t="s">
        <v>19</v>
      </c>
      <c r="K97" s="4" t="s">
        <v>19</v>
      </c>
      <c r="L97" s="4" t="s">
        <v>19</v>
      </c>
      <c r="M97" s="4" t="s">
        <v>19</v>
      </c>
      <c r="N97" s="4" t="s">
        <v>19</v>
      </c>
    </row>
    <row r="98" spans="1:14" ht="16" x14ac:dyDescent="0.2">
      <c r="A98" s="3" t="s">
        <v>102</v>
      </c>
      <c r="B98" s="4" t="s">
        <v>19</v>
      </c>
      <c r="C98" s="4" t="s">
        <v>19</v>
      </c>
      <c r="D98" s="4" t="s">
        <v>19</v>
      </c>
      <c r="E98" s="4" t="s">
        <v>19</v>
      </c>
      <c r="F98" s="4" t="s">
        <v>19</v>
      </c>
      <c r="G98" s="4">
        <v>15600000</v>
      </c>
      <c r="H98" s="4">
        <v>19842000</v>
      </c>
      <c r="I98" s="4">
        <v>26100000</v>
      </c>
      <c r="J98" s="5">
        <v>31054000</v>
      </c>
      <c r="K98" s="4">
        <v>26100000</v>
      </c>
      <c r="L98" s="4">
        <v>28646000</v>
      </c>
      <c r="M98" s="4">
        <v>29173000</v>
      </c>
      <c r="N98" s="4">
        <v>31054000</v>
      </c>
    </row>
    <row r="99" spans="1:14" ht="16" x14ac:dyDescent="0.2">
      <c r="A99" s="3" t="s">
        <v>103</v>
      </c>
      <c r="B99" s="4" t="s">
        <v>19</v>
      </c>
      <c r="C99" s="4">
        <v>72088000</v>
      </c>
      <c r="D99" s="4">
        <v>105048000</v>
      </c>
      <c r="E99" s="4">
        <v>165624000</v>
      </c>
      <c r="F99" s="4">
        <v>242931000</v>
      </c>
      <c r="G99" s="4">
        <v>386707000</v>
      </c>
      <c r="H99" s="4">
        <v>664908000</v>
      </c>
      <c r="I99" s="4">
        <v>1035697000</v>
      </c>
      <c r="J99" s="5">
        <v>1182096000</v>
      </c>
      <c r="K99" s="4">
        <v>1035697000</v>
      </c>
      <c r="L99" s="4">
        <v>992691000</v>
      </c>
      <c r="M99" s="4">
        <v>1097652000</v>
      </c>
      <c r="N99" s="4">
        <v>1182096000</v>
      </c>
    </row>
    <row r="100" spans="1:14" ht="16" x14ac:dyDescent="0.2">
      <c r="A100" s="3" t="s">
        <v>104</v>
      </c>
      <c r="B100" s="4" t="s">
        <v>19</v>
      </c>
      <c r="C100" s="4">
        <v>58490000</v>
      </c>
      <c r="D100" s="4">
        <v>85468000</v>
      </c>
      <c r="E100" s="4">
        <v>140670000</v>
      </c>
      <c r="F100" s="4">
        <v>221387000</v>
      </c>
      <c r="G100" s="4">
        <v>337263000</v>
      </c>
      <c r="H100" s="4">
        <v>571286000</v>
      </c>
      <c r="I100" s="4">
        <v>923749000</v>
      </c>
      <c r="J100" s="5">
        <v>1058901000</v>
      </c>
      <c r="K100" s="4">
        <v>923749000</v>
      </c>
      <c r="L100" s="4">
        <v>913104000</v>
      </c>
      <c r="M100" s="4">
        <v>1000359000</v>
      </c>
      <c r="N100" s="4">
        <v>1058901000</v>
      </c>
    </row>
    <row r="101" spans="1:14" ht="16" x14ac:dyDescent="0.2">
      <c r="A101" s="3" t="s">
        <v>105</v>
      </c>
      <c r="B101" s="4" t="s">
        <v>19</v>
      </c>
      <c r="C101" s="4" t="s">
        <v>19</v>
      </c>
      <c r="D101" s="4" t="s">
        <v>19</v>
      </c>
      <c r="E101" s="4" t="s">
        <v>19</v>
      </c>
      <c r="F101" s="4" t="s">
        <v>19</v>
      </c>
      <c r="G101" s="4" t="s">
        <v>19</v>
      </c>
      <c r="H101" s="4" t="s">
        <v>19</v>
      </c>
      <c r="I101" s="4" t="s">
        <v>19</v>
      </c>
      <c r="J101" s="5" t="s">
        <v>19</v>
      </c>
      <c r="K101" s="4" t="s">
        <v>19</v>
      </c>
      <c r="L101" s="4" t="s">
        <v>19</v>
      </c>
      <c r="M101" s="4" t="s">
        <v>19</v>
      </c>
      <c r="N101" s="4" t="s">
        <v>19</v>
      </c>
    </row>
    <row r="102" spans="1:14" ht="16" x14ac:dyDescent="0.2">
      <c r="A102" s="3" t="s">
        <v>106</v>
      </c>
      <c r="B102" s="4" t="s">
        <v>19</v>
      </c>
      <c r="C102" s="4" t="s">
        <v>19</v>
      </c>
      <c r="D102" s="4" t="s">
        <v>19</v>
      </c>
      <c r="E102" s="4" t="s">
        <v>19</v>
      </c>
      <c r="F102" s="4" t="s">
        <v>19</v>
      </c>
      <c r="G102" s="4" t="s">
        <v>19</v>
      </c>
      <c r="H102" s="4" t="s">
        <v>19</v>
      </c>
      <c r="I102" s="4" t="s">
        <v>19</v>
      </c>
      <c r="J102" s="5" t="s">
        <v>19</v>
      </c>
      <c r="K102" s="4" t="s">
        <v>19</v>
      </c>
      <c r="L102" s="4" t="s">
        <v>19</v>
      </c>
      <c r="M102" s="4" t="s">
        <v>19</v>
      </c>
      <c r="N102" s="4" t="s">
        <v>19</v>
      </c>
    </row>
    <row r="103" spans="1:14" ht="16" x14ac:dyDescent="0.2">
      <c r="A103" s="3" t="s">
        <v>107</v>
      </c>
      <c r="B103" s="4" t="s">
        <v>19</v>
      </c>
      <c r="C103" s="4">
        <v>13598000</v>
      </c>
      <c r="D103" s="4">
        <v>19580000</v>
      </c>
      <c r="E103" s="4">
        <v>24954000</v>
      </c>
      <c r="F103" s="4">
        <v>21544000</v>
      </c>
      <c r="G103" s="4">
        <v>49444000</v>
      </c>
      <c r="H103" s="4">
        <v>93622000</v>
      </c>
      <c r="I103" s="4">
        <v>111948000</v>
      </c>
      <c r="J103" s="5">
        <v>123195000</v>
      </c>
      <c r="K103" s="4">
        <v>111948000</v>
      </c>
      <c r="L103" s="4">
        <v>79587000</v>
      </c>
      <c r="M103" s="4">
        <v>97293000</v>
      </c>
      <c r="N103" s="4">
        <v>123195000</v>
      </c>
    </row>
    <row r="104" spans="1:14" ht="16" x14ac:dyDescent="0.2">
      <c r="A104" s="3" t="s">
        <v>108</v>
      </c>
      <c r="B104" s="4" t="s">
        <v>19</v>
      </c>
      <c r="C104" s="4">
        <v>77897000</v>
      </c>
      <c r="D104" s="4">
        <v>120459000</v>
      </c>
      <c r="E104" s="4">
        <v>182832000</v>
      </c>
      <c r="F104" s="4">
        <v>261949000</v>
      </c>
      <c r="G104" s="4">
        <v>423901000</v>
      </c>
      <c r="H104" s="4">
        <v>720205000</v>
      </c>
      <c r="I104" s="4">
        <v>1134447000</v>
      </c>
      <c r="J104" s="5">
        <v>1289142000</v>
      </c>
      <c r="K104" s="4">
        <v>1134447000</v>
      </c>
      <c r="L104" s="4">
        <v>1111283000</v>
      </c>
      <c r="M104" s="4">
        <v>1204004000</v>
      </c>
      <c r="N104" s="4">
        <v>1289142000</v>
      </c>
    </row>
    <row r="105" spans="1:14" ht="16" x14ac:dyDescent="0.2">
      <c r="A105" s="3" t="s">
        <v>109</v>
      </c>
      <c r="B105" s="4" t="s">
        <v>19</v>
      </c>
      <c r="C105" s="4">
        <v>0</v>
      </c>
      <c r="D105" s="4">
        <v>0</v>
      </c>
      <c r="E105" s="4">
        <v>0</v>
      </c>
      <c r="F105" s="4">
        <v>0</v>
      </c>
      <c r="G105" s="4">
        <v>889638000</v>
      </c>
      <c r="H105" s="4">
        <v>944763000</v>
      </c>
      <c r="I105" s="4">
        <v>1019622000</v>
      </c>
      <c r="J105" s="5">
        <v>1183724000</v>
      </c>
      <c r="K105" s="4">
        <v>1019622000</v>
      </c>
      <c r="L105" s="4">
        <v>1190607000</v>
      </c>
      <c r="M105" s="4">
        <v>1186749000</v>
      </c>
      <c r="N105" s="4">
        <v>1183724000</v>
      </c>
    </row>
    <row r="106" spans="1:14" ht="16" x14ac:dyDescent="0.2">
      <c r="A106" s="3" t="s">
        <v>110</v>
      </c>
      <c r="B106" s="4" t="s">
        <v>19</v>
      </c>
      <c r="C106" s="4" t="s">
        <v>19</v>
      </c>
      <c r="D106" s="4" t="s">
        <v>19</v>
      </c>
      <c r="E106" s="4" t="s">
        <v>19</v>
      </c>
      <c r="F106" s="4" t="s">
        <v>19</v>
      </c>
      <c r="G106" s="4">
        <v>861615000</v>
      </c>
      <c r="H106" s="4">
        <v>913538000</v>
      </c>
      <c r="I106" s="4">
        <v>968674000</v>
      </c>
      <c r="J106" s="5">
        <v>1140840000</v>
      </c>
      <c r="K106" s="4">
        <v>968674000</v>
      </c>
      <c r="L106" s="4">
        <v>1139542000</v>
      </c>
      <c r="M106" s="4">
        <v>1140516000</v>
      </c>
      <c r="N106" s="4">
        <v>1140840000</v>
      </c>
    </row>
    <row r="107" spans="1:14" ht="16" x14ac:dyDescent="0.2">
      <c r="A107" s="3" t="s">
        <v>111</v>
      </c>
      <c r="B107" s="4" t="s">
        <v>19</v>
      </c>
      <c r="C107" s="4" t="s">
        <v>19</v>
      </c>
      <c r="D107" s="4" t="s">
        <v>19</v>
      </c>
      <c r="E107" s="4" t="s">
        <v>19</v>
      </c>
      <c r="F107" s="4" t="s">
        <v>19</v>
      </c>
      <c r="G107" s="4">
        <v>28023000</v>
      </c>
      <c r="H107" s="4">
        <v>31225000</v>
      </c>
      <c r="I107" s="4">
        <v>50948000</v>
      </c>
      <c r="J107" s="5">
        <v>42884000</v>
      </c>
      <c r="K107" s="4">
        <v>50948000</v>
      </c>
      <c r="L107" s="4">
        <v>51065000</v>
      </c>
      <c r="M107" s="4">
        <v>46233000</v>
      </c>
      <c r="N107" s="4">
        <v>42884000</v>
      </c>
    </row>
    <row r="108" spans="1:14" ht="16" x14ac:dyDescent="0.2">
      <c r="A108" s="3" t="s">
        <v>112</v>
      </c>
      <c r="B108" s="4" t="s">
        <v>19</v>
      </c>
      <c r="C108" s="4">
        <v>8954000</v>
      </c>
      <c r="D108" s="4">
        <v>12608000</v>
      </c>
      <c r="E108" s="4">
        <v>24713000</v>
      </c>
      <c r="F108" s="4">
        <v>33655000</v>
      </c>
      <c r="G108" s="4">
        <v>35090000</v>
      </c>
      <c r="H108" s="4">
        <v>63768000</v>
      </c>
      <c r="I108" s="4">
        <v>105296000</v>
      </c>
      <c r="J108" s="5">
        <v>126572000</v>
      </c>
      <c r="K108" s="4">
        <v>105296000</v>
      </c>
      <c r="L108" s="4">
        <v>102567000</v>
      </c>
      <c r="M108" s="4">
        <v>120546000</v>
      </c>
      <c r="N108" s="4">
        <v>126572000</v>
      </c>
    </row>
    <row r="109" spans="1:14" ht="16" x14ac:dyDescent="0.2">
      <c r="A109" s="3" t="s">
        <v>113</v>
      </c>
      <c r="B109" s="4" t="s">
        <v>19</v>
      </c>
      <c r="C109" s="4">
        <v>7423000</v>
      </c>
      <c r="D109" s="4">
        <v>11151000</v>
      </c>
      <c r="E109" s="4">
        <v>23353000</v>
      </c>
      <c r="F109" s="4">
        <v>29815000</v>
      </c>
      <c r="G109" s="4">
        <v>32504000</v>
      </c>
      <c r="H109" s="4">
        <v>59315000</v>
      </c>
      <c r="I109" s="4">
        <v>97374000</v>
      </c>
      <c r="J109" s="5">
        <v>116472000</v>
      </c>
      <c r="K109" s="4">
        <v>97374000</v>
      </c>
      <c r="L109" s="4">
        <v>92609000</v>
      </c>
      <c r="M109" s="4">
        <v>111521000</v>
      </c>
      <c r="N109" s="4">
        <v>116472000</v>
      </c>
    </row>
    <row r="110" spans="1:14" ht="16" x14ac:dyDescent="0.2">
      <c r="A110" s="3" t="s">
        <v>114</v>
      </c>
      <c r="B110" s="4" t="s">
        <v>19</v>
      </c>
      <c r="C110" s="4" t="s">
        <v>19</v>
      </c>
      <c r="D110" s="4" t="s">
        <v>19</v>
      </c>
      <c r="E110" s="4" t="s">
        <v>19</v>
      </c>
      <c r="F110" s="4" t="s">
        <v>19</v>
      </c>
      <c r="G110" s="4" t="s">
        <v>19</v>
      </c>
      <c r="H110" s="4" t="s">
        <v>19</v>
      </c>
      <c r="I110" s="4" t="s">
        <v>19</v>
      </c>
      <c r="J110" s="5" t="s">
        <v>19</v>
      </c>
      <c r="K110" s="4" t="s">
        <v>19</v>
      </c>
      <c r="L110" s="4" t="s">
        <v>19</v>
      </c>
      <c r="M110" s="4" t="s">
        <v>19</v>
      </c>
      <c r="N110" s="4" t="s">
        <v>19</v>
      </c>
    </row>
    <row r="111" spans="1:14" ht="16" x14ac:dyDescent="0.2">
      <c r="A111" s="3" t="s">
        <v>104</v>
      </c>
      <c r="B111" s="4" t="s">
        <v>19</v>
      </c>
      <c r="C111" s="4" t="s">
        <v>19</v>
      </c>
      <c r="D111" s="4" t="s">
        <v>19</v>
      </c>
      <c r="E111" s="4" t="s">
        <v>19</v>
      </c>
      <c r="F111" s="4" t="s">
        <v>19</v>
      </c>
      <c r="G111" s="4" t="s">
        <v>19</v>
      </c>
      <c r="H111" s="4" t="s">
        <v>19</v>
      </c>
      <c r="I111" s="4" t="s">
        <v>19</v>
      </c>
      <c r="J111" s="5" t="s">
        <v>19</v>
      </c>
      <c r="K111" s="4" t="s">
        <v>19</v>
      </c>
      <c r="L111" s="4" t="s">
        <v>19</v>
      </c>
      <c r="M111" s="4" t="s">
        <v>19</v>
      </c>
      <c r="N111" s="4" t="s">
        <v>19</v>
      </c>
    </row>
    <row r="112" spans="1:14" ht="16" x14ac:dyDescent="0.2">
      <c r="A112" s="3" t="s">
        <v>106</v>
      </c>
      <c r="B112" s="4" t="s">
        <v>19</v>
      </c>
      <c r="C112" s="4" t="s">
        <v>19</v>
      </c>
      <c r="D112" s="4" t="s">
        <v>19</v>
      </c>
      <c r="E112" s="4" t="s">
        <v>19</v>
      </c>
      <c r="F112" s="4" t="s">
        <v>19</v>
      </c>
      <c r="G112" s="4" t="s">
        <v>19</v>
      </c>
      <c r="H112" s="4" t="s">
        <v>19</v>
      </c>
      <c r="I112" s="4" t="s">
        <v>19</v>
      </c>
      <c r="J112" s="5" t="s">
        <v>19</v>
      </c>
      <c r="K112" s="4" t="s">
        <v>19</v>
      </c>
      <c r="L112" s="4" t="s">
        <v>19</v>
      </c>
      <c r="M112" s="4" t="s">
        <v>19</v>
      </c>
      <c r="N112" s="4" t="s">
        <v>19</v>
      </c>
    </row>
    <row r="113" spans="1:14" ht="16" x14ac:dyDescent="0.2">
      <c r="A113" s="3" t="s">
        <v>105</v>
      </c>
      <c r="B113" s="4" t="s">
        <v>19</v>
      </c>
      <c r="C113" s="4" t="s">
        <v>19</v>
      </c>
      <c r="D113" s="4" t="s">
        <v>19</v>
      </c>
      <c r="E113" s="4" t="s">
        <v>19</v>
      </c>
      <c r="F113" s="4" t="s">
        <v>19</v>
      </c>
      <c r="G113" s="4" t="s">
        <v>19</v>
      </c>
      <c r="H113" s="4" t="s">
        <v>19</v>
      </c>
      <c r="I113" s="4" t="s">
        <v>19</v>
      </c>
      <c r="J113" s="5" t="s">
        <v>19</v>
      </c>
      <c r="K113" s="4" t="s">
        <v>19</v>
      </c>
      <c r="L113" s="4" t="s">
        <v>19</v>
      </c>
      <c r="M113" s="4" t="s">
        <v>19</v>
      </c>
      <c r="N113" s="4" t="s">
        <v>19</v>
      </c>
    </row>
    <row r="114" spans="1:14" ht="16" x14ac:dyDescent="0.2">
      <c r="A114" s="3" t="s">
        <v>115</v>
      </c>
      <c r="B114" s="4" t="s">
        <v>19</v>
      </c>
      <c r="C114" s="4">
        <v>1531000</v>
      </c>
      <c r="D114" s="4">
        <v>1457000</v>
      </c>
      <c r="E114" s="4">
        <v>1360000</v>
      </c>
      <c r="F114" s="4">
        <v>3840000</v>
      </c>
      <c r="G114" s="4">
        <v>2586000</v>
      </c>
      <c r="H114" s="4">
        <v>4453000</v>
      </c>
      <c r="I114" s="4">
        <v>7922000</v>
      </c>
      <c r="J114" s="5">
        <v>10100000</v>
      </c>
      <c r="K114" s="4">
        <v>7922000</v>
      </c>
      <c r="L114" s="4">
        <v>9958000</v>
      </c>
      <c r="M114" s="4">
        <v>9025000</v>
      </c>
      <c r="N114" s="4">
        <v>10100000</v>
      </c>
    </row>
    <row r="115" spans="1:14" ht="16" x14ac:dyDescent="0.2">
      <c r="A115" s="3" t="s">
        <v>116</v>
      </c>
      <c r="B115" s="4" t="s">
        <v>19</v>
      </c>
      <c r="C115" s="4">
        <v>8954000</v>
      </c>
      <c r="D115" s="4">
        <v>12608000</v>
      </c>
      <c r="E115" s="4">
        <v>24713000</v>
      </c>
      <c r="F115" s="4">
        <v>33655000</v>
      </c>
      <c r="G115" s="4">
        <v>924728000</v>
      </c>
      <c r="H115" s="4">
        <v>1008531000</v>
      </c>
      <c r="I115" s="4">
        <v>1124918000</v>
      </c>
      <c r="J115" s="5">
        <v>1310296000</v>
      </c>
      <c r="K115" s="4">
        <v>1124918000</v>
      </c>
      <c r="L115" s="4">
        <v>1293174000</v>
      </c>
      <c r="M115" s="4">
        <v>1307295000</v>
      </c>
      <c r="N115" s="4">
        <v>1310296000</v>
      </c>
    </row>
    <row r="116" spans="1:14" ht="16" x14ac:dyDescent="0.2">
      <c r="A116" s="3" t="s">
        <v>117</v>
      </c>
      <c r="B116" s="4" t="s">
        <v>19</v>
      </c>
      <c r="C116" s="4">
        <v>86851000</v>
      </c>
      <c r="D116" s="4">
        <v>133067000</v>
      </c>
      <c r="E116" s="4">
        <v>207545000</v>
      </c>
      <c r="F116" s="4">
        <v>295604000</v>
      </c>
      <c r="G116" s="4">
        <v>1348629000</v>
      </c>
      <c r="H116" s="4">
        <v>1728736000</v>
      </c>
      <c r="I116" s="4">
        <v>2259365000</v>
      </c>
      <c r="J116" s="5">
        <v>2599438000</v>
      </c>
      <c r="K116" s="4">
        <v>2259365000</v>
      </c>
      <c r="L116" s="4">
        <v>2404457000</v>
      </c>
      <c r="M116" s="4">
        <v>2511299000</v>
      </c>
      <c r="N116" s="4">
        <v>2599438000</v>
      </c>
    </row>
    <row r="117" spans="1:14" ht="16" x14ac:dyDescent="0.2">
      <c r="A117" s="3" t="s">
        <v>118</v>
      </c>
      <c r="B117" s="4" t="s">
        <v>19</v>
      </c>
      <c r="C117" s="4">
        <v>191407000</v>
      </c>
      <c r="D117" s="4">
        <v>200977000</v>
      </c>
      <c r="E117" s="4" t="s">
        <v>19</v>
      </c>
      <c r="F117" s="4" t="s">
        <v>19</v>
      </c>
      <c r="G117" s="4" t="s">
        <v>19</v>
      </c>
      <c r="H117" s="4" t="s">
        <v>19</v>
      </c>
      <c r="I117" s="4" t="s">
        <v>19</v>
      </c>
      <c r="J117" s="5" t="s">
        <v>19</v>
      </c>
      <c r="K117" s="4" t="s">
        <v>19</v>
      </c>
      <c r="L117" s="4" t="s">
        <v>19</v>
      </c>
      <c r="M117" s="4" t="s">
        <v>19</v>
      </c>
      <c r="N117" s="4" t="s">
        <v>19</v>
      </c>
    </row>
    <row r="118" spans="1:14" ht="16" x14ac:dyDescent="0.2">
      <c r="A118" s="3" t="s">
        <v>119</v>
      </c>
      <c r="B118" s="4" t="s">
        <v>19</v>
      </c>
      <c r="C118" s="4">
        <v>11730000</v>
      </c>
      <c r="D118" s="4">
        <v>18752000</v>
      </c>
      <c r="E118" s="4">
        <v>438511000</v>
      </c>
      <c r="F118" s="4">
        <v>532745000</v>
      </c>
      <c r="G118" s="4">
        <v>823937000</v>
      </c>
      <c r="H118" s="4">
        <v>1131145000</v>
      </c>
      <c r="I118" s="4">
        <v>1591028000</v>
      </c>
      <c r="J118" s="5">
        <v>1661076000</v>
      </c>
      <c r="K118" s="4">
        <v>1591028000</v>
      </c>
      <c r="L118" s="4">
        <v>1425300000</v>
      </c>
      <c r="M118" s="4">
        <v>1547348000</v>
      </c>
      <c r="N118" s="4">
        <v>1661076000</v>
      </c>
    </row>
    <row r="119" spans="1:14" ht="16" x14ac:dyDescent="0.2">
      <c r="A119" s="3" t="s">
        <v>120</v>
      </c>
      <c r="B119" s="4" t="s">
        <v>19</v>
      </c>
      <c r="C119" s="4">
        <v>16000</v>
      </c>
      <c r="D119" s="4">
        <v>18000</v>
      </c>
      <c r="E119" s="4">
        <v>119000</v>
      </c>
      <c r="F119" s="4">
        <v>127000</v>
      </c>
      <c r="G119" s="4">
        <v>133000</v>
      </c>
      <c r="H119" s="4">
        <v>139000</v>
      </c>
      <c r="I119" s="4">
        <v>143000</v>
      </c>
      <c r="J119" s="5">
        <v>146000</v>
      </c>
      <c r="K119" s="4">
        <v>143000</v>
      </c>
      <c r="L119" s="4">
        <v>144000</v>
      </c>
      <c r="M119" s="4">
        <v>145000</v>
      </c>
      <c r="N119" s="4">
        <v>146000</v>
      </c>
    </row>
    <row r="120" spans="1:14" ht="16" x14ac:dyDescent="0.2">
      <c r="A120" s="3" t="s">
        <v>121</v>
      </c>
      <c r="B120" s="4" t="s">
        <v>19</v>
      </c>
      <c r="C120" s="4">
        <v>11714000</v>
      </c>
      <c r="D120" s="4">
        <v>18734000</v>
      </c>
      <c r="E120" s="4">
        <v>438392000</v>
      </c>
      <c r="F120" s="4">
        <v>532618000</v>
      </c>
      <c r="G120" s="4">
        <v>823804000</v>
      </c>
      <c r="H120" s="4">
        <v>1131006000</v>
      </c>
      <c r="I120" s="4">
        <v>1590885000</v>
      </c>
      <c r="J120" s="5">
        <v>1660930000</v>
      </c>
      <c r="K120" s="4">
        <v>1590885000</v>
      </c>
      <c r="L120" s="4">
        <v>1425156000</v>
      </c>
      <c r="M120" s="4">
        <v>1547203000</v>
      </c>
      <c r="N120" s="4">
        <v>1660930000</v>
      </c>
    </row>
    <row r="121" spans="1:14" ht="16" x14ac:dyDescent="0.2">
      <c r="A121" s="3" t="s">
        <v>122</v>
      </c>
      <c r="B121" s="4" t="s">
        <v>19</v>
      </c>
      <c r="C121" s="4" t="s">
        <v>19</v>
      </c>
      <c r="D121" s="4" t="s">
        <v>19</v>
      </c>
      <c r="E121" s="4" t="s">
        <v>19</v>
      </c>
      <c r="F121" s="4" t="s">
        <v>19</v>
      </c>
      <c r="G121" s="4" t="s">
        <v>19</v>
      </c>
      <c r="H121" s="4" t="s">
        <v>19</v>
      </c>
      <c r="I121" s="4" t="s">
        <v>19</v>
      </c>
      <c r="J121" s="5" t="s">
        <v>19</v>
      </c>
      <c r="K121" s="4" t="s">
        <v>19</v>
      </c>
      <c r="L121" s="4" t="s">
        <v>19</v>
      </c>
      <c r="M121" s="4" t="s">
        <v>19</v>
      </c>
      <c r="N121" s="4" t="s">
        <v>19</v>
      </c>
    </row>
    <row r="122" spans="1:14" ht="16" x14ac:dyDescent="0.2">
      <c r="A122" s="3" t="s">
        <v>123</v>
      </c>
      <c r="B122" s="4" t="s">
        <v>19</v>
      </c>
      <c r="C122" s="4">
        <v>-126556000</v>
      </c>
      <c r="D122" s="4">
        <v>-162016000</v>
      </c>
      <c r="E122" s="4">
        <v>-196100000</v>
      </c>
      <c r="F122" s="4">
        <v>-224455000</v>
      </c>
      <c r="G122" s="4">
        <v>-339571000</v>
      </c>
      <c r="H122" s="4">
        <v>-601600000</v>
      </c>
      <c r="I122" s="4">
        <v>-991878000</v>
      </c>
      <c r="J122" s="5">
        <v>-1059700000</v>
      </c>
      <c r="K122" s="4">
        <v>-991878000</v>
      </c>
      <c r="L122" s="4">
        <v>-956201000</v>
      </c>
      <c r="M122" s="4">
        <v>-1013654000</v>
      </c>
      <c r="N122" s="4">
        <v>-1059700000</v>
      </c>
    </row>
    <row r="123" spans="1:14" ht="16" x14ac:dyDescent="0.2">
      <c r="A123" s="3" t="s">
        <v>124</v>
      </c>
      <c r="B123" s="4" t="s">
        <v>19</v>
      </c>
      <c r="C123" s="4" t="s">
        <v>19</v>
      </c>
      <c r="D123" s="4" t="s">
        <v>19</v>
      </c>
      <c r="E123" s="4">
        <v>-124000</v>
      </c>
      <c r="F123" s="4">
        <v>268000</v>
      </c>
      <c r="G123" s="4">
        <v>463000</v>
      </c>
      <c r="H123" s="4">
        <v>-650000</v>
      </c>
      <c r="I123" s="4">
        <v>-25850000</v>
      </c>
      <c r="J123" s="5">
        <v>-102000</v>
      </c>
      <c r="K123" s="4">
        <v>-25850000</v>
      </c>
      <c r="L123" s="4">
        <v>-37824000</v>
      </c>
      <c r="M123" s="4">
        <v>-5037000</v>
      </c>
      <c r="N123" s="4">
        <v>-102000</v>
      </c>
    </row>
    <row r="124" spans="1:14" ht="16" x14ac:dyDescent="0.2">
      <c r="A124" s="3" t="s">
        <v>125</v>
      </c>
      <c r="B124" s="4" t="s">
        <v>19</v>
      </c>
      <c r="C124" s="4">
        <v>66667000</v>
      </c>
      <c r="D124" s="4">
        <v>49835000</v>
      </c>
      <c r="E124" s="4">
        <v>240236000</v>
      </c>
      <c r="F124" s="4">
        <v>308558000</v>
      </c>
      <c r="G124" s="4">
        <v>484829000</v>
      </c>
      <c r="H124" s="4">
        <v>528895000</v>
      </c>
      <c r="I124" s="4">
        <v>573300000</v>
      </c>
      <c r="J124" s="5">
        <v>601274000</v>
      </c>
      <c r="K124" s="4">
        <v>573300000</v>
      </c>
      <c r="L124" s="4">
        <v>431275000</v>
      </c>
      <c r="M124" s="4">
        <v>528657000</v>
      </c>
      <c r="N124" s="4">
        <v>601274000</v>
      </c>
    </row>
    <row r="125" spans="1:14" ht="16" x14ac:dyDescent="0.2">
      <c r="A125" s="3" t="s">
        <v>126</v>
      </c>
      <c r="B125" s="4" t="s">
        <v>19</v>
      </c>
      <c r="C125" s="4" t="s">
        <v>19</v>
      </c>
      <c r="D125" s="4" t="s">
        <v>19</v>
      </c>
      <c r="E125" s="4" t="s">
        <v>19</v>
      </c>
      <c r="F125" s="4" t="s">
        <v>19</v>
      </c>
      <c r="G125" s="4" t="s">
        <v>19</v>
      </c>
      <c r="H125" s="4" t="s">
        <v>19</v>
      </c>
      <c r="I125" s="4" t="s">
        <v>19</v>
      </c>
      <c r="J125" s="5" t="s">
        <v>19</v>
      </c>
      <c r="K125" s="4" t="s">
        <v>19</v>
      </c>
      <c r="L125" s="4" t="s">
        <v>19</v>
      </c>
      <c r="M125" s="4" t="s">
        <v>19</v>
      </c>
      <c r="N125" s="4" t="s">
        <v>19</v>
      </c>
    </row>
    <row r="126" spans="1:14" ht="16" x14ac:dyDescent="0.2">
      <c r="A126" s="3" t="s">
        <v>127</v>
      </c>
      <c r="B126" s="4" t="s">
        <v>19</v>
      </c>
      <c r="C126" s="4">
        <v>66667000</v>
      </c>
      <c r="D126" s="4">
        <v>49835000</v>
      </c>
      <c r="E126" s="4">
        <v>240236000</v>
      </c>
      <c r="F126" s="4">
        <v>308558000</v>
      </c>
      <c r="G126" s="4">
        <v>484829000</v>
      </c>
      <c r="H126" s="4">
        <v>528895000</v>
      </c>
      <c r="I126" s="4">
        <v>573300000</v>
      </c>
      <c r="J126" s="5">
        <v>601274000</v>
      </c>
      <c r="K126" s="4">
        <v>573300000</v>
      </c>
      <c r="L126" s="4">
        <v>431275000</v>
      </c>
      <c r="M126" s="4">
        <v>528657000</v>
      </c>
      <c r="N126" s="4">
        <v>601274000</v>
      </c>
    </row>
    <row r="127" spans="1:14" ht="16" x14ac:dyDescent="0.2">
      <c r="A127" s="3" t="s">
        <v>128</v>
      </c>
      <c r="B127" s="4" t="s">
        <v>19</v>
      </c>
      <c r="C127" s="4">
        <v>153518000</v>
      </c>
      <c r="D127" s="4">
        <v>182902000</v>
      </c>
      <c r="E127" s="4">
        <v>447781000</v>
      </c>
      <c r="F127" s="4">
        <v>604162000</v>
      </c>
      <c r="G127" s="4">
        <v>1833458000</v>
      </c>
      <c r="H127" s="4">
        <v>2257631000</v>
      </c>
      <c r="I127" s="4">
        <v>2832665000</v>
      </c>
      <c r="J127" s="5">
        <v>3200712000</v>
      </c>
      <c r="K127" s="4">
        <v>2832665000</v>
      </c>
      <c r="L127" s="4">
        <v>2835732000</v>
      </c>
      <c r="M127" s="4">
        <v>3039956000</v>
      </c>
      <c r="N127" s="4">
        <v>3200712000</v>
      </c>
    </row>
    <row r="128" spans="1:14" ht="16" x14ac:dyDescent="0.2">
      <c r="A128" s="31" t="s">
        <v>129</v>
      </c>
      <c r="B128" s="29">
        <v>101722000</v>
      </c>
      <c r="C128" s="29">
        <v>103626000</v>
      </c>
      <c r="D128" s="29">
        <v>103626000</v>
      </c>
      <c r="E128" s="29">
        <v>119764000</v>
      </c>
      <c r="F128" s="29">
        <v>127253000</v>
      </c>
      <c r="G128" s="29">
        <v>132817000</v>
      </c>
      <c r="H128" s="29">
        <v>138662000</v>
      </c>
      <c r="I128" s="29">
        <v>143038000</v>
      </c>
      <c r="J128" s="30">
        <v>145874000</v>
      </c>
      <c r="K128" s="29">
        <v>143038000</v>
      </c>
      <c r="L128" s="29">
        <v>144210000</v>
      </c>
      <c r="M128" s="29">
        <v>145087000</v>
      </c>
      <c r="N128" s="29">
        <v>145874000</v>
      </c>
    </row>
    <row r="129" spans="1:14" ht="16" x14ac:dyDescent="0.2">
      <c r="A129" s="13" t="s">
        <v>192</v>
      </c>
      <c r="B129" s="10"/>
      <c r="C129" s="19">
        <f>(C128/B128)-1</f>
        <v>1.8717681524154095E-2</v>
      </c>
      <c r="D129" s="19">
        <f>(D128/C128)-1</f>
        <v>0</v>
      </c>
      <c r="E129" s="19">
        <f>(E128/D128)-1</f>
        <v>0.15573311717136629</v>
      </c>
      <c r="F129" s="19">
        <f t="shared" ref="F129:N129" si="6">(F128/E128)-1</f>
        <v>6.2531311579439475E-2</v>
      </c>
      <c r="G129" s="19">
        <f t="shared" si="6"/>
        <v>4.3723920064752786E-2</v>
      </c>
      <c r="H129" s="19">
        <f t="shared" si="6"/>
        <v>4.4007920672805456E-2</v>
      </c>
      <c r="I129" s="19">
        <f t="shared" si="6"/>
        <v>3.1558754381157073E-2</v>
      </c>
      <c r="J129" s="19">
        <f t="shared" si="6"/>
        <v>1.9826899145681587E-2</v>
      </c>
      <c r="K129" s="19">
        <f t="shared" si="6"/>
        <v>-1.9441435759628201E-2</v>
      </c>
      <c r="L129" s="19">
        <f t="shared" si="6"/>
        <v>8.1936268683846514E-3</v>
      </c>
      <c r="M129" s="19">
        <f t="shared" si="6"/>
        <v>6.0814090562373302E-3</v>
      </c>
      <c r="N129" s="19">
        <f t="shared" si="6"/>
        <v>5.424331607931876E-3</v>
      </c>
    </row>
    <row r="130" spans="1:14" ht="16" x14ac:dyDescent="0.2">
      <c r="A130" s="3" t="s">
        <v>130</v>
      </c>
      <c r="B130" s="4" t="s">
        <v>19</v>
      </c>
      <c r="C130" s="4" t="s">
        <v>19</v>
      </c>
      <c r="D130" s="4" t="s">
        <v>19</v>
      </c>
      <c r="E130" s="4" t="s">
        <v>19</v>
      </c>
      <c r="F130" s="4" t="s">
        <v>19</v>
      </c>
      <c r="G130" s="4">
        <v>43623000</v>
      </c>
      <c r="H130" s="4">
        <v>51067000</v>
      </c>
      <c r="I130" s="4">
        <v>77048000</v>
      </c>
      <c r="J130" s="5">
        <v>73938000</v>
      </c>
      <c r="K130" s="4">
        <v>77048000</v>
      </c>
      <c r="L130" s="4">
        <v>79711000</v>
      </c>
      <c r="M130" s="4">
        <v>75406000</v>
      </c>
      <c r="N130" s="4">
        <v>73938000</v>
      </c>
    </row>
    <row r="131" spans="1:14" ht="16" x14ac:dyDescent="0.2">
      <c r="A131" s="3" t="s">
        <v>131</v>
      </c>
      <c r="B131" s="4" t="s">
        <v>19</v>
      </c>
      <c r="C131" s="4">
        <v>-92842000</v>
      </c>
      <c r="D131" s="4">
        <v>-87978000</v>
      </c>
      <c r="E131" s="4">
        <v>-135579000</v>
      </c>
      <c r="F131" s="4">
        <v>-78484000</v>
      </c>
      <c r="G131" s="4">
        <v>719764000</v>
      </c>
      <c r="H131" s="4">
        <v>637640000</v>
      </c>
      <c r="I131" s="4">
        <v>-44536000</v>
      </c>
      <c r="J131" s="5">
        <v>-134457000</v>
      </c>
      <c r="K131" s="4">
        <v>-44536000</v>
      </c>
      <c r="L131" s="4">
        <v>54597000</v>
      </c>
      <c r="M131" s="4">
        <v>-116496000</v>
      </c>
      <c r="N131" s="4">
        <v>-134457000</v>
      </c>
    </row>
    <row r="132" spans="1:14" ht="16" x14ac:dyDescent="0.2">
      <c r="A132" s="3" t="s">
        <v>132</v>
      </c>
      <c r="B132" s="4" t="s">
        <v>19</v>
      </c>
      <c r="C132" s="6">
        <v>-139.26</v>
      </c>
      <c r="D132" s="6">
        <v>-176.54</v>
      </c>
      <c r="E132" s="6">
        <v>-56.44</v>
      </c>
      <c r="F132" s="6">
        <v>-25.44</v>
      </c>
      <c r="G132" s="6">
        <v>148.46</v>
      </c>
      <c r="H132" s="6">
        <v>120.56</v>
      </c>
      <c r="I132" s="6">
        <v>-7.77</v>
      </c>
      <c r="J132" s="7">
        <v>-22.36</v>
      </c>
      <c r="K132" s="6">
        <v>-7.77</v>
      </c>
      <c r="L132" s="6">
        <v>12.66</v>
      </c>
      <c r="M132" s="6">
        <v>-22.04</v>
      </c>
      <c r="N132" s="6">
        <v>-22.36</v>
      </c>
    </row>
    <row r="133" spans="1:14" ht="16" x14ac:dyDescent="0.2">
      <c r="A133" s="3" t="s">
        <v>133</v>
      </c>
      <c r="B133" s="4" t="s">
        <v>19</v>
      </c>
      <c r="C133" s="6">
        <v>-81.25</v>
      </c>
      <c r="D133" s="6">
        <v>-82.64</v>
      </c>
      <c r="E133" s="6">
        <v>53.65</v>
      </c>
      <c r="F133" s="6">
        <v>49.73</v>
      </c>
      <c r="G133" s="6">
        <v>24.21</v>
      </c>
      <c r="H133" s="6">
        <v>20.21</v>
      </c>
      <c r="I133" s="6">
        <v>17.010000000000002</v>
      </c>
      <c r="J133" s="7">
        <v>15.68</v>
      </c>
      <c r="K133" s="6">
        <v>17.010000000000002</v>
      </c>
      <c r="L133" s="6">
        <v>11.86</v>
      </c>
      <c r="M133" s="6">
        <v>14.43</v>
      </c>
      <c r="N133" s="6">
        <v>15.68</v>
      </c>
    </row>
    <row r="134" spans="1:14" ht="16" x14ac:dyDescent="0.2">
      <c r="A134" s="3" t="s">
        <v>134</v>
      </c>
      <c r="B134" s="4" t="s">
        <v>19</v>
      </c>
      <c r="C134" s="6">
        <v>1.63</v>
      </c>
      <c r="D134" s="6">
        <v>1.19</v>
      </c>
      <c r="E134" s="6">
        <v>2.12</v>
      </c>
      <c r="F134" s="6">
        <v>1.89</v>
      </c>
      <c r="G134" s="6">
        <v>3.73</v>
      </c>
      <c r="H134" s="6">
        <v>2.57</v>
      </c>
      <c r="I134" s="6">
        <v>1.99</v>
      </c>
      <c r="J134" s="7">
        <v>1.96</v>
      </c>
      <c r="K134" s="6">
        <v>1.99</v>
      </c>
      <c r="L134" s="6">
        <v>2.0099999999999998</v>
      </c>
      <c r="M134" s="6">
        <v>2.0099999999999998</v>
      </c>
      <c r="N134" s="6">
        <v>1.96</v>
      </c>
    </row>
    <row r="135" spans="1:14" ht="16" x14ac:dyDescent="0.2">
      <c r="A135" s="3" t="s">
        <v>135</v>
      </c>
      <c r="B135" s="4" t="s">
        <v>19</v>
      </c>
      <c r="C135" s="6">
        <v>42.89</v>
      </c>
      <c r="D135" s="6">
        <v>57.9</v>
      </c>
      <c r="E135" s="6">
        <v>54.88</v>
      </c>
      <c r="F135" s="6">
        <v>59.42</v>
      </c>
      <c r="G135" s="6">
        <v>80.14</v>
      </c>
      <c r="H135" s="6">
        <v>88.14</v>
      </c>
      <c r="I135" s="6">
        <v>80.73</v>
      </c>
      <c r="J135" s="7">
        <v>57.72</v>
      </c>
      <c r="K135" s="6">
        <v>80.73</v>
      </c>
      <c r="L135" s="6">
        <v>35.590000000000003</v>
      </c>
      <c r="M135" s="6">
        <v>56.03</v>
      </c>
      <c r="N135" s="6">
        <v>57.72</v>
      </c>
    </row>
    <row r="136" spans="1:14" ht="16" x14ac:dyDescent="0.2">
      <c r="A136" s="3" t="s">
        <v>136</v>
      </c>
      <c r="B136" s="4" t="s">
        <v>19</v>
      </c>
      <c r="C136" s="4" t="s">
        <v>19</v>
      </c>
      <c r="D136" s="4">
        <v>950</v>
      </c>
      <c r="E136" s="4">
        <v>1050</v>
      </c>
      <c r="F136" s="4">
        <v>1480</v>
      </c>
      <c r="G136" s="4">
        <v>2020</v>
      </c>
      <c r="H136" s="4">
        <v>3153</v>
      </c>
      <c r="I136" s="4">
        <v>4975</v>
      </c>
      <c r="J136" s="5">
        <v>4975</v>
      </c>
      <c r="K136" s="4">
        <v>4975</v>
      </c>
      <c r="L136" s="4">
        <v>4975</v>
      </c>
      <c r="M136" s="4">
        <v>4975</v>
      </c>
      <c r="N136" s="4">
        <v>4975</v>
      </c>
    </row>
    <row r="138" spans="1:14" ht="16" x14ac:dyDescent="0.2">
      <c r="A138" s="2" t="s">
        <v>19</v>
      </c>
      <c r="B138" s="2" t="s">
        <v>0</v>
      </c>
      <c r="C138" s="2" t="s">
        <v>1</v>
      </c>
      <c r="D138" s="2" t="s">
        <v>2</v>
      </c>
      <c r="E138" s="2" t="s">
        <v>3</v>
      </c>
      <c r="F138" s="2" t="s">
        <v>4</v>
      </c>
      <c r="G138" s="2" t="s">
        <v>5</v>
      </c>
      <c r="H138" s="2" t="s">
        <v>6</v>
      </c>
      <c r="I138" s="2" t="s">
        <v>7</v>
      </c>
      <c r="J138" s="2" t="s">
        <v>8</v>
      </c>
      <c r="K138" s="2" t="s">
        <v>9</v>
      </c>
      <c r="L138" s="2" t="s">
        <v>10</v>
      </c>
      <c r="M138" s="2" t="s">
        <v>11</v>
      </c>
      <c r="N138" s="2" t="s">
        <v>12</v>
      </c>
    </row>
    <row r="139" spans="1:14" ht="16" x14ac:dyDescent="0.2">
      <c r="A139" s="3" t="s">
        <v>137</v>
      </c>
      <c r="B139" s="4">
        <v>-12832000</v>
      </c>
      <c r="C139" s="4">
        <v>-27438000</v>
      </c>
      <c r="D139" s="4">
        <v>-35460000</v>
      </c>
      <c r="E139" s="4">
        <v>-33646000</v>
      </c>
      <c r="F139" s="4">
        <v>-28655000</v>
      </c>
      <c r="G139" s="4">
        <v>-115116000</v>
      </c>
      <c r="H139" s="4">
        <v>-262029000</v>
      </c>
      <c r="I139" s="4">
        <v>-390278000</v>
      </c>
      <c r="J139" s="5">
        <v>-269313000</v>
      </c>
      <c r="K139" s="4">
        <v>-97652000</v>
      </c>
      <c r="L139" s="4">
        <v>-68162000</v>
      </c>
      <c r="M139" s="4">
        <v>-57453000</v>
      </c>
      <c r="N139" s="4">
        <v>-46046000</v>
      </c>
    </row>
    <row r="140" spans="1:14" ht="16" x14ac:dyDescent="0.2">
      <c r="A140" s="3" t="s">
        <v>138</v>
      </c>
      <c r="B140" s="4">
        <v>2854000</v>
      </c>
      <c r="C140" s="4">
        <v>4872000</v>
      </c>
      <c r="D140" s="4">
        <v>6840000</v>
      </c>
      <c r="E140" s="4">
        <v>7988000</v>
      </c>
      <c r="F140" s="4">
        <v>11306000</v>
      </c>
      <c r="G140" s="4">
        <v>21118000</v>
      </c>
      <c r="H140" s="4">
        <v>36458000</v>
      </c>
      <c r="I140" s="4">
        <v>49466000</v>
      </c>
      <c r="J140" s="5">
        <v>61181000</v>
      </c>
      <c r="K140" s="4">
        <v>13334000</v>
      </c>
      <c r="L140" s="4">
        <v>14428000</v>
      </c>
      <c r="M140" s="4">
        <v>15916000</v>
      </c>
      <c r="N140" s="4">
        <v>17503000</v>
      </c>
    </row>
    <row r="141" spans="1:14" ht="16" x14ac:dyDescent="0.2">
      <c r="A141" s="3" t="s">
        <v>139</v>
      </c>
      <c r="B141" s="4">
        <v>5481000</v>
      </c>
      <c r="C141" s="4">
        <v>9073000</v>
      </c>
      <c r="D141" s="4">
        <v>18304000</v>
      </c>
      <c r="E141" s="4">
        <v>24535000</v>
      </c>
      <c r="F141" s="4">
        <v>61785000</v>
      </c>
      <c r="G141" s="4">
        <v>164702000</v>
      </c>
      <c r="H141" s="4">
        <v>382043000</v>
      </c>
      <c r="I141" s="4">
        <v>565273000</v>
      </c>
      <c r="J141" s="5">
        <v>570653000</v>
      </c>
      <c r="K141" s="4">
        <v>155634000</v>
      </c>
      <c r="L141" s="4">
        <v>135726000</v>
      </c>
      <c r="M141" s="4">
        <v>139267000</v>
      </c>
      <c r="N141" s="4">
        <v>140026000</v>
      </c>
    </row>
    <row r="142" spans="1:14" ht="16" x14ac:dyDescent="0.2">
      <c r="A142" s="28" t="s">
        <v>140</v>
      </c>
      <c r="B142" s="26">
        <v>1561000</v>
      </c>
      <c r="C142" s="26">
        <v>3617000</v>
      </c>
      <c r="D142" s="26">
        <v>9919000</v>
      </c>
      <c r="E142" s="26">
        <v>11224000</v>
      </c>
      <c r="F142" s="26">
        <v>46423000</v>
      </c>
      <c r="G142" s="26">
        <v>121395000</v>
      </c>
      <c r="H142" s="26">
        <v>258535000</v>
      </c>
      <c r="I142" s="26">
        <v>409562000</v>
      </c>
      <c r="J142" s="27">
        <v>437547000</v>
      </c>
      <c r="K142" s="26">
        <v>114817000</v>
      </c>
      <c r="L142" s="26">
        <v>105173000</v>
      </c>
      <c r="M142" s="26">
        <v>109738000</v>
      </c>
      <c r="N142" s="26">
        <v>107819000</v>
      </c>
    </row>
    <row r="143" spans="1:14" ht="16" x14ac:dyDescent="0.2">
      <c r="A143" s="12" t="s">
        <v>193</v>
      </c>
      <c r="B143" s="19">
        <f t="shared" ref="B143:N143" si="7">B142/B2</f>
        <v>2.9065112555160408E-2</v>
      </c>
      <c r="C143" s="19">
        <f t="shared" si="7"/>
        <v>4.5029567382508559E-2</v>
      </c>
      <c r="D143" s="19">
        <f t="shared" si="7"/>
        <v>7.8899432853154303E-2</v>
      </c>
      <c r="E143" s="19">
        <f t="shared" si="7"/>
        <v>5.9019634650372819E-2</v>
      </c>
      <c r="F143" s="19">
        <f t="shared" si="7"/>
        <v>0.15329419223606175</v>
      </c>
      <c r="G143" s="19">
        <f t="shared" si="7"/>
        <v>0.28148325059301738</v>
      </c>
      <c r="H143" s="19">
        <f t="shared" si="7"/>
        <v>0.38409597385232508</v>
      </c>
      <c r="I143" s="19">
        <f t="shared" si="7"/>
        <v>0.3754191316527124</v>
      </c>
      <c r="J143" s="19">
        <f t="shared" si="7"/>
        <v>0.29563886608491186</v>
      </c>
      <c r="K143" s="19">
        <f t="shared" si="7"/>
        <v>0.36099277178133615</v>
      </c>
      <c r="L143" s="19">
        <f t="shared" si="7"/>
        <v>0.29580534836365274</v>
      </c>
      <c r="M143" s="19">
        <f t="shared" si="7"/>
        <v>0.28312323593000993</v>
      </c>
      <c r="N143" s="19">
        <f t="shared" si="7"/>
        <v>0.25744746895893028</v>
      </c>
    </row>
    <row r="144" spans="1:14" ht="16" x14ac:dyDescent="0.2">
      <c r="A144" s="3" t="s">
        <v>141</v>
      </c>
      <c r="B144" s="4" t="s">
        <v>19</v>
      </c>
      <c r="C144" s="4" t="s">
        <v>19</v>
      </c>
      <c r="D144" s="4" t="s">
        <v>19</v>
      </c>
      <c r="E144" s="4" t="s">
        <v>19</v>
      </c>
      <c r="F144" s="4">
        <v>-1392000</v>
      </c>
      <c r="G144" s="4">
        <v>-1172000</v>
      </c>
      <c r="H144" s="4">
        <v>-2406000</v>
      </c>
      <c r="I144" s="4">
        <v>-562000</v>
      </c>
      <c r="J144" s="5">
        <v>117000</v>
      </c>
      <c r="K144" s="4">
        <v>-41000</v>
      </c>
      <c r="L144" s="4">
        <v>65000</v>
      </c>
      <c r="M144" s="4">
        <v>-56000</v>
      </c>
      <c r="N144" s="4">
        <v>149000</v>
      </c>
    </row>
    <row r="145" spans="1:14" ht="16" x14ac:dyDescent="0.2">
      <c r="A145" s="3" t="s">
        <v>142</v>
      </c>
      <c r="B145" s="4" t="s">
        <v>19</v>
      </c>
      <c r="C145" s="4" t="s">
        <v>19</v>
      </c>
      <c r="D145" s="4" t="s">
        <v>19</v>
      </c>
      <c r="E145" s="4" t="s">
        <v>19</v>
      </c>
      <c r="F145" s="4" t="s">
        <v>19</v>
      </c>
      <c r="G145" s="4">
        <v>746000</v>
      </c>
      <c r="H145" s="4">
        <v>416000</v>
      </c>
      <c r="I145" s="4" t="s">
        <v>19</v>
      </c>
      <c r="J145" s="5" t="s">
        <v>19</v>
      </c>
      <c r="K145" s="4" t="s">
        <v>19</v>
      </c>
      <c r="L145" s="4" t="s">
        <v>19</v>
      </c>
      <c r="M145" s="4" t="s">
        <v>19</v>
      </c>
      <c r="N145" s="4" t="s">
        <v>19</v>
      </c>
    </row>
    <row r="146" spans="1:14" ht="16" x14ac:dyDescent="0.2">
      <c r="A146" s="3" t="s">
        <v>143</v>
      </c>
      <c r="B146" s="4">
        <v>3920000</v>
      </c>
      <c r="C146" s="4">
        <v>5456000</v>
      </c>
      <c r="D146" s="4">
        <v>8385000</v>
      </c>
      <c r="E146" s="4">
        <v>13311000</v>
      </c>
      <c r="F146" s="4">
        <v>16754000</v>
      </c>
      <c r="G146" s="4">
        <v>43733000</v>
      </c>
      <c r="H146" s="4">
        <v>125498000</v>
      </c>
      <c r="I146" s="4">
        <v>156273000</v>
      </c>
      <c r="J146" s="5">
        <v>132989000</v>
      </c>
      <c r="K146" s="4">
        <v>40858000</v>
      </c>
      <c r="L146" s="4">
        <v>30488000</v>
      </c>
      <c r="M146" s="4">
        <v>29585000</v>
      </c>
      <c r="N146" s="4">
        <v>32058000</v>
      </c>
    </row>
    <row r="147" spans="1:14" ht="16" x14ac:dyDescent="0.2">
      <c r="A147" s="3" t="s">
        <v>144</v>
      </c>
      <c r="B147" s="4">
        <v>1218000</v>
      </c>
      <c r="C147" s="4">
        <v>1577000</v>
      </c>
      <c r="D147" s="4">
        <v>4297000</v>
      </c>
      <c r="E147" s="4">
        <v>18430000</v>
      </c>
      <c r="F147" s="4">
        <v>13591000</v>
      </c>
      <c r="G147" s="4">
        <v>8613000</v>
      </c>
      <c r="H147" s="4">
        <v>45568000</v>
      </c>
      <c r="I147" s="4">
        <v>97451000</v>
      </c>
      <c r="J147" s="5">
        <v>67024000</v>
      </c>
      <c r="K147" s="4">
        <v>31822000</v>
      </c>
      <c r="L147" s="4">
        <v>46465000</v>
      </c>
      <c r="M147" s="4">
        <v>-8249000</v>
      </c>
      <c r="N147" s="4">
        <v>-3014000</v>
      </c>
    </row>
    <row r="148" spans="1:14" ht="16" x14ac:dyDescent="0.2">
      <c r="A148" s="3" t="s">
        <v>145</v>
      </c>
      <c r="B148" s="4">
        <v>-4723000</v>
      </c>
      <c r="C148" s="4">
        <v>-6188000</v>
      </c>
      <c r="D148" s="4">
        <v>-14563000</v>
      </c>
      <c r="E148" s="4">
        <v>-22559000</v>
      </c>
      <c r="F148" s="4">
        <v>-31730000</v>
      </c>
      <c r="G148" s="4">
        <v>-54222000</v>
      </c>
      <c r="H148" s="4">
        <v>-111605000</v>
      </c>
      <c r="I148" s="4">
        <v>-143336000</v>
      </c>
      <c r="J148" s="5">
        <v>-104882000</v>
      </c>
      <c r="K148" s="4">
        <v>-127887000</v>
      </c>
      <c r="L148" s="4">
        <v>130636000</v>
      </c>
      <c r="M148" s="4">
        <v>-89836000</v>
      </c>
      <c r="N148" s="4">
        <v>-17795000</v>
      </c>
    </row>
    <row r="149" spans="1:14" ht="16" x14ac:dyDescent="0.2">
      <c r="A149" s="3" t="s">
        <v>146</v>
      </c>
      <c r="B149" s="4" t="s">
        <v>19</v>
      </c>
      <c r="C149" s="4" t="s">
        <v>19</v>
      </c>
      <c r="D149" s="4" t="s">
        <v>19</v>
      </c>
      <c r="E149" s="4" t="s">
        <v>19</v>
      </c>
      <c r="F149" s="4" t="s">
        <v>19</v>
      </c>
      <c r="G149" s="4" t="s">
        <v>19</v>
      </c>
      <c r="H149" s="4" t="s">
        <v>19</v>
      </c>
      <c r="I149" s="4" t="s">
        <v>19</v>
      </c>
      <c r="J149" s="5" t="s">
        <v>19</v>
      </c>
      <c r="K149" s="4" t="s">
        <v>19</v>
      </c>
      <c r="L149" s="4" t="s">
        <v>19</v>
      </c>
      <c r="M149" s="4" t="s">
        <v>19</v>
      </c>
      <c r="N149" s="4" t="s">
        <v>19</v>
      </c>
    </row>
    <row r="150" spans="1:14" ht="16" x14ac:dyDescent="0.2">
      <c r="A150" s="3" t="s">
        <v>147</v>
      </c>
      <c r="B150" s="4">
        <v>-1698000</v>
      </c>
      <c r="C150" s="4">
        <v>-115000</v>
      </c>
      <c r="D150" s="4">
        <v>-2718000</v>
      </c>
      <c r="E150" s="4">
        <v>-5068000</v>
      </c>
      <c r="F150" s="4">
        <v>-7642000</v>
      </c>
      <c r="G150" s="4">
        <v>-13580000</v>
      </c>
      <c r="H150" s="4">
        <v>-3388000</v>
      </c>
      <c r="I150" s="4">
        <v>-10287000</v>
      </c>
      <c r="J150" s="5">
        <v>-29538000</v>
      </c>
      <c r="K150" s="4">
        <v>67000</v>
      </c>
      <c r="L150" s="4">
        <v>-7579000</v>
      </c>
      <c r="M150" s="4">
        <v>-221000</v>
      </c>
      <c r="N150" s="4">
        <v>-21805000</v>
      </c>
    </row>
    <row r="151" spans="1:14" ht="16" x14ac:dyDescent="0.2">
      <c r="A151" s="3" t="s">
        <v>148</v>
      </c>
      <c r="B151" s="4">
        <v>247000</v>
      </c>
      <c r="C151" s="4">
        <v>2648000</v>
      </c>
      <c r="D151" s="4">
        <v>7625000</v>
      </c>
      <c r="E151" s="4">
        <v>1297000</v>
      </c>
      <c r="F151" s="4">
        <v>159000</v>
      </c>
      <c r="G151" s="4">
        <v>3154000</v>
      </c>
      <c r="H151" s="4">
        <v>13983000</v>
      </c>
      <c r="I151" s="4">
        <v>27735000</v>
      </c>
      <c r="J151" s="5">
        <v>25401000</v>
      </c>
      <c r="K151" s="4">
        <v>14619000</v>
      </c>
      <c r="L151" s="4">
        <v>6627000</v>
      </c>
      <c r="M151" s="4">
        <v>4500000</v>
      </c>
      <c r="N151" s="4">
        <v>-345000</v>
      </c>
    </row>
    <row r="152" spans="1:14" ht="16" x14ac:dyDescent="0.2">
      <c r="A152" s="3" t="s">
        <v>149</v>
      </c>
      <c r="B152" s="4">
        <v>7392000</v>
      </c>
      <c r="C152" s="4">
        <v>5232000</v>
      </c>
      <c r="D152" s="4">
        <v>13953000</v>
      </c>
      <c r="E152" s="4">
        <v>44760000</v>
      </c>
      <c r="F152" s="4">
        <v>52804000</v>
      </c>
      <c r="G152" s="4">
        <v>73261000</v>
      </c>
      <c r="H152" s="4">
        <v>146578000</v>
      </c>
      <c r="I152" s="4">
        <v>223339000</v>
      </c>
      <c r="J152" s="5">
        <v>176043000</v>
      </c>
      <c r="K152" s="4">
        <v>145023000</v>
      </c>
      <c r="L152" s="4">
        <v>-83219000</v>
      </c>
      <c r="M152" s="4">
        <v>77308000</v>
      </c>
      <c r="N152" s="4">
        <v>36931000</v>
      </c>
    </row>
    <row r="153" spans="1:14" ht="16" x14ac:dyDescent="0.2">
      <c r="A153" s="3" t="s">
        <v>150</v>
      </c>
      <c r="B153" s="4" t="s">
        <v>19</v>
      </c>
      <c r="C153" s="4" t="s">
        <v>19</v>
      </c>
      <c r="D153" s="4" t="s">
        <v>19</v>
      </c>
      <c r="E153" s="4" t="s">
        <v>19</v>
      </c>
      <c r="F153" s="4" t="s">
        <v>19</v>
      </c>
      <c r="G153" s="4" t="s">
        <v>19</v>
      </c>
      <c r="H153" s="4" t="s">
        <v>19</v>
      </c>
      <c r="I153" s="4" t="s">
        <v>19</v>
      </c>
      <c r="J153" s="5" t="s">
        <v>19</v>
      </c>
      <c r="K153" s="4" t="s">
        <v>19</v>
      </c>
      <c r="L153" s="4" t="s">
        <v>19</v>
      </c>
      <c r="M153" s="4" t="s">
        <v>19</v>
      </c>
      <c r="N153" s="4" t="s">
        <v>19</v>
      </c>
    </row>
    <row r="154" spans="1:14" ht="16" x14ac:dyDescent="0.2">
      <c r="A154" s="3" t="s">
        <v>151</v>
      </c>
      <c r="B154" s="4">
        <v>-3279000</v>
      </c>
      <c r="C154" s="4">
        <v>-11916000</v>
      </c>
      <c r="D154" s="4">
        <v>-6019000</v>
      </c>
      <c r="E154" s="4">
        <v>17307000</v>
      </c>
      <c r="F154" s="4">
        <v>58027000</v>
      </c>
      <c r="G154" s="4">
        <v>79317000</v>
      </c>
      <c r="H154" s="4">
        <v>202040000</v>
      </c>
      <c r="I154" s="4">
        <v>321912000</v>
      </c>
      <c r="J154" s="5">
        <v>429545000</v>
      </c>
      <c r="K154" s="4">
        <v>103138000</v>
      </c>
      <c r="L154" s="4">
        <v>128457000</v>
      </c>
      <c r="M154" s="4">
        <v>89481000</v>
      </c>
      <c r="N154" s="4">
        <v>108469000</v>
      </c>
    </row>
    <row r="155" spans="1:14" ht="16" x14ac:dyDescent="0.2">
      <c r="A155" s="3" t="s">
        <v>152</v>
      </c>
      <c r="B155" s="4" t="s">
        <v>19</v>
      </c>
      <c r="C155" s="4" t="s">
        <v>19</v>
      </c>
      <c r="D155" s="4" t="s">
        <v>19</v>
      </c>
      <c r="E155" s="4" t="s">
        <v>19</v>
      </c>
      <c r="F155" s="4" t="s">
        <v>19</v>
      </c>
      <c r="G155" s="4" t="s">
        <v>19</v>
      </c>
      <c r="H155" s="4" t="s">
        <v>19</v>
      </c>
      <c r="I155" s="4" t="s">
        <v>19</v>
      </c>
      <c r="J155" s="5" t="s">
        <v>19</v>
      </c>
      <c r="K155" s="4" t="s">
        <v>19</v>
      </c>
      <c r="L155" s="4" t="s">
        <v>19</v>
      </c>
      <c r="M155" s="4" t="s">
        <v>19</v>
      </c>
      <c r="N155" s="4" t="s">
        <v>19</v>
      </c>
    </row>
    <row r="156" spans="1:14" ht="16" x14ac:dyDescent="0.2">
      <c r="A156" s="3" t="s">
        <v>153</v>
      </c>
      <c r="B156" s="4" t="s">
        <v>19</v>
      </c>
      <c r="C156" s="4" t="s">
        <v>19</v>
      </c>
      <c r="D156" s="4" t="s">
        <v>19</v>
      </c>
      <c r="E156" s="4" t="s">
        <v>19</v>
      </c>
      <c r="F156" s="4" t="s">
        <v>19</v>
      </c>
      <c r="G156" s="4" t="s">
        <v>19</v>
      </c>
      <c r="H156" s="4" t="s">
        <v>19</v>
      </c>
      <c r="I156" s="4" t="s">
        <v>19</v>
      </c>
      <c r="J156" s="5" t="s">
        <v>19</v>
      </c>
      <c r="K156" s="4" t="s">
        <v>19</v>
      </c>
      <c r="L156" s="4" t="s">
        <v>19</v>
      </c>
      <c r="M156" s="4" t="s">
        <v>19</v>
      </c>
      <c r="N156" s="4" t="s">
        <v>19</v>
      </c>
    </row>
    <row r="157" spans="1:14" ht="16" x14ac:dyDescent="0.2">
      <c r="A157" s="3" t="s">
        <v>154</v>
      </c>
      <c r="B157" s="4" t="s">
        <v>19</v>
      </c>
      <c r="C157" s="4" t="s">
        <v>19</v>
      </c>
      <c r="D157" s="4" t="s">
        <v>19</v>
      </c>
      <c r="E157" s="4" t="s">
        <v>19</v>
      </c>
      <c r="F157" s="4" t="s">
        <v>19</v>
      </c>
      <c r="G157" s="4" t="s">
        <v>19</v>
      </c>
      <c r="H157" s="4" t="s">
        <v>19</v>
      </c>
      <c r="I157" s="4" t="s">
        <v>19</v>
      </c>
      <c r="J157" s="5" t="s">
        <v>19</v>
      </c>
      <c r="K157" s="4" t="s">
        <v>19</v>
      </c>
      <c r="L157" s="4" t="s">
        <v>19</v>
      </c>
      <c r="M157" s="4" t="s">
        <v>19</v>
      </c>
      <c r="N157" s="4" t="s">
        <v>19</v>
      </c>
    </row>
    <row r="158" spans="1:14" ht="16" x14ac:dyDescent="0.2">
      <c r="A158" s="3" t="s">
        <v>155</v>
      </c>
      <c r="B158" s="4" t="s">
        <v>19</v>
      </c>
      <c r="C158" s="4" t="s">
        <v>19</v>
      </c>
      <c r="D158" s="4" t="s">
        <v>19</v>
      </c>
      <c r="E158" s="4" t="s">
        <v>19</v>
      </c>
      <c r="F158" s="4" t="s">
        <v>19</v>
      </c>
      <c r="G158" s="4" t="s">
        <v>19</v>
      </c>
      <c r="H158" s="4" t="s">
        <v>19</v>
      </c>
      <c r="I158" s="4" t="s">
        <v>19</v>
      </c>
      <c r="J158" s="5" t="s">
        <v>19</v>
      </c>
      <c r="K158" s="4" t="s">
        <v>19</v>
      </c>
      <c r="L158" s="4" t="s">
        <v>19</v>
      </c>
      <c r="M158" s="4" t="s">
        <v>19</v>
      </c>
      <c r="N158" s="4" t="s">
        <v>19</v>
      </c>
    </row>
    <row r="159" spans="1:14" ht="16" x14ac:dyDescent="0.2">
      <c r="A159" s="3" t="s">
        <v>156</v>
      </c>
      <c r="B159" s="4">
        <v>-5171000</v>
      </c>
      <c r="C159" s="4">
        <v>-5402000</v>
      </c>
      <c r="D159" s="4">
        <v>-7783000</v>
      </c>
      <c r="E159" s="4">
        <v>-13397000</v>
      </c>
      <c r="F159" s="4">
        <v>-27000000</v>
      </c>
      <c r="G159" s="4">
        <v>-43072000</v>
      </c>
      <c r="H159" s="4">
        <v>-48165000</v>
      </c>
      <c r="I159" s="4">
        <v>-69296000</v>
      </c>
      <c r="J159" s="5">
        <v>-91377000</v>
      </c>
      <c r="K159" s="4">
        <v>-21250000</v>
      </c>
      <c r="L159" s="4">
        <v>-25202000</v>
      </c>
      <c r="M159" s="4">
        <v>-18681000</v>
      </c>
      <c r="N159" s="4">
        <v>-26244000</v>
      </c>
    </row>
    <row r="160" spans="1:14" ht="16" x14ac:dyDescent="0.2">
      <c r="A160" s="3" t="s">
        <v>157</v>
      </c>
      <c r="B160" s="4">
        <v>-5171000</v>
      </c>
      <c r="C160" s="4">
        <v>-5402000</v>
      </c>
      <c r="D160" s="4">
        <v>-7783000</v>
      </c>
      <c r="E160" s="4">
        <v>-13397000</v>
      </c>
      <c r="F160" s="4">
        <v>-25520000</v>
      </c>
      <c r="G160" s="4">
        <v>-43072000</v>
      </c>
      <c r="H160" s="4">
        <v>-48165000</v>
      </c>
      <c r="I160" s="4">
        <v>-69296000</v>
      </c>
      <c r="J160" s="5">
        <v>-91377000</v>
      </c>
      <c r="K160" s="4">
        <v>-21250000</v>
      </c>
      <c r="L160" s="4">
        <v>-25202000</v>
      </c>
      <c r="M160" s="4">
        <v>-18681000</v>
      </c>
      <c r="N160" s="4">
        <v>-26244000</v>
      </c>
    </row>
    <row r="161" spans="1:14" ht="16" x14ac:dyDescent="0.2">
      <c r="A161" s="3" t="s">
        <v>158</v>
      </c>
      <c r="B161" s="4" t="s">
        <v>19</v>
      </c>
      <c r="C161" s="4" t="s">
        <v>19</v>
      </c>
      <c r="D161" s="4" t="s">
        <v>19</v>
      </c>
      <c r="E161" s="4" t="s">
        <v>19</v>
      </c>
      <c r="F161" s="4">
        <v>-1480000</v>
      </c>
      <c r="G161" s="4" t="s">
        <v>19</v>
      </c>
      <c r="H161" s="4" t="s">
        <v>19</v>
      </c>
      <c r="I161" s="4" t="s">
        <v>19</v>
      </c>
      <c r="J161" s="5" t="s">
        <v>19</v>
      </c>
      <c r="K161" s="4" t="s">
        <v>19</v>
      </c>
      <c r="L161" s="4" t="s">
        <v>19</v>
      </c>
      <c r="M161" s="4" t="s">
        <v>19</v>
      </c>
      <c r="N161" s="4" t="s">
        <v>19</v>
      </c>
    </row>
    <row r="162" spans="1:14" ht="16" x14ac:dyDescent="0.2">
      <c r="A162" s="3" t="s">
        <v>159</v>
      </c>
      <c r="B162" s="4">
        <v>6110000</v>
      </c>
      <c r="C162" s="4" t="s">
        <v>19</v>
      </c>
      <c r="D162" s="4" t="s">
        <v>19</v>
      </c>
      <c r="E162" s="4">
        <v>-162933000</v>
      </c>
      <c r="F162" s="4">
        <v>-120480000</v>
      </c>
      <c r="G162" s="4">
        <v>-944752000</v>
      </c>
      <c r="H162" s="4">
        <v>-10841000</v>
      </c>
      <c r="I162" s="4">
        <v>489930000</v>
      </c>
      <c r="J162" s="5">
        <v>375572000</v>
      </c>
      <c r="K162" s="4">
        <v>344762000</v>
      </c>
      <c r="L162" s="4">
        <v>-24859000</v>
      </c>
      <c r="M162" s="4">
        <v>96717000</v>
      </c>
      <c r="N162" s="4">
        <v>-41048000</v>
      </c>
    </row>
    <row r="163" spans="1:14" ht="16" x14ac:dyDescent="0.2">
      <c r="A163" s="3" t="s">
        <v>160</v>
      </c>
      <c r="B163" s="4">
        <v>6148000</v>
      </c>
      <c r="C163" s="4" t="s">
        <v>19</v>
      </c>
      <c r="D163" s="4" t="s">
        <v>19</v>
      </c>
      <c r="E163" s="4">
        <v>433000</v>
      </c>
      <c r="F163" s="4">
        <v>214706000</v>
      </c>
      <c r="G163" s="4">
        <v>310877000</v>
      </c>
      <c r="H163" s="4">
        <v>807716000</v>
      </c>
      <c r="I163" s="4">
        <v>1334874000</v>
      </c>
      <c r="J163" s="5">
        <v>1152844000</v>
      </c>
      <c r="K163" s="4">
        <v>379595000</v>
      </c>
      <c r="L163" s="4">
        <v>186096000</v>
      </c>
      <c r="M163" s="4">
        <v>400705000</v>
      </c>
      <c r="N163" s="4">
        <v>186448000</v>
      </c>
    </row>
    <row r="164" spans="1:14" ht="16" x14ac:dyDescent="0.2">
      <c r="A164" s="3" t="s">
        <v>161</v>
      </c>
      <c r="B164" s="4">
        <v>-38000</v>
      </c>
      <c r="C164" s="4" t="s">
        <v>19</v>
      </c>
      <c r="D164" s="4" t="s">
        <v>19</v>
      </c>
      <c r="E164" s="4">
        <v>-163366000</v>
      </c>
      <c r="F164" s="4">
        <v>-335186000</v>
      </c>
      <c r="G164" s="4">
        <v>-1255629000</v>
      </c>
      <c r="H164" s="4">
        <v>-818557000</v>
      </c>
      <c r="I164" s="4">
        <v>-844944000</v>
      </c>
      <c r="J164" s="5">
        <v>-777272000</v>
      </c>
      <c r="K164" s="4">
        <v>-34833000</v>
      </c>
      <c r="L164" s="4">
        <v>-210955000</v>
      </c>
      <c r="M164" s="4">
        <v>-303988000</v>
      </c>
      <c r="N164" s="4">
        <v>-227496000</v>
      </c>
    </row>
    <row r="165" spans="1:14" ht="16" x14ac:dyDescent="0.2">
      <c r="A165" s="3" t="s">
        <v>162</v>
      </c>
      <c r="B165" s="4" t="s">
        <v>19</v>
      </c>
      <c r="C165" s="4" t="s">
        <v>19</v>
      </c>
      <c r="D165" s="4" t="s">
        <v>19</v>
      </c>
      <c r="E165" s="4" t="s">
        <v>19</v>
      </c>
      <c r="F165" s="4">
        <v>-11432000</v>
      </c>
      <c r="G165" s="4">
        <v>-41601000</v>
      </c>
      <c r="H165" s="4">
        <v>-40530000</v>
      </c>
      <c r="I165" s="4">
        <v>-25287000</v>
      </c>
      <c r="J165" s="5">
        <v>-40550000</v>
      </c>
      <c r="K165" s="4">
        <v>-24907000</v>
      </c>
      <c r="L165" s="4" t="s">
        <v>19</v>
      </c>
      <c r="M165" s="4" t="s">
        <v>19</v>
      </c>
      <c r="N165" s="4">
        <v>-15643000</v>
      </c>
    </row>
    <row r="166" spans="1:14" ht="16" x14ac:dyDescent="0.2">
      <c r="A166" s="3" t="s">
        <v>163</v>
      </c>
      <c r="B166" s="4" t="s">
        <v>19</v>
      </c>
      <c r="C166" s="4" t="s">
        <v>19</v>
      </c>
      <c r="D166" s="4" t="s">
        <v>19</v>
      </c>
      <c r="E166" s="4" t="s">
        <v>19</v>
      </c>
      <c r="F166" s="4" t="s">
        <v>19</v>
      </c>
      <c r="G166" s="4" t="s">
        <v>19</v>
      </c>
      <c r="H166" s="4" t="s">
        <v>19</v>
      </c>
      <c r="I166" s="4" t="s">
        <v>19</v>
      </c>
      <c r="J166" s="5" t="s">
        <v>19</v>
      </c>
      <c r="K166" s="4" t="s">
        <v>19</v>
      </c>
      <c r="L166" s="4" t="s">
        <v>19</v>
      </c>
      <c r="M166" s="4" t="s">
        <v>19</v>
      </c>
      <c r="N166" s="4" t="s">
        <v>19</v>
      </c>
    </row>
    <row r="167" spans="1:14" ht="16" x14ac:dyDescent="0.2">
      <c r="A167" s="3" t="s">
        <v>164</v>
      </c>
      <c r="B167" s="4" t="s">
        <v>19</v>
      </c>
      <c r="C167" s="4" t="s">
        <v>19</v>
      </c>
      <c r="D167" s="4" t="s">
        <v>19</v>
      </c>
      <c r="E167" s="4" t="s">
        <v>19</v>
      </c>
      <c r="F167" s="4">
        <v>-11432000</v>
      </c>
      <c r="G167" s="4">
        <v>-41601000</v>
      </c>
      <c r="H167" s="4">
        <v>-40530000</v>
      </c>
      <c r="I167" s="4">
        <v>-25287000</v>
      </c>
      <c r="J167" s="5">
        <v>-40550000</v>
      </c>
      <c r="K167" s="4">
        <v>-24907000</v>
      </c>
      <c r="L167" s="4" t="s">
        <v>19</v>
      </c>
      <c r="M167" s="4" t="s">
        <v>19</v>
      </c>
      <c r="N167" s="4">
        <v>-15643000</v>
      </c>
    </row>
    <row r="168" spans="1:14" ht="16" x14ac:dyDescent="0.2">
      <c r="A168" s="3" t="s">
        <v>165</v>
      </c>
      <c r="B168" s="4" t="s">
        <v>19</v>
      </c>
      <c r="C168" s="4" t="s">
        <v>19</v>
      </c>
      <c r="D168" s="4" t="s">
        <v>19</v>
      </c>
      <c r="E168" s="4" t="s">
        <v>19</v>
      </c>
      <c r="F168" s="4" t="s">
        <v>19</v>
      </c>
      <c r="G168" s="4" t="s">
        <v>19</v>
      </c>
      <c r="H168" s="4" t="s">
        <v>19</v>
      </c>
      <c r="I168" s="4" t="s">
        <v>19</v>
      </c>
      <c r="J168" s="5" t="s">
        <v>19</v>
      </c>
      <c r="K168" s="4" t="s">
        <v>19</v>
      </c>
      <c r="L168" s="4" t="s">
        <v>19</v>
      </c>
      <c r="M168" s="4" t="s">
        <v>19</v>
      </c>
      <c r="N168" s="4" t="s">
        <v>19</v>
      </c>
    </row>
    <row r="169" spans="1:14" ht="16" x14ac:dyDescent="0.2">
      <c r="A169" s="3" t="s">
        <v>166</v>
      </c>
      <c r="B169" s="4">
        <v>-1534000</v>
      </c>
      <c r="C169" s="4">
        <v>-1245000</v>
      </c>
      <c r="D169" s="4">
        <v>-559000</v>
      </c>
      <c r="E169" s="4">
        <v>-1773000</v>
      </c>
      <c r="F169" s="4">
        <v>-3162000</v>
      </c>
      <c r="G169" s="4">
        <v>-8737000</v>
      </c>
      <c r="H169" s="4">
        <v>-10132000</v>
      </c>
      <c r="I169" s="4">
        <v>-21284000</v>
      </c>
      <c r="J169" s="5">
        <v>-31079000</v>
      </c>
      <c r="K169" s="4">
        <v>-7117000</v>
      </c>
      <c r="L169" s="4">
        <v>-7641000</v>
      </c>
      <c r="M169" s="4">
        <v>-7982000</v>
      </c>
      <c r="N169" s="4">
        <v>-8339000</v>
      </c>
    </row>
    <row r="170" spans="1:14" ht="16" x14ac:dyDescent="0.2">
      <c r="A170" s="3" t="s">
        <v>150</v>
      </c>
      <c r="B170" s="4" t="s">
        <v>19</v>
      </c>
      <c r="C170" s="4" t="s">
        <v>19</v>
      </c>
      <c r="D170" s="4" t="s">
        <v>19</v>
      </c>
      <c r="E170" s="4" t="s">
        <v>19</v>
      </c>
      <c r="F170" s="4" t="s">
        <v>19</v>
      </c>
      <c r="G170" s="4" t="s">
        <v>19</v>
      </c>
      <c r="H170" s="4" t="s">
        <v>19</v>
      </c>
      <c r="I170" s="4" t="s">
        <v>19</v>
      </c>
      <c r="J170" s="5" t="s">
        <v>19</v>
      </c>
      <c r="K170" s="4" t="s">
        <v>19</v>
      </c>
      <c r="L170" s="4" t="s">
        <v>19</v>
      </c>
      <c r="M170" s="4" t="s">
        <v>19</v>
      </c>
      <c r="N170" s="4" t="s">
        <v>19</v>
      </c>
    </row>
    <row r="171" spans="1:14" ht="16" x14ac:dyDescent="0.2">
      <c r="A171" s="3" t="s">
        <v>167</v>
      </c>
      <c r="B171" s="4">
        <v>-595000</v>
      </c>
      <c r="C171" s="4">
        <v>-6647000</v>
      </c>
      <c r="D171" s="4">
        <v>-8342000</v>
      </c>
      <c r="E171" s="4">
        <v>-178103000</v>
      </c>
      <c r="F171" s="4">
        <v>-162074000</v>
      </c>
      <c r="G171" s="4">
        <v>-1038162000</v>
      </c>
      <c r="H171" s="4">
        <v>-109668000</v>
      </c>
      <c r="I171" s="4">
        <v>374063000</v>
      </c>
      <c r="J171" s="5">
        <v>212566000</v>
      </c>
      <c r="K171" s="4">
        <v>291488000</v>
      </c>
      <c r="L171" s="4">
        <v>-57702000</v>
      </c>
      <c r="M171" s="4">
        <v>70054000</v>
      </c>
      <c r="N171" s="4">
        <v>-91274000</v>
      </c>
    </row>
    <row r="172" spans="1:14" ht="16" x14ac:dyDescent="0.2">
      <c r="A172" s="3" t="s">
        <v>168</v>
      </c>
      <c r="B172" s="4" t="s">
        <v>19</v>
      </c>
      <c r="C172" s="4" t="s">
        <v>19</v>
      </c>
      <c r="D172" s="4" t="s">
        <v>19</v>
      </c>
      <c r="E172" s="4" t="s">
        <v>19</v>
      </c>
      <c r="F172" s="4" t="s">
        <v>19</v>
      </c>
      <c r="G172" s="4" t="s">
        <v>19</v>
      </c>
      <c r="H172" s="4" t="s">
        <v>19</v>
      </c>
      <c r="I172" s="4" t="s">
        <v>19</v>
      </c>
      <c r="J172" s="5">
        <v>0</v>
      </c>
      <c r="K172" s="4" t="s">
        <v>19</v>
      </c>
      <c r="L172" s="4" t="s">
        <v>19</v>
      </c>
      <c r="M172" s="4" t="s">
        <v>19</v>
      </c>
      <c r="N172" s="4" t="s">
        <v>19</v>
      </c>
    </row>
    <row r="173" spans="1:14" ht="16" x14ac:dyDescent="0.2">
      <c r="A173" s="3" t="s">
        <v>169</v>
      </c>
      <c r="B173" s="4" t="s">
        <v>19</v>
      </c>
      <c r="C173" s="4">
        <v>833000</v>
      </c>
      <c r="D173" s="4" t="s">
        <v>19</v>
      </c>
      <c r="E173" s="4">
        <v>5346000</v>
      </c>
      <c r="F173" s="4">
        <v>1905000</v>
      </c>
      <c r="G173" s="4">
        <v>1130522000</v>
      </c>
      <c r="H173" s="4" t="s">
        <v>19</v>
      </c>
      <c r="I173" s="4" t="s">
        <v>19</v>
      </c>
      <c r="J173" s="5" t="s">
        <v>19</v>
      </c>
      <c r="K173" s="4" t="s">
        <v>19</v>
      </c>
      <c r="L173" s="4" t="s">
        <v>19</v>
      </c>
      <c r="M173" s="4" t="s">
        <v>19</v>
      </c>
      <c r="N173" s="4" t="s">
        <v>19</v>
      </c>
    </row>
    <row r="174" spans="1:14" ht="16" x14ac:dyDescent="0.2">
      <c r="A174" s="3" t="s">
        <v>170</v>
      </c>
      <c r="B174" s="4">
        <v>5500000</v>
      </c>
      <c r="C174" s="4">
        <v>833000</v>
      </c>
      <c r="D174" s="4" t="s">
        <v>19</v>
      </c>
      <c r="E174" s="4">
        <v>5346000</v>
      </c>
      <c r="F174" s="4">
        <v>1905000</v>
      </c>
      <c r="G174" s="4">
        <v>1130522000</v>
      </c>
      <c r="H174" s="4" t="s">
        <v>19</v>
      </c>
      <c r="I174" s="4" t="s">
        <v>19</v>
      </c>
      <c r="J174" s="5" t="s">
        <v>19</v>
      </c>
      <c r="K174" s="4" t="s">
        <v>19</v>
      </c>
      <c r="L174" s="4" t="s">
        <v>19</v>
      </c>
      <c r="M174" s="4" t="s">
        <v>19</v>
      </c>
      <c r="N174" s="4" t="s">
        <v>19</v>
      </c>
    </row>
    <row r="175" spans="1:14" ht="16" x14ac:dyDescent="0.2">
      <c r="A175" s="3" t="s">
        <v>171</v>
      </c>
      <c r="B175" s="4">
        <v>-5500000</v>
      </c>
      <c r="C175" s="4" t="s">
        <v>19</v>
      </c>
      <c r="D175" s="4" t="s">
        <v>19</v>
      </c>
      <c r="E175" s="4" t="s">
        <v>19</v>
      </c>
      <c r="F175" s="4" t="s">
        <v>19</v>
      </c>
      <c r="G175" s="4" t="s">
        <v>19</v>
      </c>
      <c r="H175" s="4" t="s">
        <v>19</v>
      </c>
      <c r="I175" s="4" t="s">
        <v>19</v>
      </c>
      <c r="J175" s="5" t="s">
        <v>19</v>
      </c>
      <c r="K175" s="4" t="s">
        <v>19</v>
      </c>
      <c r="L175" s="4" t="s">
        <v>19</v>
      </c>
      <c r="M175" s="4" t="s">
        <v>19</v>
      </c>
      <c r="N175" s="4" t="s">
        <v>19</v>
      </c>
    </row>
    <row r="176" spans="1:14" ht="16" x14ac:dyDescent="0.2">
      <c r="A176" s="3" t="s">
        <v>172</v>
      </c>
      <c r="B176" s="4" t="s">
        <v>19</v>
      </c>
      <c r="C176" s="4" t="s">
        <v>19</v>
      </c>
      <c r="D176" s="4" t="s">
        <v>19</v>
      </c>
      <c r="E176" s="4">
        <v>201533000</v>
      </c>
      <c r="F176" s="4">
        <v>-22000</v>
      </c>
      <c r="G176" s="4" t="s">
        <v>19</v>
      </c>
      <c r="H176" s="4" t="s">
        <v>19</v>
      </c>
      <c r="I176" s="4" t="s">
        <v>19</v>
      </c>
      <c r="J176" s="5" t="s">
        <v>19</v>
      </c>
      <c r="K176" s="4" t="s">
        <v>19</v>
      </c>
      <c r="L176" s="4" t="s">
        <v>19</v>
      </c>
      <c r="M176" s="4" t="s">
        <v>19</v>
      </c>
      <c r="N176" s="4" t="s">
        <v>19</v>
      </c>
    </row>
    <row r="177" spans="1:14" ht="16" x14ac:dyDescent="0.2">
      <c r="A177" s="3" t="s">
        <v>173</v>
      </c>
      <c r="B177" s="4" t="s">
        <v>19</v>
      </c>
      <c r="C177" s="4" t="s">
        <v>19</v>
      </c>
      <c r="D177" s="4" t="s">
        <v>19</v>
      </c>
      <c r="E177" s="4">
        <v>205344000</v>
      </c>
      <c r="F177" s="4" t="s">
        <v>19</v>
      </c>
      <c r="G177" s="4" t="s">
        <v>19</v>
      </c>
      <c r="H177" s="4" t="s">
        <v>19</v>
      </c>
      <c r="I177" s="4" t="s">
        <v>19</v>
      </c>
      <c r="J177" s="5" t="s">
        <v>19</v>
      </c>
      <c r="K177" s="4" t="s">
        <v>19</v>
      </c>
      <c r="L177" s="4" t="s">
        <v>19</v>
      </c>
      <c r="M177" s="4" t="s">
        <v>19</v>
      </c>
      <c r="N177" s="4" t="s">
        <v>19</v>
      </c>
    </row>
    <row r="178" spans="1:14" ht="16" x14ac:dyDescent="0.2">
      <c r="A178" s="3" t="s">
        <v>174</v>
      </c>
      <c r="B178" s="4" t="s">
        <v>19</v>
      </c>
      <c r="C178" s="4" t="s">
        <v>19</v>
      </c>
      <c r="D178" s="4" t="s">
        <v>19</v>
      </c>
      <c r="E178" s="4">
        <v>-3811000</v>
      </c>
      <c r="F178" s="4">
        <v>-22000</v>
      </c>
      <c r="G178" s="4" t="s">
        <v>19</v>
      </c>
      <c r="H178" s="4" t="s">
        <v>19</v>
      </c>
      <c r="I178" s="4" t="s">
        <v>19</v>
      </c>
      <c r="J178" s="5" t="s">
        <v>19</v>
      </c>
      <c r="K178" s="4" t="s">
        <v>19</v>
      </c>
      <c r="L178" s="4" t="s">
        <v>19</v>
      </c>
      <c r="M178" s="4" t="s">
        <v>19</v>
      </c>
      <c r="N178" s="4" t="s">
        <v>19</v>
      </c>
    </row>
    <row r="179" spans="1:14" ht="16" x14ac:dyDescent="0.2">
      <c r="A179" s="3" t="s">
        <v>175</v>
      </c>
      <c r="B179" s="4">
        <v>85615000</v>
      </c>
      <c r="C179" s="4">
        <v>26730000</v>
      </c>
      <c r="D179" s="4">
        <v>9497000</v>
      </c>
      <c r="E179" s="4">
        <v>1518000</v>
      </c>
      <c r="F179" s="4">
        <v>44501000</v>
      </c>
      <c r="G179" s="4">
        <v>-108310000</v>
      </c>
      <c r="H179" s="4">
        <v>41675000</v>
      </c>
      <c r="I179" s="4">
        <v>41337000</v>
      </c>
      <c r="J179" s="5">
        <v>38293000</v>
      </c>
      <c r="K179" s="4">
        <v>23691000</v>
      </c>
      <c r="L179" s="4">
        <v>980000</v>
      </c>
      <c r="M179" s="4">
        <v>12532000</v>
      </c>
      <c r="N179" s="4">
        <v>1090000</v>
      </c>
    </row>
    <row r="180" spans="1:14" ht="16" x14ac:dyDescent="0.2">
      <c r="A180" s="3" t="s">
        <v>150</v>
      </c>
      <c r="B180" s="4" t="s">
        <v>19</v>
      </c>
      <c r="C180" s="4" t="s">
        <v>19</v>
      </c>
      <c r="D180" s="4" t="s">
        <v>19</v>
      </c>
      <c r="E180" s="4" t="s">
        <v>19</v>
      </c>
      <c r="F180" s="4" t="s">
        <v>19</v>
      </c>
      <c r="G180" s="4" t="s">
        <v>19</v>
      </c>
      <c r="H180" s="4" t="s">
        <v>19</v>
      </c>
      <c r="I180" s="4" t="s">
        <v>19</v>
      </c>
      <c r="J180" s="5" t="s">
        <v>19</v>
      </c>
      <c r="K180" s="4" t="s">
        <v>19</v>
      </c>
      <c r="L180" s="4" t="s">
        <v>19</v>
      </c>
      <c r="M180" s="4" t="s">
        <v>19</v>
      </c>
      <c r="N180" s="4" t="s">
        <v>19</v>
      </c>
    </row>
    <row r="181" spans="1:14" ht="16" x14ac:dyDescent="0.2">
      <c r="A181" s="3" t="s">
        <v>176</v>
      </c>
      <c r="B181" s="4">
        <v>85615000</v>
      </c>
      <c r="C181" s="4">
        <v>27563000</v>
      </c>
      <c r="D181" s="4">
        <v>9497000</v>
      </c>
      <c r="E181" s="4">
        <v>208397000</v>
      </c>
      <c r="F181" s="4">
        <v>46384000</v>
      </c>
      <c r="G181" s="4">
        <v>1022212000</v>
      </c>
      <c r="H181" s="4">
        <v>41675000</v>
      </c>
      <c r="I181" s="4">
        <v>41337000</v>
      </c>
      <c r="J181" s="5">
        <v>38293000</v>
      </c>
      <c r="K181" s="4">
        <v>23691000</v>
      </c>
      <c r="L181" s="4">
        <v>980000</v>
      </c>
      <c r="M181" s="4">
        <v>12532000</v>
      </c>
      <c r="N181" s="4">
        <v>1090000</v>
      </c>
    </row>
    <row r="182" spans="1:14" ht="16" x14ac:dyDescent="0.2">
      <c r="A182" s="3" t="s">
        <v>177</v>
      </c>
      <c r="B182" s="4" t="s">
        <v>19</v>
      </c>
      <c r="C182" s="4" t="s">
        <v>19</v>
      </c>
      <c r="D182" s="4" t="s">
        <v>19</v>
      </c>
      <c r="E182" s="4" t="s">
        <v>19</v>
      </c>
      <c r="F182" s="4" t="s">
        <v>19</v>
      </c>
      <c r="G182" s="4" t="s">
        <v>19</v>
      </c>
      <c r="H182" s="4" t="s">
        <v>19</v>
      </c>
      <c r="I182" s="4" t="s">
        <v>19</v>
      </c>
      <c r="J182" s="5" t="s">
        <v>19</v>
      </c>
      <c r="K182" s="4" t="s">
        <v>19</v>
      </c>
      <c r="L182" s="4" t="s">
        <v>19</v>
      </c>
      <c r="M182" s="4" t="s">
        <v>19</v>
      </c>
      <c r="N182" s="4" t="s">
        <v>19</v>
      </c>
    </row>
    <row r="183" spans="1:14" ht="16" x14ac:dyDescent="0.2">
      <c r="A183" s="3" t="s">
        <v>178</v>
      </c>
      <c r="B183" s="4">
        <v>81741000</v>
      </c>
      <c r="C183" s="4">
        <v>9000000</v>
      </c>
      <c r="D183" s="4">
        <v>-4864000</v>
      </c>
      <c r="E183" s="4">
        <v>47601000</v>
      </c>
      <c r="F183" s="4">
        <v>-57663000</v>
      </c>
      <c r="G183" s="4">
        <v>63367000</v>
      </c>
      <c r="H183" s="4">
        <v>134047000</v>
      </c>
      <c r="I183" s="4">
        <v>737312000</v>
      </c>
      <c r="J183" s="5">
        <v>680404000</v>
      </c>
      <c r="K183" s="4">
        <v>418317000</v>
      </c>
      <c r="L183" s="4">
        <v>71735000</v>
      </c>
      <c r="M183" s="4">
        <v>172067000</v>
      </c>
      <c r="N183" s="4">
        <v>18285000</v>
      </c>
    </row>
    <row r="184" spans="1:14" ht="16" x14ac:dyDescent="0.2">
      <c r="A184" s="3" t="s">
        <v>49</v>
      </c>
      <c r="B184" s="4">
        <v>-9564000</v>
      </c>
      <c r="C184" s="4">
        <v>-21971000</v>
      </c>
      <c r="D184" s="4">
        <v>-28233000</v>
      </c>
      <c r="E184" s="4">
        <v>-26636000</v>
      </c>
      <c r="F184" s="4">
        <v>-24007000</v>
      </c>
      <c r="G184" s="4">
        <v>-92838000</v>
      </c>
      <c r="H184" s="4">
        <v>-171354000</v>
      </c>
      <c r="I184" s="4">
        <v>-277963000</v>
      </c>
      <c r="J184" s="5">
        <v>-205118000</v>
      </c>
      <c r="K184" s="4">
        <v>-69195000</v>
      </c>
      <c r="L184" s="4">
        <v>-54659000</v>
      </c>
      <c r="M184" s="4">
        <v>-49322000</v>
      </c>
      <c r="N184" s="4">
        <v>-31942000</v>
      </c>
    </row>
    <row r="185" spans="1:14" ht="16" x14ac:dyDescent="0.2">
      <c r="A185" s="3" t="s">
        <v>50</v>
      </c>
      <c r="B185" s="6">
        <v>-17.809999999999999</v>
      </c>
      <c r="C185" s="6">
        <v>-27.35</v>
      </c>
      <c r="D185" s="6">
        <v>-22.46</v>
      </c>
      <c r="E185" s="6">
        <v>-14.01</v>
      </c>
      <c r="F185" s="6">
        <v>-7.93</v>
      </c>
      <c r="G185" s="6">
        <v>-21.53</v>
      </c>
      <c r="H185" s="6">
        <v>-25.46</v>
      </c>
      <c r="I185" s="6">
        <v>-25.48</v>
      </c>
      <c r="J185" s="7">
        <v>-13.86</v>
      </c>
      <c r="K185" s="6">
        <v>-25.48</v>
      </c>
      <c r="L185" s="6">
        <v>-22.16</v>
      </c>
      <c r="M185" s="6">
        <v>-18.329999999999998</v>
      </c>
      <c r="N185" s="6">
        <v>-13.86</v>
      </c>
    </row>
    <row r="186" spans="1:14" ht="16" x14ac:dyDescent="0.2">
      <c r="A186" s="3" t="s">
        <v>179</v>
      </c>
      <c r="B186" s="4" t="s">
        <v>19</v>
      </c>
      <c r="C186" s="4" t="s">
        <v>19</v>
      </c>
      <c r="D186" s="4" t="s">
        <v>19</v>
      </c>
      <c r="E186" s="4" t="s">
        <v>19</v>
      </c>
      <c r="F186" s="4">
        <v>11432000</v>
      </c>
      <c r="G186" s="4">
        <v>41601000</v>
      </c>
      <c r="H186" s="4">
        <v>40530000</v>
      </c>
      <c r="I186" s="4">
        <v>25287000</v>
      </c>
      <c r="J186" s="5">
        <v>40550000</v>
      </c>
      <c r="K186" s="4">
        <v>24907000</v>
      </c>
      <c r="L186" s="4" t="s">
        <v>19</v>
      </c>
      <c r="M186" s="4" t="s">
        <v>19</v>
      </c>
      <c r="N186" s="4">
        <v>15643000</v>
      </c>
    </row>
    <row r="187" spans="1:14" ht="16" x14ac:dyDescent="0.2">
      <c r="A187" s="3" t="s">
        <v>180</v>
      </c>
      <c r="B187" s="4">
        <v>-8450000</v>
      </c>
      <c r="C187" s="4">
        <v>-17318000</v>
      </c>
      <c r="D187" s="4">
        <v>-13802000</v>
      </c>
      <c r="E187" s="4">
        <v>3910000</v>
      </c>
      <c r="F187" s="4">
        <v>31027000</v>
      </c>
      <c r="G187" s="4">
        <v>36245000</v>
      </c>
      <c r="H187" s="4">
        <v>153875000</v>
      </c>
      <c r="I187" s="4">
        <v>252616000</v>
      </c>
      <c r="J187" s="5">
        <v>338168000</v>
      </c>
      <c r="K187" s="4">
        <v>81888000</v>
      </c>
      <c r="L187" s="4">
        <v>103255000</v>
      </c>
      <c r="M187" s="4">
        <v>70800000</v>
      </c>
      <c r="N187" s="4">
        <v>82225000</v>
      </c>
    </row>
    <row r="188" spans="1:14" ht="16" x14ac:dyDescent="0.2">
      <c r="A188" s="28" t="s">
        <v>181</v>
      </c>
      <c r="B188" s="26">
        <v>-8450000</v>
      </c>
      <c r="C188" s="26">
        <v>-17318000</v>
      </c>
      <c r="D188" s="26">
        <v>-13802000</v>
      </c>
      <c r="E188" s="26">
        <v>3910000</v>
      </c>
      <c r="F188" s="26">
        <v>31027000</v>
      </c>
      <c r="G188" s="26">
        <v>36245000</v>
      </c>
      <c r="H188" s="26">
        <v>153875000</v>
      </c>
      <c r="I188" s="26">
        <v>252616000</v>
      </c>
      <c r="J188" s="27">
        <v>338168000</v>
      </c>
      <c r="K188" s="26">
        <v>81888000</v>
      </c>
      <c r="L188" s="26">
        <v>103255000</v>
      </c>
      <c r="M188" s="26">
        <v>70800000</v>
      </c>
      <c r="N188" s="26">
        <v>82225000</v>
      </c>
    </row>
    <row r="189" spans="1:14" ht="16" x14ac:dyDescent="0.2">
      <c r="A189" s="20" t="s">
        <v>194</v>
      </c>
      <c r="B189" s="21"/>
      <c r="C189" s="22">
        <f>(C188/B188)-1</f>
        <v>1.0494674556213019</v>
      </c>
      <c r="D189" s="22">
        <f>(D188/C188)-1</f>
        <v>-0.20302575355121844</v>
      </c>
      <c r="E189" s="22">
        <f>(E188/D188)-1</f>
        <v>-1.2832922764816694</v>
      </c>
      <c r="F189" s="22">
        <f t="shared" ref="F189:L189" si="8">(F188/E188)-1</f>
        <v>6.9352941176470591</v>
      </c>
      <c r="G189" s="22">
        <f t="shared" si="8"/>
        <v>0.16817610468301791</v>
      </c>
      <c r="H189" s="22">
        <f t="shared" si="8"/>
        <v>3.2454131604359224</v>
      </c>
      <c r="I189" s="22">
        <f t="shared" si="8"/>
        <v>0.6416961819658813</v>
      </c>
      <c r="J189" s="22">
        <f t="shared" si="8"/>
        <v>0.33866421762675358</v>
      </c>
      <c r="K189" s="22"/>
      <c r="L189" s="22">
        <f t="shared" si="8"/>
        <v>0.26092956232903486</v>
      </c>
      <c r="M189" s="22">
        <f t="shared" ref="M189" si="9">(M188/L188)-1</f>
        <v>-0.31431891918066923</v>
      </c>
      <c r="N189" s="22">
        <f t="shared" ref="N189" si="10">(N188/M188)-1</f>
        <v>0.16137005649717517</v>
      </c>
    </row>
    <row r="190" spans="1:14" ht="16" x14ac:dyDescent="0.2">
      <c r="A190" s="23" t="s">
        <v>195</v>
      </c>
      <c r="B190" s="24">
        <f t="shared" ref="B190:N190" si="11">B188/B2</f>
        <v>-0.15733517046195095</v>
      </c>
      <c r="C190" s="24">
        <f t="shared" si="11"/>
        <v>-0.21559912854030502</v>
      </c>
      <c r="D190" s="24">
        <f t="shared" si="11"/>
        <v>-0.10978626597834819</v>
      </c>
      <c r="E190" s="24">
        <f t="shared" si="11"/>
        <v>2.0560118628203644E-2</v>
      </c>
      <c r="F190" s="24">
        <f t="shared" si="11"/>
        <v>0.10245479401392173</v>
      </c>
      <c r="G190" s="24">
        <f t="shared" si="11"/>
        <v>8.4042674061896402E-2</v>
      </c>
      <c r="H190" s="24">
        <f t="shared" si="11"/>
        <v>0.2286064477789333</v>
      </c>
      <c r="I190" s="24">
        <f t="shared" si="11"/>
        <v>0.23155683232717292</v>
      </c>
      <c r="J190" s="24">
        <f t="shared" si="11"/>
        <v>0.22849111996243257</v>
      </c>
      <c r="K190" s="24">
        <f t="shared" si="11"/>
        <v>0.25746166591732983</v>
      </c>
      <c r="L190" s="24">
        <f t="shared" si="11"/>
        <v>0.29041085873074801</v>
      </c>
      <c r="M190" s="24">
        <f t="shared" si="11"/>
        <v>0.1826634812357133</v>
      </c>
      <c r="N190" s="24">
        <f t="shared" si="11"/>
        <v>0.19633476599808977</v>
      </c>
    </row>
    <row r="191" spans="1:14" ht="16" x14ac:dyDescent="0.2">
      <c r="A191" s="3" t="s">
        <v>182</v>
      </c>
      <c r="B191" s="4" t="s">
        <v>19</v>
      </c>
      <c r="C191" s="4">
        <v>166274000</v>
      </c>
      <c r="D191" s="4">
        <v>-13802000</v>
      </c>
      <c r="E191" s="4">
        <v>-198053000</v>
      </c>
      <c r="F191" s="4">
        <v>34412000</v>
      </c>
      <c r="G191" s="4">
        <v>1166767000</v>
      </c>
      <c r="H191" s="4">
        <v>153875000</v>
      </c>
      <c r="I191" s="4">
        <v>252616000</v>
      </c>
      <c r="J191" s="5">
        <v>338168000</v>
      </c>
      <c r="K191" s="4">
        <v>81888000</v>
      </c>
      <c r="L191" s="4">
        <v>103255000</v>
      </c>
      <c r="M191" s="4">
        <v>70800000</v>
      </c>
      <c r="N191" s="4">
        <v>82225000</v>
      </c>
    </row>
    <row r="192" spans="1:14" ht="16" x14ac:dyDescent="0.2">
      <c r="A192" s="3" t="s">
        <v>183</v>
      </c>
      <c r="B192" s="6">
        <v>-0.08</v>
      </c>
      <c r="C192" s="6">
        <v>-0.17</v>
      </c>
      <c r="D192" s="6">
        <v>-0.13</v>
      </c>
      <c r="E192" s="6">
        <v>0.06</v>
      </c>
      <c r="F192" s="6">
        <v>0.25</v>
      </c>
      <c r="G192" s="6">
        <v>0.28000000000000003</v>
      </c>
      <c r="H192" s="6">
        <v>1.1299999999999999</v>
      </c>
      <c r="I192" s="6">
        <v>1.79</v>
      </c>
      <c r="J192" s="7">
        <v>2.35</v>
      </c>
      <c r="K192" s="6">
        <v>0.57999999999999996</v>
      </c>
      <c r="L192" s="6">
        <v>0.72</v>
      </c>
      <c r="M192" s="6">
        <v>0.49</v>
      </c>
      <c r="N192" s="6">
        <v>0.56999999999999995</v>
      </c>
    </row>
    <row r="193" spans="1:14" ht="16" x14ac:dyDescent="0.2">
      <c r="A193" s="3" t="s">
        <v>184</v>
      </c>
      <c r="B193" s="4" t="s">
        <v>19</v>
      </c>
      <c r="C193" s="4" t="s">
        <v>19</v>
      </c>
      <c r="D193" s="4" t="s">
        <v>19</v>
      </c>
      <c r="E193" s="6">
        <v>73.459999999999994</v>
      </c>
      <c r="F193" s="6">
        <v>122.47</v>
      </c>
      <c r="G193" s="6">
        <v>137.21</v>
      </c>
      <c r="H193" s="6">
        <v>127.9</v>
      </c>
      <c r="I193" s="6">
        <v>55.85</v>
      </c>
      <c r="J193" s="7">
        <v>24.89</v>
      </c>
      <c r="K193" s="4" t="s">
        <v>19</v>
      </c>
      <c r="L193" s="4" t="s">
        <v>19</v>
      </c>
      <c r="M193" s="6">
        <v>38.299999999999997</v>
      </c>
      <c r="N193" s="6">
        <v>25.95</v>
      </c>
    </row>
    <row r="194" spans="1:14" ht="16" x14ac:dyDescent="0.2">
      <c r="A194" s="3" t="s">
        <v>185</v>
      </c>
      <c r="B194" s="6">
        <v>0.26</v>
      </c>
      <c r="C194" s="6">
        <v>0.43</v>
      </c>
      <c r="D194" s="6">
        <v>0.17</v>
      </c>
      <c r="E194" s="6">
        <v>-0.51</v>
      </c>
      <c r="F194" s="6">
        <v>-2.0299999999999998</v>
      </c>
      <c r="G194" s="6">
        <v>-0.69</v>
      </c>
      <c r="H194" s="6">
        <v>-0.77</v>
      </c>
      <c r="I194" s="6">
        <v>-0.82</v>
      </c>
      <c r="J194" s="7">
        <v>-1.59</v>
      </c>
      <c r="K194" s="6">
        <v>-1.06</v>
      </c>
      <c r="L194" s="6">
        <v>-1.88</v>
      </c>
      <c r="M194" s="6">
        <v>-1.56</v>
      </c>
      <c r="N194" s="6">
        <v>-2.36</v>
      </c>
    </row>
    <row r="196" spans="1:14" ht="16" x14ac:dyDescent="0.2">
      <c r="A196" s="8"/>
    </row>
  </sheetData>
  <pageMargins left="0.7" right="0.7" top="0.75" bottom="0.75" header="0.3" footer="0.3"/>
  <ignoredErrors>
    <ignoredError sqref="B1:K1 A4:N7 A15:N16 A19:N33 A191:N195 A2:N2 A9:N11 A13:N13 A37:N95 A130:N142 A144:N171 A188 A173:N187 A172:I172 K172:N172 A97:N104 A96:B96 G96:N96 A106:N128 A105:B105 G105:N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842C4-CA87-FC4A-82CC-6D970287230F}">
  <dimension ref="A1:R110"/>
  <sheetViews>
    <sheetView tabSelected="1" workbookViewId="0">
      <selection activeCell="H19" sqref="H19"/>
    </sheetView>
  </sheetViews>
  <sheetFormatPr baseColWidth="10" defaultRowHeight="15" x14ac:dyDescent="0.2"/>
  <cols>
    <col min="1" max="18" width="18.83203125" customWidth="1"/>
  </cols>
  <sheetData>
    <row r="1" spans="1:18" s="113" customFormat="1" ht="22" customHeight="1" x14ac:dyDescent="0.2">
      <c r="A1" s="112" t="e" vm="1">
        <v>#VALUE!</v>
      </c>
      <c r="B1" s="112"/>
      <c r="C1" s="112"/>
      <c r="D1" s="112"/>
      <c r="E1" s="112"/>
      <c r="F1" s="112"/>
      <c r="G1" s="112"/>
      <c r="H1" s="112"/>
      <c r="I1" s="112"/>
      <c r="J1" s="112"/>
      <c r="K1" s="112"/>
      <c r="L1" s="112"/>
      <c r="M1" s="112"/>
      <c r="N1" s="112"/>
      <c r="O1" s="112"/>
      <c r="P1" s="112"/>
      <c r="Q1" s="112"/>
      <c r="R1" s="112"/>
    </row>
    <row r="2" spans="1:18" s="113" customFormat="1" ht="22" customHeight="1" thickBot="1" x14ac:dyDescent="0.25">
      <c r="A2" s="112"/>
      <c r="B2" s="112"/>
      <c r="C2" s="112"/>
      <c r="D2" s="112"/>
      <c r="E2" s="112"/>
      <c r="F2" s="112"/>
      <c r="G2" s="112"/>
      <c r="H2" s="112"/>
      <c r="I2" s="112"/>
      <c r="J2" s="112"/>
      <c r="K2" s="112"/>
      <c r="L2" s="112"/>
      <c r="M2" s="112"/>
      <c r="N2" s="112"/>
      <c r="O2" s="112"/>
      <c r="P2" s="112"/>
      <c r="Q2" s="112"/>
      <c r="R2" s="112"/>
    </row>
    <row r="3" spans="1:18" ht="22" customHeight="1" x14ac:dyDescent="0.2">
      <c r="A3" s="34" cm="1">
        <f t="array" ref="A3">_FV(A1,"Market cap",TRUE)</f>
        <v>29372490000</v>
      </c>
      <c r="B3" s="35" t="s">
        <v>196</v>
      </c>
      <c r="C3" s="36">
        <f>Financials!J8*0.01</f>
        <v>0.77810000000000001</v>
      </c>
      <c r="D3" s="35" t="s">
        <v>197</v>
      </c>
      <c r="E3" s="36">
        <f>SUM(C11:E11)/3</f>
        <v>0.55457372362451041</v>
      </c>
      <c r="F3" s="37" t="s">
        <v>198</v>
      </c>
      <c r="G3" s="38">
        <f>AVERAGE(Financials!I129:N129)</f>
        <v>8.6072642166273861E-3</v>
      </c>
      <c r="H3" s="37" t="s">
        <v>199</v>
      </c>
      <c r="I3" s="39">
        <f>J15*(1+I7)/(I6-I7)</f>
        <v>30273051887.082695</v>
      </c>
      <c r="J3" s="40" t="s">
        <v>200</v>
      </c>
      <c r="K3" s="41">
        <f>(Financials!J172*-1)/A3</f>
        <v>0</v>
      </c>
      <c r="L3" s="42" t="s">
        <v>201</v>
      </c>
      <c r="M3" s="43"/>
      <c r="N3" s="114" t="s">
        <v>202</v>
      </c>
      <c r="O3" s="115"/>
      <c r="P3" s="43"/>
      <c r="Q3" s="43"/>
      <c r="R3" s="43"/>
    </row>
    <row r="4" spans="1:18" ht="22" customHeight="1" x14ac:dyDescent="0.2">
      <c r="A4" s="44">
        <f>Financials!J56-Financials!J96-Financials!J105</f>
        <v>753629000</v>
      </c>
      <c r="B4" s="45" t="s">
        <v>203</v>
      </c>
      <c r="C4" s="46">
        <f>Financials!J17*0.01</f>
        <v>-0.17989999999999998</v>
      </c>
      <c r="D4" s="45" t="s">
        <v>204</v>
      </c>
      <c r="E4" s="46">
        <f>SUM(C13:E13)/3</f>
        <v>0.42774754480641269</v>
      </c>
      <c r="F4" s="47" t="s">
        <v>205</v>
      </c>
      <c r="G4" s="48">
        <f>A5*(1+(5*G3))</f>
        <v>154706797.77017465</v>
      </c>
      <c r="H4" s="47" t="s">
        <v>206</v>
      </c>
      <c r="I4" s="49">
        <f>NPV(I6,F15,G15,H15,I15,(J15+I3))</f>
        <v>24017033826.550808</v>
      </c>
      <c r="J4" s="47" t="s">
        <v>207</v>
      </c>
      <c r="K4" s="50" cm="1">
        <f t="array" ref="K4">_FV(A1,"Change (%)",TRUE)</f>
        <v>2.5309999999999998E-3</v>
      </c>
      <c r="L4" s="51" t="s">
        <v>208</v>
      </c>
      <c r="M4" s="43"/>
      <c r="N4" s="116" t="s">
        <v>209</v>
      </c>
      <c r="O4" s="117"/>
      <c r="P4" s="43"/>
      <c r="Q4" s="43"/>
      <c r="R4" s="43"/>
    </row>
    <row r="5" spans="1:18" ht="22" customHeight="1" x14ac:dyDescent="0.2">
      <c r="A5" s="44" cm="1">
        <f t="array" ref="A5">_FV(A1,"Shares outstanding",TRUE)</f>
        <v>148323500</v>
      </c>
      <c r="B5" s="45" t="s">
        <v>210</v>
      </c>
      <c r="C5" s="46">
        <f>F14</f>
        <v>0.19083969465648856</v>
      </c>
      <c r="D5" s="52" t="s">
        <v>211</v>
      </c>
      <c r="E5" s="46">
        <f>SUM(C16:E16)/3</f>
        <v>1.4439967033497139</v>
      </c>
      <c r="F5" s="47" t="s">
        <v>212</v>
      </c>
      <c r="G5" s="48">
        <f>Financials!J56</f>
        <v>1968407000</v>
      </c>
      <c r="H5" s="47" t="s">
        <v>213</v>
      </c>
      <c r="I5" s="49">
        <f>I4+G5-G6</f>
        <v>24770662826.550808</v>
      </c>
      <c r="J5" s="47" t="s">
        <v>214</v>
      </c>
      <c r="K5" s="53" cm="1">
        <f t="array" ref="K5">_FV(A1,"Price")</f>
        <v>198.03</v>
      </c>
      <c r="L5" s="54" t="s">
        <v>215</v>
      </c>
      <c r="M5" s="43"/>
      <c r="N5" s="55" t="s">
        <v>216</v>
      </c>
      <c r="O5" s="56">
        <f>Financials!J20</f>
        <v>-23213000</v>
      </c>
      <c r="P5" s="43"/>
      <c r="Q5" s="43"/>
      <c r="R5" s="43"/>
    </row>
    <row r="6" spans="1:18" ht="22" customHeight="1" x14ac:dyDescent="0.2">
      <c r="A6" s="57">
        <f>O20/F10</f>
        <v>14.013592557251908</v>
      </c>
      <c r="B6" s="45" t="s">
        <v>217</v>
      </c>
      <c r="C6" s="46">
        <f>F17</f>
        <v>0.17318702290076335</v>
      </c>
      <c r="D6" s="52" t="s">
        <v>195</v>
      </c>
      <c r="E6" s="46">
        <f>Financials!J33/Financials!J126</f>
        <v>-0.44790395061153482</v>
      </c>
      <c r="F6" s="45" t="s">
        <v>218</v>
      </c>
      <c r="G6" s="48">
        <f>Financials!J96+Financials!J105</f>
        <v>1214778000</v>
      </c>
      <c r="H6" s="47" t="s">
        <v>219</v>
      </c>
      <c r="I6" s="50">
        <f>N25</f>
        <v>7.5787743691478976E-2</v>
      </c>
      <c r="J6" s="47" t="s">
        <v>220</v>
      </c>
      <c r="K6" s="58">
        <f>I5/G4</f>
        <v>160.11360317436711</v>
      </c>
      <c r="L6" s="59" t="s">
        <v>221</v>
      </c>
      <c r="M6" s="43"/>
      <c r="N6" s="55" t="s">
        <v>222</v>
      </c>
      <c r="O6" s="56">
        <f>Financials!J96</f>
        <v>31054000</v>
      </c>
      <c r="P6" s="43"/>
      <c r="Q6" s="43"/>
      <c r="R6" s="43"/>
    </row>
    <row r="7" spans="1:18" ht="22" customHeight="1" thickBot="1" x14ac:dyDescent="0.25">
      <c r="A7" s="60">
        <f>O20/F12</f>
        <v>73.431224999999998</v>
      </c>
      <c r="B7" s="61" t="s">
        <v>223</v>
      </c>
      <c r="C7" s="62">
        <f>F15/A3</f>
        <v>1.2358502803133135E-2</v>
      </c>
      <c r="D7" s="61" t="s">
        <v>224</v>
      </c>
      <c r="E7" s="63">
        <f>(Financials!J16*(1-0.25))/(Financials!J126+Financials!J105+Financials!J96)</f>
        <v>-0.10997716475078907</v>
      </c>
      <c r="F7" s="61" t="s">
        <v>191</v>
      </c>
      <c r="G7" s="64">
        <f>(Financials!J96+Financials!J105)/Financials!J126</f>
        <v>2.0203401444266675</v>
      </c>
      <c r="H7" s="65" t="s">
        <v>225</v>
      </c>
      <c r="I7" s="66">
        <v>2.5000000000000001E-2</v>
      </c>
      <c r="J7" s="67" t="s">
        <v>226</v>
      </c>
      <c r="K7" s="68">
        <f>K6/K5-1</f>
        <v>-0.19146794337036255</v>
      </c>
      <c r="L7" s="69" t="s">
        <v>227</v>
      </c>
      <c r="M7" s="43"/>
      <c r="N7" s="55" t="s">
        <v>228</v>
      </c>
      <c r="O7" s="56">
        <f>Financials!J105</f>
        <v>1183724000</v>
      </c>
      <c r="P7" s="43"/>
      <c r="Q7" s="43"/>
      <c r="R7" s="43"/>
    </row>
    <row r="8" spans="1:18" ht="22" customHeight="1" x14ac:dyDescent="0.2">
      <c r="A8" s="70"/>
      <c r="B8" s="43"/>
      <c r="C8" s="43"/>
      <c r="D8" s="43"/>
      <c r="E8" s="43"/>
      <c r="F8" s="43"/>
      <c r="G8" s="43"/>
      <c r="H8" s="43"/>
      <c r="I8" s="43"/>
      <c r="J8" s="43"/>
      <c r="K8" s="43"/>
      <c r="L8" s="43"/>
      <c r="M8" s="43"/>
      <c r="N8" s="71" t="s">
        <v>209</v>
      </c>
      <c r="O8" s="72">
        <f>O5/(O6+O7)</f>
        <v>-1.9108841286226783E-2</v>
      </c>
      <c r="P8" s="43"/>
      <c r="Q8" s="43"/>
      <c r="R8" s="43"/>
    </row>
    <row r="9" spans="1:18" ht="22" customHeight="1" x14ac:dyDescent="0.2">
      <c r="A9" s="73"/>
      <c r="B9" s="74">
        <v>2020</v>
      </c>
      <c r="C9" s="74">
        <v>2021</v>
      </c>
      <c r="D9" s="74">
        <v>2022</v>
      </c>
      <c r="E9" s="74">
        <v>2023</v>
      </c>
      <c r="F9" s="75">
        <v>2024</v>
      </c>
      <c r="G9" s="76">
        <v>2025</v>
      </c>
      <c r="H9" s="76">
        <v>2026</v>
      </c>
      <c r="I9" s="76">
        <v>2027</v>
      </c>
      <c r="J9" s="77">
        <v>2028</v>
      </c>
      <c r="K9" s="78"/>
      <c r="L9" s="79"/>
      <c r="M9" s="79"/>
      <c r="N9" s="55" t="s">
        <v>229</v>
      </c>
      <c r="O9" s="56">
        <f>Financials!J25</f>
        <v>17621000</v>
      </c>
      <c r="P9" s="43"/>
      <c r="Q9" s="43"/>
      <c r="R9" s="43"/>
    </row>
    <row r="10" spans="1:18" ht="22" customHeight="1" x14ac:dyDescent="0.2">
      <c r="A10" s="80" t="s">
        <v>230</v>
      </c>
      <c r="B10" s="81">
        <v>431269000</v>
      </c>
      <c r="C10" s="81">
        <v>673100000</v>
      </c>
      <c r="D10" s="81">
        <v>1090946000</v>
      </c>
      <c r="E10" s="81">
        <v>1617000000</v>
      </c>
      <c r="F10" s="82">
        <v>2096000000</v>
      </c>
      <c r="G10" s="81">
        <v>2621000000</v>
      </c>
      <c r="H10" s="81">
        <v>3254000000</v>
      </c>
      <c r="I10" s="81">
        <v>4188000000</v>
      </c>
      <c r="J10" s="83">
        <v>5230000000</v>
      </c>
      <c r="K10" s="84" t="s">
        <v>231</v>
      </c>
      <c r="L10" s="79"/>
      <c r="N10" s="55" t="s">
        <v>232</v>
      </c>
      <c r="O10" s="56">
        <f>Financials!J24</f>
        <v>-251692000</v>
      </c>
      <c r="P10" s="43"/>
      <c r="Q10" s="43"/>
      <c r="R10" s="43"/>
    </row>
    <row r="11" spans="1:18" ht="22" customHeight="1" x14ac:dyDescent="0.2">
      <c r="A11" s="85"/>
      <c r="B11" s="86"/>
      <c r="C11" s="86">
        <f t="shared" ref="C11:J11" si="0">(C10/B10)-1</f>
        <v>0.56074283104048739</v>
      </c>
      <c r="D11" s="86">
        <f t="shared" si="0"/>
        <v>0.6207784875947111</v>
      </c>
      <c r="E11" s="86">
        <f t="shared" si="0"/>
        <v>0.48219985223833262</v>
      </c>
      <c r="F11" s="87">
        <f t="shared" si="0"/>
        <v>0.2962275819418676</v>
      </c>
      <c r="G11" s="86">
        <f t="shared" si="0"/>
        <v>0.25047709923664119</v>
      </c>
      <c r="H11" s="86">
        <f t="shared" si="0"/>
        <v>0.24151087371232349</v>
      </c>
      <c r="I11" s="86">
        <f t="shared" si="0"/>
        <v>0.28703134603564839</v>
      </c>
      <c r="J11" s="88">
        <f t="shared" si="0"/>
        <v>0.24880611270296082</v>
      </c>
      <c r="K11" s="89">
        <f>AVERAGE(G11:J11)</f>
        <v>0.25695635792189347</v>
      </c>
      <c r="L11" s="79"/>
      <c r="M11" s="79"/>
      <c r="N11" s="55" t="s">
        <v>233</v>
      </c>
      <c r="O11" s="90">
        <f>O9/O10</f>
        <v>-7.0010171161578441E-2</v>
      </c>
      <c r="P11" s="43"/>
      <c r="Q11" s="43"/>
      <c r="R11" s="43"/>
    </row>
    <row r="12" spans="1:18" ht="22" customHeight="1" x14ac:dyDescent="0.2">
      <c r="A12" s="80" t="s">
        <v>137</v>
      </c>
      <c r="B12" s="81">
        <v>-115116000</v>
      </c>
      <c r="C12" s="81">
        <v>-262029000</v>
      </c>
      <c r="D12" s="81">
        <v>-390278000</v>
      </c>
      <c r="E12" s="81">
        <v>-202000000</v>
      </c>
      <c r="F12" s="82">
        <v>400000000</v>
      </c>
      <c r="G12" s="81">
        <v>497000000</v>
      </c>
      <c r="H12" s="81">
        <v>634000000</v>
      </c>
      <c r="I12" s="81">
        <v>737000000</v>
      </c>
      <c r="J12" s="83">
        <v>1023000000</v>
      </c>
      <c r="K12" s="84" t="s">
        <v>234</v>
      </c>
      <c r="L12" s="79"/>
      <c r="M12" s="79"/>
      <c r="N12" s="55" t="s">
        <v>235</v>
      </c>
      <c r="O12" s="90">
        <f>O8*(1-O11)</f>
        <v>-2.0446654535374954E-2</v>
      </c>
      <c r="P12" s="43"/>
      <c r="Q12" s="43"/>
      <c r="R12" s="43"/>
    </row>
    <row r="13" spans="1:18" ht="22" customHeight="1" x14ac:dyDescent="0.2">
      <c r="A13" s="85"/>
      <c r="B13" s="86"/>
      <c r="C13" s="86">
        <f t="shared" ref="C13:J13" si="1">(C12/B12)-1</f>
        <v>1.2762170332534137</v>
      </c>
      <c r="D13" s="86">
        <f t="shared" si="1"/>
        <v>0.48944582469879294</v>
      </c>
      <c r="E13" s="88">
        <f t="shared" si="1"/>
        <v>-0.48242022353296876</v>
      </c>
      <c r="F13" s="86">
        <f t="shared" si="1"/>
        <v>-2.9801980198019802</v>
      </c>
      <c r="G13" s="86">
        <f t="shared" si="1"/>
        <v>0.24249999999999994</v>
      </c>
      <c r="H13" s="86">
        <f t="shared" si="1"/>
        <v>0.2756539235412474</v>
      </c>
      <c r="I13" s="86">
        <f t="shared" si="1"/>
        <v>0.16246056782334395</v>
      </c>
      <c r="J13" s="88">
        <f t="shared" si="1"/>
        <v>0.38805970149253732</v>
      </c>
      <c r="K13" s="89">
        <f>AVERAGE(G13:J13)</f>
        <v>0.26716854821428215</v>
      </c>
      <c r="L13" s="79"/>
      <c r="M13" s="79"/>
      <c r="N13" s="116" t="s">
        <v>236</v>
      </c>
      <c r="O13" s="117"/>
      <c r="P13" s="43"/>
      <c r="Q13" s="43"/>
      <c r="R13" s="43"/>
    </row>
    <row r="14" spans="1:18" ht="22" customHeight="1" x14ac:dyDescent="0.2">
      <c r="A14" s="91" t="s">
        <v>237</v>
      </c>
      <c r="B14" s="92">
        <f>B12/B10</f>
        <v>-0.26692389204881406</v>
      </c>
      <c r="C14" s="92">
        <f t="shared" ref="C14:J14" si="2">C12/C10</f>
        <v>-0.38928688159263108</v>
      </c>
      <c r="D14" s="92">
        <f t="shared" si="2"/>
        <v>-0.35774272970431165</v>
      </c>
      <c r="E14" s="92">
        <f t="shared" si="2"/>
        <v>-0.12492269635126778</v>
      </c>
      <c r="F14" s="93">
        <f t="shared" si="2"/>
        <v>0.19083969465648856</v>
      </c>
      <c r="G14" s="92">
        <f t="shared" si="2"/>
        <v>0.18962228157191913</v>
      </c>
      <c r="H14" s="92">
        <f t="shared" si="2"/>
        <v>0.19483712354025814</v>
      </c>
      <c r="I14" s="92">
        <f t="shared" si="2"/>
        <v>0.17597898758357211</v>
      </c>
      <c r="J14" s="94">
        <f t="shared" si="2"/>
        <v>0.19560229445506691</v>
      </c>
      <c r="K14" s="94"/>
      <c r="L14" s="79"/>
      <c r="M14" s="79"/>
      <c r="N14" s="55" t="s">
        <v>238</v>
      </c>
      <c r="O14" s="90">
        <f>'[1]US Treasury Bonds'!$C$8</f>
        <v>4.2709999999999998E-2</v>
      </c>
      <c r="P14" s="43"/>
      <c r="Q14" s="43"/>
      <c r="R14" s="43"/>
    </row>
    <row r="15" spans="1:18" ht="22" customHeight="1" x14ac:dyDescent="0.2">
      <c r="A15" s="80" t="s">
        <v>180</v>
      </c>
      <c r="B15" s="81">
        <v>36245000</v>
      </c>
      <c r="C15" s="81">
        <v>153875000</v>
      </c>
      <c r="D15" s="81">
        <v>252616000</v>
      </c>
      <c r="E15" s="81">
        <v>365000000</v>
      </c>
      <c r="F15" s="82">
        <v>363000000</v>
      </c>
      <c r="G15" s="81">
        <v>450000000</v>
      </c>
      <c r="H15" s="81">
        <v>603000000</v>
      </c>
      <c r="I15" s="81">
        <v>1012000000</v>
      </c>
      <c r="J15" s="83">
        <v>1500000000</v>
      </c>
      <c r="K15" s="84" t="s">
        <v>239</v>
      </c>
      <c r="L15" s="79"/>
      <c r="M15" s="79"/>
      <c r="N15" s="55" t="s">
        <v>240</v>
      </c>
      <c r="O15" s="95" cm="1">
        <f t="array" ref="O15">_FV(A1,"Beta")</f>
        <v>0.89749999999999996</v>
      </c>
      <c r="P15" s="43"/>
      <c r="Q15" s="43"/>
      <c r="R15" s="43"/>
    </row>
    <row r="16" spans="1:18" ht="22" customHeight="1" x14ac:dyDescent="0.2">
      <c r="A16" s="96"/>
      <c r="B16" s="86"/>
      <c r="C16" s="86">
        <f t="shared" ref="C16:J16" si="3">(C15/B15)-1</f>
        <v>3.2454131604359224</v>
      </c>
      <c r="D16" s="86">
        <f t="shared" si="3"/>
        <v>0.6416961819658813</v>
      </c>
      <c r="E16" s="86">
        <f t="shared" si="3"/>
        <v>0.4448807676473383</v>
      </c>
      <c r="F16" s="87">
        <f t="shared" si="3"/>
        <v>-5.479452054794498E-3</v>
      </c>
      <c r="G16" s="86">
        <f t="shared" si="3"/>
        <v>0.2396694214876034</v>
      </c>
      <c r="H16" s="86">
        <f t="shared" si="3"/>
        <v>0.34000000000000008</v>
      </c>
      <c r="I16" s="86">
        <f t="shared" si="3"/>
        <v>0.67827529021558863</v>
      </c>
      <c r="J16" s="88">
        <f t="shared" si="3"/>
        <v>0.48221343873517797</v>
      </c>
      <c r="K16" s="89">
        <f>AVERAGE(G16:J16)</f>
        <v>0.43503953760959252</v>
      </c>
      <c r="L16" s="79"/>
      <c r="M16" s="79"/>
      <c r="N16" s="55" t="s">
        <v>241</v>
      </c>
      <c r="O16" s="90">
        <v>8.4000000000000005E-2</v>
      </c>
      <c r="P16" s="43"/>
      <c r="Q16" s="43"/>
      <c r="R16" s="43"/>
    </row>
    <row r="17" spans="1:18" ht="22" customHeight="1" x14ac:dyDescent="0.2">
      <c r="A17" s="91" t="s">
        <v>195</v>
      </c>
      <c r="B17" s="92">
        <f>B15/B10</f>
        <v>8.4042674061896402E-2</v>
      </c>
      <c r="C17" s="92">
        <f t="shared" ref="C17:J17" si="4">C15/C10</f>
        <v>0.2286064477789333</v>
      </c>
      <c r="D17" s="92">
        <f t="shared" si="4"/>
        <v>0.23155683232717292</v>
      </c>
      <c r="E17" s="94">
        <f t="shared" si="4"/>
        <v>0.22572665429808286</v>
      </c>
      <c r="F17" s="92">
        <f t="shared" si="4"/>
        <v>0.17318702290076335</v>
      </c>
      <c r="G17" s="92">
        <f t="shared" si="4"/>
        <v>0.17169019458222054</v>
      </c>
      <c r="H17" s="92">
        <f t="shared" si="4"/>
        <v>0.18531038721573448</v>
      </c>
      <c r="I17" s="92">
        <f t="shared" si="4"/>
        <v>0.24164278892072588</v>
      </c>
      <c r="J17" s="94">
        <f t="shared" si="4"/>
        <v>0.28680688336520077</v>
      </c>
      <c r="K17" s="94"/>
      <c r="L17" s="79"/>
      <c r="M17" s="79"/>
      <c r="N17" s="97" t="s">
        <v>236</v>
      </c>
      <c r="O17" s="98">
        <f>(O14)+((O15)*(O16-O14))</f>
        <v>7.9767775000000013E-2</v>
      </c>
      <c r="P17" s="43"/>
      <c r="Q17" s="43"/>
      <c r="R17" s="43"/>
    </row>
    <row r="18" spans="1:18" ht="22" customHeight="1" x14ac:dyDescent="0.2">
      <c r="A18" s="99" t="s">
        <v>191</v>
      </c>
      <c r="B18" s="100">
        <v>-8.5833943699401727E-2</v>
      </c>
      <c r="C18" s="100">
        <v>-6.1484086738265137E-2</v>
      </c>
      <c r="D18" s="100">
        <v>-0.10435821894877804</v>
      </c>
      <c r="E18" s="100">
        <v>-0.15167906921585994</v>
      </c>
      <c r="F18" s="101"/>
      <c r="G18" s="100"/>
      <c r="H18" s="100"/>
      <c r="I18" s="100"/>
      <c r="J18" s="102"/>
      <c r="K18" s="103"/>
      <c r="L18" s="79"/>
      <c r="M18" s="79"/>
      <c r="N18" s="116" t="s">
        <v>242</v>
      </c>
      <c r="O18" s="117"/>
      <c r="P18" s="43"/>
      <c r="Q18" s="43"/>
      <c r="R18" s="43"/>
    </row>
    <row r="19" spans="1:18" ht="22" customHeight="1" x14ac:dyDescent="0.2">
      <c r="A19" s="79"/>
      <c r="B19" s="79"/>
      <c r="C19" s="79"/>
      <c r="D19" s="79"/>
      <c r="E19" s="79"/>
      <c r="F19" s="79"/>
      <c r="G19" s="79"/>
      <c r="H19" s="79"/>
      <c r="I19" s="79"/>
      <c r="J19" s="79"/>
      <c r="K19" s="79"/>
      <c r="L19" s="79"/>
      <c r="M19" s="79"/>
      <c r="N19" s="55" t="s">
        <v>219</v>
      </c>
      <c r="O19" s="104">
        <f>O6+O7</f>
        <v>1214778000</v>
      </c>
      <c r="P19" s="43"/>
      <c r="Q19" s="43"/>
      <c r="R19" s="43"/>
    </row>
    <row r="20" spans="1:18" ht="22" customHeight="1" x14ac:dyDescent="0.2">
      <c r="A20" s="79"/>
      <c r="B20" s="79"/>
      <c r="C20" s="79"/>
      <c r="D20" s="79"/>
      <c r="E20" s="79"/>
      <c r="F20" s="79"/>
      <c r="G20" s="79"/>
      <c r="H20" s="79"/>
      <c r="I20" s="79"/>
      <c r="J20" s="79"/>
      <c r="K20" s="79"/>
      <c r="L20" s="79"/>
      <c r="M20" s="79"/>
      <c r="N20" s="55" t="s">
        <v>196</v>
      </c>
      <c r="O20" s="104" cm="1">
        <f t="array" ref="O20">_FV(A1,"Market cap",TRUE)</f>
        <v>29372490000</v>
      </c>
      <c r="P20" s="43"/>
      <c r="Q20" s="43"/>
      <c r="R20" s="43"/>
    </row>
    <row r="21" spans="1:18" ht="22" customHeight="1" x14ac:dyDescent="0.2">
      <c r="A21" s="107" t="str" cm="1">
        <f t="array" ref="A21">_FV(A1,"Industry")</f>
        <v>Software &amp; IT Services</v>
      </c>
      <c r="B21" s="107"/>
      <c r="C21" s="107"/>
      <c r="D21" s="118" cm="1">
        <f t="array" ref="D21">_FV(A1,"Year incorporated",TRUE)</f>
        <v>2007</v>
      </c>
      <c r="E21" s="119"/>
      <c r="F21" s="79"/>
      <c r="G21" s="79"/>
      <c r="H21" s="79"/>
      <c r="I21" s="79"/>
      <c r="J21" s="79"/>
      <c r="K21" s="79"/>
      <c r="M21" s="79"/>
      <c r="N21" s="55" t="s">
        <v>243</v>
      </c>
      <c r="O21" s="104">
        <f>O19+O20</f>
        <v>30587268000</v>
      </c>
      <c r="P21" s="43"/>
      <c r="Q21" s="43"/>
      <c r="R21" s="43"/>
    </row>
    <row r="22" spans="1:18" ht="22" customHeight="1" x14ac:dyDescent="0.2">
      <c r="A22" s="107" t="str" cm="1">
        <f t="array" ref="A22">_FV(A1,"Description")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B22" s="107"/>
      <c r="C22" s="107"/>
      <c r="D22" s="107"/>
      <c r="E22" s="107"/>
      <c r="F22" s="79"/>
      <c r="G22" s="79"/>
      <c r="H22" s="79"/>
      <c r="I22" s="79"/>
      <c r="J22" s="79"/>
      <c r="K22" s="79"/>
      <c r="L22" s="79"/>
      <c r="M22" s="79"/>
      <c r="N22" s="71" t="s">
        <v>244</v>
      </c>
      <c r="O22" s="105">
        <f>(O19/O21)</f>
        <v>3.9715152069155046E-2</v>
      </c>
      <c r="P22" s="43"/>
      <c r="Q22" s="43"/>
      <c r="R22" s="43"/>
    </row>
    <row r="23" spans="1:18" ht="22" customHeight="1" x14ac:dyDescent="0.2">
      <c r="A23" s="107"/>
      <c r="B23" s="107"/>
      <c r="C23" s="107"/>
      <c r="D23" s="107"/>
      <c r="E23" s="107"/>
      <c r="F23" s="79"/>
      <c r="G23" s="79"/>
      <c r="H23" s="79"/>
      <c r="I23" s="79"/>
      <c r="J23" s="79"/>
      <c r="K23" s="79"/>
      <c r="L23" s="79"/>
      <c r="M23" s="79"/>
      <c r="N23" s="97" t="s">
        <v>245</v>
      </c>
      <c r="O23" s="106">
        <f>O20/O21</f>
        <v>0.9602848479308449</v>
      </c>
      <c r="P23" s="43"/>
      <c r="Q23" s="43"/>
      <c r="R23" s="43"/>
    </row>
    <row r="24" spans="1:18" ht="22" customHeight="1" x14ac:dyDescent="0.2">
      <c r="A24" s="107"/>
      <c r="B24" s="107"/>
      <c r="C24" s="107"/>
      <c r="D24" s="107"/>
      <c r="E24" s="107"/>
      <c r="F24" s="79"/>
      <c r="G24" s="79"/>
      <c r="H24" s="79"/>
      <c r="I24" s="79"/>
      <c r="J24" s="79"/>
      <c r="K24" s="79"/>
      <c r="L24" s="79"/>
      <c r="M24" s="79"/>
      <c r="N24" s="108" t="s">
        <v>246</v>
      </c>
      <c r="O24" s="109"/>
      <c r="P24" s="43"/>
      <c r="Q24" s="43"/>
      <c r="R24" s="43"/>
    </row>
    <row r="25" spans="1:18" ht="22" customHeight="1" x14ac:dyDescent="0.2">
      <c r="A25" s="107"/>
      <c r="B25" s="107"/>
      <c r="C25" s="107"/>
      <c r="D25" s="107"/>
      <c r="E25" s="107"/>
      <c r="F25" s="79"/>
      <c r="G25" s="79"/>
      <c r="H25" s="79"/>
      <c r="I25" s="79"/>
      <c r="J25" s="79"/>
      <c r="K25" s="79"/>
      <c r="L25" s="79"/>
      <c r="M25" s="79"/>
      <c r="N25" s="110">
        <f>(O22*O12)+(O23*O17)</f>
        <v>7.5787743691478976E-2</v>
      </c>
      <c r="O25" s="111"/>
      <c r="P25" s="43"/>
      <c r="Q25" s="43"/>
      <c r="R25" s="43"/>
    </row>
    <row r="26" spans="1:18" ht="22" customHeight="1" x14ac:dyDescent="0.2">
      <c r="A26" s="107"/>
      <c r="B26" s="107"/>
      <c r="C26" s="107"/>
      <c r="D26" s="107"/>
      <c r="E26" s="107"/>
      <c r="F26" s="79"/>
      <c r="G26" s="79"/>
      <c r="H26" s="79"/>
      <c r="I26" s="79"/>
      <c r="J26" s="79"/>
      <c r="K26" s="79"/>
      <c r="L26" s="79"/>
      <c r="M26" s="79"/>
      <c r="N26" s="79"/>
      <c r="O26" s="43"/>
      <c r="P26" s="43"/>
      <c r="Q26" s="43"/>
      <c r="R26" s="43"/>
    </row>
    <row r="27" spans="1:18" ht="22" customHeight="1" x14ac:dyDescent="0.2">
      <c r="A27" s="107"/>
      <c r="B27" s="107"/>
      <c r="C27" s="107"/>
      <c r="D27" s="107"/>
      <c r="E27" s="107"/>
      <c r="F27" s="79"/>
      <c r="G27" s="79"/>
      <c r="H27" s="79"/>
      <c r="I27" s="79"/>
      <c r="J27" s="79"/>
      <c r="K27" s="79"/>
      <c r="L27" s="79"/>
      <c r="M27" s="79"/>
      <c r="N27" s="79"/>
      <c r="O27" s="43"/>
      <c r="P27" s="43"/>
      <c r="Q27" s="43"/>
      <c r="R27" s="43"/>
    </row>
    <row r="28" spans="1:18" ht="22" customHeight="1" x14ac:dyDescent="0.2">
      <c r="A28" s="107"/>
      <c r="B28" s="107"/>
      <c r="C28" s="107"/>
      <c r="D28" s="107"/>
      <c r="E28" s="107"/>
      <c r="F28" s="79"/>
      <c r="G28" s="79"/>
      <c r="H28" s="79"/>
      <c r="I28" s="79"/>
      <c r="J28" s="79"/>
      <c r="K28" s="79"/>
      <c r="L28" s="79"/>
      <c r="M28" s="79"/>
      <c r="N28" s="79"/>
      <c r="O28" s="43"/>
      <c r="P28" s="43"/>
      <c r="Q28" s="43"/>
      <c r="R28" s="43"/>
    </row>
    <row r="29" spans="1:18" ht="22" customHeight="1" x14ac:dyDescent="0.2">
      <c r="A29" s="107"/>
      <c r="B29" s="107"/>
      <c r="C29" s="107"/>
      <c r="D29" s="107"/>
      <c r="E29" s="107"/>
      <c r="F29" s="79"/>
      <c r="G29" s="79"/>
      <c r="H29" s="79"/>
      <c r="I29" s="79"/>
      <c r="J29" s="79"/>
      <c r="K29" s="79"/>
      <c r="L29" s="79"/>
      <c r="M29" s="79"/>
      <c r="N29" s="79"/>
      <c r="O29" s="43"/>
      <c r="P29" s="43"/>
      <c r="Q29" s="43"/>
      <c r="R29" s="43"/>
    </row>
    <row r="30" spans="1:18" ht="22" customHeight="1" x14ac:dyDescent="0.2">
      <c r="A30" s="107"/>
      <c r="B30" s="107"/>
      <c r="C30" s="107"/>
      <c r="D30" s="107"/>
      <c r="E30" s="107"/>
      <c r="F30" s="79"/>
      <c r="G30" s="79"/>
      <c r="H30" s="79"/>
      <c r="I30" s="79"/>
      <c r="J30" s="79"/>
      <c r="K30" s="79"/>
      <c r="L30" s="79"/>
      <c r="M30" s="79"/>
      <c r="N30" s="79"/>
      <c r="O30" s="43"/>
      <c r="P30" s="43"/>
      <c r="Q30" s="43"/>
      <c r="R30" s="43"/>
    </row>
    <row r="31" spans="1:18" x14ac:dyDescent="0.2">
      <c r="A31" s="107"/>
      <c r="B31" s="107"/>
      <c r="C31" s="107"/>
      <c r="D31" s="107"/>
      <c r="E31" s="107"/>
      <c r="F31" s="43"/>
      <c r="G31" s="43"/>
      <c r="H31" s="43"/>
      <c r="I31" s="43"/>
      <c r="J31" s="43"/>
      <c r="K31" s="43"/>
      <c r="L31" s="43"/>
      <c r="M31" s="43"/>
      <c r="N31" s="43"/>
      <c r="O31" s="43"/>
      <c r="P31" s="43"/>
      <c r="Q31" s="43"/>
      <c r="R31" s="43"/>
    </row>
    <row r="32" spans="1:18" x14ac:dyDescent="0.2">
      <c r="A32" s="107"/>
      <c r="B32" s="107"/>
      <c r="C32" s="107"/>
      <c r="D32" s="107"/>
      <c r="E32" s="107"/>
      <c r="F32" s="43"/>
      <c r="G32" s="43"/>
      <c r="H32" s="43"/>
      <c r="I32" s="43"/>
      <c r="J32" s="43"/>
      <c r="K32" s="43"/>
      <c r="L32" s="43"/>
      <c r="M32" s="43"/>
      <c r="N32" s="43"/>
      <c r="O32" s="43"/>
      <c r="P32" s="43"/>
      <c r="Q32" s="43"/>
      <c r="R32" s="43"/>
    </row>
    <row r="33" spans="1:18" x14ac:dyDescent="0.2">
      <c r="A33" s="107"/>
      <c r="B33" s="107"/>
      <c r="C33" s="107"/>
      <c r="D33" s="107"/>
      <c r="E33" s="107"/>
      <c r="F33" s="79"/>
      <c r="G33" s="79"/>
      <c r="H33" s="79"/>
      <c r="I33" s="79"/>
      <c r="J33" s="79"/>
      <c r="K33" s="79"/>
      <c r="L33" s="79"/>
      <c r="M33" s="79"/>
      <c r="N33" s="79"/>
      <c r="O33" s="79"/>
      <c r="P33" s="43"/>
      <c r="Q33" s="43"/>
      <c r="R33" s="43"/>
    </row>
    <row r="34" spans="1:18" x14ac:dyDescent="0.2">
      <c r="A34" s="107"/>
      <c r="B34" s="107"/>
      <c r="C34" s="107"/>
      <c r="D34" s="107"/>
      <c r="E34" s="107"/>
      <c r="F34" s="79"/>
      <c r="G34" s="79"/>
      <c r="H34" s="79"/>
      <c r="I34" s="79"/>
      <c r="J34" s="79"/>
      <c r="K34" s="79"/>
      <c r="L34" s="79"/>
      <c r="M34" s="79"/>
      <c r="N34" s="79"/>
      <c r="O34" s="79"/>
      <c r="P34" s="43"/>
      <c r="Q34" s="43"/>
      <c r="R34" s="43"/>
    </row>
    <row r="35" spans="1:18" x14ac:dyDescent="0.2">
      <c r="A35" s="107"/>
      <c r="B35" s="107"/>
      <c r="C35" s="107"/>
      <c r="D35" s="107"/>
      <c r="E35" s="107"/>
      <c r="F35" s="79"/>
      <c r="G35" s="79"/>
      <c r="H35" s="79"/>
      <c r="I35" s="79"/>
      <c r="J35" s="79"/>
      <c r="K35" s="79"/>
      <c r="L35" s="79"/>
      <c r="M35" s="79"/>
      <c r="N35" s="79"/>
      <c r="O35" s="79"/>
      <c r="P35" s="43"/>
      <c r="Q35" s="43"/>
      <c r="R35" s="43"/>
    </row>
    <row r="36" spans="1:18" x14ac:dyDescent="0.2">
      <c r="A36" s="79"/>
      <c r="B36" s="79"/>
      <c r="C36" s="79"/>
      <c r="D36" s="79"/>
      <c r="E36" s="79"/>
      <c r="F36" s="79"/>
      <c r="G36" s="79"/>
      <c r="H36" s="79"/>
      <c r="I36" s="79"/>
      <c r="J36" s="79"/>
      <c r="K36" s="79"/>
      <c r="L36" s="79"/>
      <c r="M36" s="79"/>
      <c r="N36" s="79"/>
      <c r="O36" s="79"/>
      <c r="P36" s="43"/>
      <c r="Q36" s="43"/>
      <c r="R36" s="43"/>
    </row>
    <row r="37" spans="1:18" x14ac:dyDescent="0.2">
      <c r="A37" s="79"/>
      <c r="B37" s="79"/>
      <c r="C37" s="79"/>
      <c r="D37" s="79"/>
      <c r="E37" s="79"/>
      <c r="F37" s="79"/>
      <c r="G37" s="79"/>
      <c r="H37" s="79"/>
      <c r="I37" s="79"/>
      <c r="J37" s="79"/>
      <c r="K37" s="79"/>
      <c r="L37" s="79"/>
      <c r="M37" s="79"/>
      <c r="N37" s="79"/>
      <c r="O37" s="79"/>
      <c r="P37" s="43"/>
      <c r="Q37" s="43"/>
      <c r="R37" s="43"/>
    </row>
    <row r="38" spans="1:18" x14ac:dyDescent="0.2">
      <c r="A38" s="79"/>
      <c r="B38" s="79"/>
      <c r="C38" s="79"/>
      <c r="D38" s="79"/>
      <c r="E38" s="79"/>
      <c r="F38" s="79"/>
      <c r="G38" s="79"/>
      <c r="H38" s="79"/>
      <c r="I38" s="79"/>
      <c r="J38" s="79"/>
      <c r="K38" s="79"/>
      <c r="L38" s="79"/>
      <c r="M38" s="79"/>
      <c r="N38" s="79"/>
      <c r="O38" s="79"/>
      <c r="P38" s="43"/>
      <c r="Q38" s="43"/>
      <c r="R38" s="43"/>
    </row>
    <row r="39" spans="1:18" x14ac:dyDescent="0.2">
      <c r="A39" s="79"/>
      <c r="B39" s="79"/>
      <c r="C39" s="79"/>
      <c r="D39" s="79"/>
      <c r="E39" s="79"/>
      <c r="F39" s="79"/>
      <c r="G39" s="79"/>
      <c r="H39" s="79"/>
      <c r="I39" s="79"/>
      <c r="J39" s="79"/>
      <c r="K39" s="79"/>
      <c r="L39" s="79"/>
      <c r="M39" s="79"/>
      <c r="N39" s="79"/>
      <c r="O39" s="79"/>
      <c r="P39" s="43"/>
      <c r="Q39" s="43"/>
      <c r="R39" s="43"/>
    </row>
    <row r="40" spans="1:18" x14ac:dyDescent="0.2">
      <c r="A40" s="79"/>
      <c r="B40" s="79"/>
      <c r="C40" s="79"/>
      <c r="D40" s="79"/>
      <c r="E40" s="79"/>
      <c r="F40" s="79"/>
      <c r="G40" s="79"/>
      <c r="H40" s="79"/>
      <c r="I40" s="79"/>
      <c r="J40" s="79"/>
      <c r="K40" s="79"/>
      <c r="L40" s="79"/>
      <c r="M40" s="79"/>
      <c r="N40" s="79"/>
      <c r="O40" s="79"/>
      <c r="P40" s="43"/>
      <c r="Q40" s="43"/>
      <c r="R40" s="43"/>
    </row>
    <row r="41" spans="1:18" x14ac:dyDescent="0.2">
      <c r="A41" s="79"/>
      <c r="B41" s="79"/>
      <c r="C41" s="79"/>
      <c r="D41" s="79"/>
      <c r="E41" s="79"/>
      <c r="F41" s="79"/>
      <c r="G41" s="79"/>
      <c r="H41" s="79"/>
      <c r="I41" s="79"/>
      <c r="J41" s="79"/>
      <c r="K41" s="79"/>
      <c r="L41" s="79"/>
      <c r="M41" s="79"/>
      <c r="N41" s="79"/>
      <c r="O41" s="79"/>
      <c r="P41" s="43"/>
      <c r="Q41" s="43"/>
      <c r="R41" s="43"/>
    </row>
    <row r="42" spans="1:18" x14ac:dyDescent="0.2">
      <c r="A42" s="79"/>
      <c r="B42" s="79"/>
      <c r="C42" s="79"/>
      <c r="D42" s="79"/>
      <c r="E42" s="79"/>
      <c r="F42" s="79"/>
      <c r="G42" s="79"/>
      <c r="H42" s="79"/>
      <c r="I42" s="79"/>
      <c r="J42" s="79"/>
      <c r="K42" s="79"/>
      <c r="L42" s="79"/>
      <c r="M42" s="79"/>
      <c r="N42" s="79"/>
      <c r="O42" s="79"/>
      <c r="P42" s="43"/>
      <c r="Q42" s="43"/>
      <c r="R42" s="43"/>
    </row>
    <row r="43" spans="1:18" x14ac:dyDescent="0.2">
      <c r="A43" s="79"/>
      <c r="B43" s="79"/>
      <c r="C43" s="79"/>
      <c r="D43" s="79"/>
      <c r="E43" s="79"/>
      <c r="F43" s="79"/>
      <c r="G43" s="79"/>
      <c r="H43" s="79"/>
      <c r="I43" s="79"/>
      <c r="J43" s="79"/>
      <c r="K43" s="79"/>
      <c r="L43" s="79"/>
      <c r="M43" s="79"/>
      <c r="N43" s="79"/>
      <c r="O43" s="79"/>
      <c r="P43" s="43"/>
      <c r="Q43" s="43"/>
      <c r="R43" s="43"/>
    </row>
    <row r="44" spans="1:18" x14ac:dyDescent="0.2">
      <c r="A44" s="79"/>
      <c r="B44" s="79"/>
      <c r="C44" s="79"/>
      <c r="D44" s="79"/>
      <c r="E44" s="79"/>
      <c r="F44" s="79"/>
      <c r="G44" s="79"/>
      <c r="H44" s="79"/>
      <c r="I44" s="79"/>
      <c r="J44" s="79"/>
      <c r="K44" s="79"/>
      <c r="L44" s="79"/>
      <c r="M44" s="79"/>
      <c r="N44" s="79"/>
      <c r="O44" s="79"/>
      <c r="P44" s="43"/>
      <c r="Q44" s="43"/>
      <c r="R44" s="43"/>
    </row>
    <row r="45" spans="1:18" x14ac:dyDescent="0.2">
      <c r="A45" s="79"/>
      <c r="B45" s="79"/>
      <c r="C45" s="79"/>
      <c r="D45" s="79"/>
      <c r="E45" s="79"/>
      <c r="F45" s="79"/>
      <c r="G45" s="79"/>
      <c r="H45" s="79"/>
      <c r="I45" s="79"/>
      <c r="J45" s="79"/>
      <c r="K45" s="79"/>
      <c r="L45" s="79"/>
      <c r="M45" s="79"/>
      <c r="N45" s="79"/>
      <c r="O45" s="79"/>
      <c r="P45" s="43"/>
      <c r="Q45" s="43"/>
      <c r="R45" s="43"/>
    </row>
    <row r="46" spans="1:18" x14ac:dyDescent="0.2">
      <c r="A46" s="79"/>
      <c r="B46" s="79"/>
      <c r="C46" s="79"/>
      <c r="D46" s="79"/>
      <c r="E46" s="79"/>
      <c r="F46" s="79"/>
      <c r="G46" s="79"/>
      <c r="H46" s="79"/>
      <c r="I46" s="79"/>
      <c r="J46" s="79"/>
      <c r="K46" s="79"/>
      <c r="L46" s="79"/>
      <c r="M46" s="79"/>
      <c r="N46" s="79"/>
      <c r="O46" s="79"/>
      <c r="P46" s="43"/>
      <c r="Q46" s="43"/>
      <c r="R46" s="43"/>
    </row>
    <row r="47" spans="1:18" x14ac:dyDescent="0.2">
      <c r="A47" s="79"/>
      <c r="B47" s="79"/>
      <c r="C47" s="79"/>
      <c r="D47" s="79"/>
      <c r="E47" s="79"/>
      <c r="F47" s="79"/>
      <c r="G47" s="79"/>
      <c r="H47" s="79"/>
      <c r="I47" s="79"/>
      <c r="J47" s="79"/>
      <c r="K47" s="79"/>
      <c r="L47" s="79"/>
      <c r="M47" s="79"/>
      <c r="N47" s="79"/>
      <c r="O47" s="79"/>
      <c r="P47" s="43"/>
      <c r="Q47" s="43"/>
      <c r="R47" s="43"/>
    </row>
    <row r="48" spans="1:18" x14ac:dyDescent="0.2">
      <c r="A48" s="79"/>
      <c r="B48" s="79"/>
      <c r="C48" s="79"/>
      <c r="D48" s="79"/>
      <c r="E48" s="79"/>
      <c r="F48" s="79"/>
      <c r="G48" s="79"/>
      <c r="H48" s="79"/>
      <c r="I48" s="79"/>
      <c r="J48" s="79"/>
      <c r="K48" s="79"/>
      <c r="L48" s="79"/>
      <c r="M48" s="79"/>
      <c r="N48" s="79"/>
      <c r="O48" s="79"/>
      <c r="P48" s="43"/>
      <c r="Q48" s="43"/>
      <c r="R48" s="43"/>
    </row>
    <row r="49" spans="1:18" x14ac:dyDescent="0.2">
      <c r="A49" s="79"/>
      <c r="B49" s="79"/>
      <c r="C49" s="79"/>
      <c r="D49" s="79"/>
      <c r="E49" s="79"/>
      <c r="F49" s="79"/>
      <c r="G49" s="79"/>
      <c r="H49" s="79"/>
      <c r="I49" s="79"/>
      <c r="J49" s="79"/>
      <c r="K49" s="79"/>
      <c r="L49" s="79"/>
      <c r="M49" s="79"/>
      <c r="N49" s="79"/>
      <c r="O49" s="79"/>
      <c r="P49" s="43"/>
      <c r="Q49" s="43"/>
      <c r="R49" s="43"/>
    </row>
    <row r="50" spans="1:18" x14ac:dyDescent="0.2">
      <c r="A50" s="79"/>
      <c r="B50" s="79"/>
      <c r="C50" s="79"/>
      <c r="D50" s="79"/>
      <c r="E50" s="79"/>
      <c r="F50" s="79"/>
      <c r="G50" s="79"/>
      <c r="H50" s="79"/>
      <c r="I50" s="79"/>
      <c r="J50" s="79"/>
      <c r="K50" s="79"/>
      <c r="L50" s="79"/>
      <c r="M50" s="79"/>
      <c r="N50" s="79"/>
      <c r="O50" s="79"/>
      <c r="P50" s="43"/>
      <c r="Q50" s="43"/>
      <c r="R50" s="43"/>
    </row>
    <row r="51" spans="1:18" x14ac:dyDescent="0.2">
      <c r="A51" s="79"/>
      <c r="B51" s="79"/>
      <c r="C51" s="79"/>
      <c r="D51" s="79"/>
      <c r="E51" s="79"/>
      <c r="F51" s="79"/>
      <c r="G51" s="79"/>
      <c r="H51" s="79"/>
      <c r="I51" s="79"/>
      <c r="J51" s="79"/>
      <c r="K51" s="79"/>
      <c r="L51" s="79"/>
      <c r="M51" s="79"/>
      <c r="N51" s="79"/>
      <c r="O51" s="79"/>
      <c r="P51" s="43"/>
      <c r="Q51" s="43"/>
      <c r="R51" s="43"/>
    </row>
    <row r="52" spans="1:18" x14ac:dyDescent="0.2">
      <c r="A52" s="79"/>
      <c r="B52" s="79"/>
      <c r="C52" s="79"/>
      <c r="D52" s="79"/>
      <c r="E52" s="79"/>
      <c r="F52" s="79"/>
      <c r="G52" s="79"/>
      <c r="H52" s="79"/>
      <c r="I52" s="79"/>
      <c r="J52" s="79"/>
      <c r="K52" s="79"/>
      <c r="L52" s="79"/>
      <c r="M52" s="79"/>
      <c r="N52" s="79"/>
      <c r="O52" s="79"/>
      <c r="P52" s="43"/>
      <c r="Q52" s="43"/>
      <c r="R52" s="43"/>
    </row>
    <row r="53" spans="1:18" x14ac:dyDescent="0.2">
      <c r="A53" s="79"/>
      <c r="B53" s="79"/>
      <c r="C53" s="79"/>
      <c r="D53" s="79"/>
      <c r="E53" s="79"/>
      <c r="F53" s="79"/>
      <c r="G53" s="79"/>
      <c r="H53" s="79"/>
      <c r="I53" s="79"/>
      <c r="J53" s="79"/>
      <c r="K53" s="79"/>
      <c r="L53" s="79"/>
      <c r="M53" s="79"/>
      <c r="N53" s="79"/>
      <c r="O53" s="79"/>
      <c r="P53" s="43"/>
      <c r="Q53" s="43"/>
      <c r="R53" s="43"/>
    </row>
    <row r="54" spans="1:18" x14ac:dyDescent="0.2">
      <c r="A54" s="79"/>
      <c r="B54" s="79"/>
      <c r="C54" s="79"/>
      <c r="D54" s="79"/>
      <c r="E54" s="79"/>
      <c r="F54" s="79"/>
      <c r="G54" s="79"/>
      <c r="H54" s="79"/>
      <c r="I54" s="79"/>
      <c r="J54" s="79"/>
      <c r="K54" s="79"/>
      <c r="L54" s="79"/>
      <c r="M54" s="79"/>
      <c r="N54" s="79"/>
      <c r="O54" s="79"/>
      <c r="P54" s="43"/>
      <c r="Q54" s="43"/>
      <c r="R54" s="43"/>
    </row>
    <row r="55" spans="1:18" x14ac:dyDescent="0.2">
      <c r="A55" s="79"/>
      <c r="B55" s="79"/>
      <c r="C55" s="79"/>
      <c r="D55" s="79"/>
      <c r="E55" s="79"/>
      <c r="F55" s="79"/>
      <c r="G55" s="79"/>
      <c r="H55" s="79"/>
      <c r="I55" s="79"/>
      <c r="J55" s="79"/>
      <c r="K55" s="79"/>
      <c r="L55" s="79"/>
      <c r="M55" s="79"/>
      <c r="N55" s="79"/>
      <c r="O55" s="79"/>
      <c r="P55" s="43"/>
      <c r="Q55" s="43"/>
      <c r="R55" s="43"/>
    </row>
    <row r="56" spans="1:18" x14ac:dyDescent="0.2">
      <c r="A56" s="79"/>
      <c r="B56" s="79"/>
      <c r="C56" s="79"/>
      <c r="D56" s="79"/>
      <c r="E56" s="79"/>
      <c r="F56" s="79"/>
      <c r="G56" s="79"/>
      <c r="H56" s="79"/>
      <c r="I56" s="79"/>
      <c r="J56" s="79"/>
      <c r="K56" s="79"/>
      <c r="L56" s="79"/>
      <c r="M56" s="79"/>
      <c r="N56" s="79"/>
      <c r="O56" s="79"/>
      <c r="P56" s="43"/>
      <c r="Q56" s="43"/>
      <c r="R56" s="43"/>
    </row>
    <row r="57" spans="1:18" x14ac:dyDescent="0.2">
      <c r="A57" s="79"/>
      <c r="B57" s="79"/>
      <c r="C57" s="79"/>
      <c r="D57" s="79"/>
      <c r="E57" s="79"/>
      <c r="F57" s="79"/>
      <c r="G57" s="79"/>
      <c r="H57" s="79"/>
      <c r="I57" s="79"/>
      <c r="J57" s="79"/>
      <c r="K57" s="79"/>
      <c r="L57" s="79"/>
      <c r="M57" s="79"/>
      <c r="N57" s="79"/>
      <c r="O57" s="79"/>
      <c r="P57" s="43"/>
      <c r="Q57" s="43"/>
      <c r="R57" s="43"/>
    </row>
    <row r="58" spans="1:18" x14ac:dyDescent="0.2">
      <c r="A58" s="79"/>
      <c r="B58" s="79"/>
      <c r="C58" s="79"/>
      <c r="D58" s="79"/>
      <c r="E58" s="79"/>
      <c r="F58" s="79"/>
      <c r="G58" s="79"/>
      <c r="H58" s="79"/>
      <c r="I58" s="79"/>
      <c r="J58" s="79"/>
      <c r="K58" s="79"/>
      <c r="L58" s="79"/>
      <c r="M58" s="79"/>
      <c r="N58" s="79"/>
      <c r="O58" s="79"/>
      <c r="P58" s="43"/>
      <c r="Q58" s="43"/>
      <c r="R58" s="43"/>
    </row>
    <row r="59" spans="1:18" x14ac:dyDescent="0.2">
      <c r="A59" s="79"/>
      <c r="B59" s="79"/>
      <c r="C59" s="79"/>
      <c r="D59" s="79"/>
      <c r="E59" s="79"/>
      <c r="F59" s="79"/>
      <c r="G59" s="79"/>
      <c r="H59" s="79"/>
      <c r="I59" s="79"/>
      <c r="J59" s="79"/>
      <c r="K59" s="79"/>
      <c r="L59" s="79"/>
      <c r="M59" s="79"/>
      <c r="N59" s="79"/>
      <c r="O59" s="79"/>
      <c r="P59" s="43"/>
      <c r="Q59" s="43"/>
      <c r="R59" s="43"/>
    </row>
    <row r="60" spans="1:18" x14ac:dyDescent="0.2">
      <c r="A60" s="79"/>
      <c r="B60" s="79"/>
      <c r="C60" s="79"/>
      <c r="D60" s="79"/>
      <c r="E60" s="79"/>
      <c r="F60" s="79"/>
      <c r="G60" s="79"/>
      <c r="H60" s="79"/>
      <c r="I60" s="79"/>
      <c r="J60" s="79"/>
      <c r="K60" s="79"/>
      <c r="L60" s="79"/>
      <c r="M60" s="79"/>
      <c r="N60" s="79"/>
      <c r="O60" s="79"/>
      <c r="P60" s="43"/>
      <c r="Q60" s="43"/>
      <c r="R60" s="43"/>
    </row>
    <row r="61" spans="1:18" x14ac:dyDescent="0.2">
      <c r="A61" s="79"/>
      <c r="B61" s="79"/>
      <c r="C61" s="79"/>
      <c r="D61" s="79"/>
      <c r="E61" s="79"/>
      <c r="F61" s="79"/>
      <c r="G61" s="79"/>
      <c r="H61" s="79"/>
      <c r="I61" s="79"/>
      <c r="J61" s="79"/>
      <c r="K61" s="79"/>
      <c r="L61" s="79"/>
      <c r="M61" s="79"/>
      <c r="N61" s="79"/>
      <c r="O61" s="79"/>
      <c r="P61" s="43"/>
      <c r="Q61" s="43"/>
      <c r="R61" s="43"/>
    </row>
    <row r="62" spans="1:18" x14ac:dyDescent="0.2">
      <c r="O62" s="43"/>
      <c r="P62" s="43"/>
    </row>
    <row r="63" spans="1:18" x14ac:dyDescent="0.2">
      <c r="O63" s="43"/>
      <c r="P63" s="43"/>
    </row>
    <row r="64" spans="1:18" x14ac:dyDescent="0.2">
      <c r="O64" s="43"/>
      <c r="P64" s="43"/>
    </row>
    <row r="65" spans="15:16" x14ac:dyDescent="0.2">
      <c r="O65" s="43"/>
      <c r="P65" s="43"/>
    </row>
    <row r="66" spans="15:16" x14ac:dyDescent="0.2">
      <c r="O66" s="43"/>
      <c r="P66" s="43"/>
    </row>
    <row r="67" spans="15:16" x14ac:dyDescent="0.2">
      <c r="O67" s="43"/>
      <c r="P67" s="43"/>
    </row>
    <row r="68" spans="15:16" x14ac:dyDescent="0.2">
      <c r="O68" s="43"/>
      <c r="P68" s="43"/>
    </row>
    <row r="69" spans="15:16" x14ac:dyDescent="0.2">
      <c r="O69" s="43"/>
      <c r="P69" s="43"/>
    </row>
    <row r="70" spans="15:16" x14ac:dyDescent="0.2">
      <c r="O70" s="43"/>
      <c r="P70" s="43"/>
    </row>
    <row r="71" spans="15:16" x14ac:dyDescent="0.2">
      <c r="O71" s="43"/>
      <c r="P71" s="43"/>
    </row>
    <row r="72" spans="15:16" x14ac:dyDescent="0.2">
      <c r="O72" s="43"/>
      <c r="P72" s="43"/>
    </row>
    <row r="73" spans="15:16" x14ac:dyDescent="0.2">
      <c r="O73" s="43"/>
      <c r="P73" s="43"/>
    </row>
    <row r="74" spans="15:16" x14ac:dyDescent="0.2">
      <c r="O74" s="43"/>
      <c r="P74" s="43"/>
    </row>
    <row r="75" spans="15:16" x14ac:dyDescent="0.2">
      <c r="O75" s="43"/>
      <c r="P75" s="43"/>
    </row>
    <row r="76" spans="15:16" x14ac:dyDescent="0.2">
      <c r="O76" s="43"/>
      <c r="P76" s="43"/>
    </row>
    <row r="77" spans="15:16" x14ac:dyDescent="0.2">
      <c r="O77" s="43"/>
      <c r="P77" s="43"/>
    </row>
    <row r="78" spans="15:16" x14ac:dyDescent="0.2">
      <c r="O78" s="43"/>
      <c r="P78" s="43"/>
    </row>
    <row r="79" spans="15:16" x14ac:dyDescent="0.2">
      <c r="O79" s="43"/>
      <c r="P79" s="43"/>
    </row>
    <row r="80" spans="15:16" x14ac:dyDescent="0.2">
      <c r="O80" s="43"/>
      <c r="P80" s="43"/>
    </row>
    <row r="81" spans="15:16" x14ac:dyDescent="0.2">
      <c r="O81" s="43"/>
      <c r="P81" s="43"/>
    </row>
    <row r="82" spans="15:16" x14ac:dyDescent="0.2">
      <c r="O82" s="43"/>
      <c r="P82" s="43"/>
    </row>
    <row r="83" spans="15:16" x14ac:dyDescent="0.2">
      <c r="O83" s="43"/>
      <c r="P83" s="43"/>
    </row>
    <row r="84" spans="15:16" x14ac:dyDescent="0.2">
      <c r="O84" s="43"/>
      <c r="P84" s="43"/>
    </row>
    <row r="85" spans="15:16" x14ac:dyDescent="0.2">
      <c r="O85" s="43"/>
      <c r="P85" s="43"/>
    </row>
    <row r="86" spans="15:16" x14ac:dyDescent="0.2">
      <c r="O86" s="43"/>
      <c r="P86" s="43"/>
    </row>
    <row r="87" spans="15:16" x14ac:dyDescent="0.2">
      <c r="O87" s="43"/>
      <c r="P87" s="43"/>
    </row>
    <row r="88" spans="15:16" x14ac:dyDescent="0.2">
      <c r="O88" s="43"/>
      <c r="P88" s="43"/>
    </row>
    <row r="89" spans="15:16" x14ac:dyDescent="0.2">
      <c r="O89" s="43"/>
      <c r="P89" s="43"/>
    </row>
    <row r="90" spans="15:16" x14ac:dyDescent="0.2">
      <c r="O90" s="43"/>
      <c r="P90" s="43"/>
    </row>
    <row r="91" spans="15:16" x14ac:dyDescent="0.2">
      <c r="O91" s="43"/>
      <c r="P91" s="43"/>
    </row>
    <row r="92" spans="15:16" x14ac:dyDescent="0.2">
      <c r="O92" s="43"/>
      <c r="P92" s="43"/>
    </row>
    <row r="93" spans="15:16" x14ac:dyDescent="0.2">
      <c r="O93" s="43"/>
      <c r="P93" s="43"/>
    </row>
    <row r="94" spans="15:16" x14ac:dyDescent="0.2">
      <c r="O94" s="43"/>
      <c r="P94" s="43"/>
    </row>
    <row r="95" spans="15:16" x14ac:dyDescent="0.2">
      <c r="O95" s="43"/>
      <c r="P95" s="43"/>
    </row>
    <row r="96" spans="15:16" x14ac:dyDescent="0.2">
      <c r="O96" s="43"/>
      <c r="P96" s="43"/>
    </row>
    <row r="97" spans="15:16" x14ac:dyDescent="0.2">
      <c r="O97" s="43"/>
      <c r="P97" s="43"/>
    </row>
    <row r="98" spans="15:16" x14ac:dyDescent="0.2">
      <c r="O98" s="43"/>
      <c r="P98" s="43"/>
    </row>
    <row r="99" spans="15:16" x14ac:dyDescent="0.2">
      <c r="O99" s="43"/>
      <c r="P99" s="43"/>
    </row>
    <row r="100" spans="15:16" x14ac:dyDescent="0.2">
      <c r="O100" s="43"/>
      <c r="P100" s="43"/>
    </row>
    <row r="101" spans="15:16" x14ac:dyDescent="0.2">
      <c r="O101" s="43"/>
      <c r="P101" s="43"/>
    </row>
    <row r="102" spans="15:16" x14ac:dyDescent="0.2">
      <c r="O102" s="43"/>
      <c r="P102" s="43"/>
    </row>
    <row r="103" spans="15:16" x14ac:dyDescent="0.2">
      <c r="O103" s="43"/>
      <c r="P103" s="43"/>
    </row>
    <row r="104" spans="15:16" x14ac:dyDescent="0.2">
      <c r="O104" s="43"/>
      <c r="P104" s="43"/>
    </row>
    <row r="105" spans="15:16" x14ac:dyDescent="0.2">
      <c r="O105" s="43"/>
      <c r="P105" s="43"/>
    </row>
    <row r="106" spans="15:16" x14ac:dyDescent="0.2">
      <c r="O106" s="43"/>
      <c r="P106" s="43"/>
    </row>
    <row r="107" spans="15:16" x14ac:dyDescent="0.2">
      <c r="O107" s="43"/>
      <c r="P107" s="43"/>
    </row>
    <row r="108" spans="15:16" x14ac:dyDescent="0.2">
      <c r="O108" s="43"/>
      <c r="P108" s="43"/>
    </row>
    <row r="109" spans="15:16" x14ac:dyDescent="0.2">
      <c r="O109" s="43"/>
      <c r="P109" s="43"/>
    </row>
    <row r="110" spans="15:16" x14ac:dyDescent="0.2">
      <c r="O110" s="43"/>
      <c r="P110" s="43"/>
    </row>
  </sheetData>
  <mergeCells count="11">
    <mergeCell ref="A22:E32"/>
    <mergeCell ref="N24:O24"/>
    <mergeCell ref="N25:O25"/>
    <mergeCell ref="A33:E35"/>
    <mergeCell ref="A1:XFD2"/>
    <mergeCell ref="N3:O3"/>
    <mergeCell ref="N4:O4"/>
    <mergeCell ref="N13:O13"/>
    <mergeCell ref="N18:O18"/>
    <mergeCell ref="A21:C21"/>
    <mergeCell ref="D21:E21"/>
  </mergeCells>
  <hyperlinks>
    <hyperlink ref="F9" r:id="rId1" display="https://finbox.com/NASDAQGS:ZS/explorer/revenue_proj" xr:uid="{A307F185-BDF3-3C4E-AA27-1220413043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2023-12-03T14:34:36Z</dcterms:modified>
</cp:coreProperties>
</file>