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F0FE56D6-24E5-684D-B049-3E7BCAE9182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D22" i="1" l="1"/>
  <c r="E21" i="1" a="1"/>
  <c r="E21" i="1" s="1"/>
  <c r="C14" i="1"/>
  <c r="D14" i="1"/>
  <c r="E14" i="1"/>
  <c r="E3" i="1" s="1"/>
  <c r="E13" i="1"/>
  <c r="D13" i="1"/>
  <c r="A6" i="1" a="1"/>
  <c r="A6" i="1" s="1"/>
  <c r="G6" i="1"/>
  <c r="A27" i="1" a="1"/>
  <c r="A27" i="1" s="1"/>
  <c r="D25" i="1" a="1"/>
  <c r="D25" i="1" s="1"/>
  <c r="A25" i="1" a="1"/>
  <c r="A25" i="1" s="1"/>
  <c r="J20" i="1"/>
  <c r="I20" i="1"/>
  <c r="H20" i="1"/>
  <c r="G20" i="1"/>
  <c r="F20" i="1"/>
  <c r="E20" i="1"/>
  <c r="D20" i="1"/>
  <c r="C20" i="1"/>
  <c r="J19" i="1"/>
  <c r="I19" i="1"/>
  <c r="H19" i="1"/>
  <c r="G19" i="1"/>
  <c r="F19" i="1"/>
  <c r="E19" i="1"/>
  <c r="D19" i="1"/>
  <c r="J17" i="1"/>
  <c r="I17" i="1"/>
  <c r="H17" i="1"/>
  <c r="G17" i="1"/>
  <c r="F17" i="1"/>
  <c r="E17" i="1"/>
  <c r="D17" i="1"/>
  <c r="C17" i="1"/>
  <c r="J16" i="1"/>
  <c r="I16" i="1"/>
  <c r="H16" i="1"/>
  <c r="G16" i="1"/>
  <c r="F16" i="1"/>
  <c r="E16" i="1"/>
  <c r="D16" i="1"/>
  <c r="J11" i="1"/>
  <c r="I11" i="1"/>
  <c r="H11" i="1"/>
  <c r="G11" i="1"/>
  <c r="F11" i="1"/>
  <c r="E11" i="1"/>
  <c r="D11" i="1"/>
  <c r="A3" i="1" a="1"/>
  <c r="A3" i="1" s="1"/>
  <c r="A4" i="1" a="1"/>
  <c r="A4" i="1" s="1"/>
  <c r="A5" i="1" a="1"/>
  <c r="A5" i="1" s="1"/>
  <c r="C5" i="1" s="1"/>
  <c r="E22" i="1" l="1"/>
  <c r="K22" i="1" s="1"/>
  <c r="G3" i="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<sst xmlns="http://schemas.openxmlformats.org/spreadsheetml/2006/main" count="36" uniqueCount="33">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</sst>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1">
                  <c:v>1286000000</c:v>
                </c:pt>
                <c:pt idx="2">
                  <c:v>1218000000</c:v>
                </c:pt>
                <c:pt idx="3">
                  <c:v>1577000000</c:v>
                </c:pt>
                <c:pt idx="4">
                  <c:v>1991000000</c:v>
                </c:pt>
                <c:pt idx="5">
                  <c:v>2255000000</c:v>
                </c:pt>
                <c:pt idx="6">
                  <c:v>2666000000</c:v>
                </c:pt>
                <c:pt idx="7">
                  <c:v>2890000000</c:v>
                </c:pt>
                <c:pt idx="8">
                  <c:v>3222000000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1">
                  <c:v>-48000000</c:v>
                </c:pt>
                <c:pt idx="2">
                  <c:v>183000000</c:v>
                </c:pt>
                <c:pt idx="3">
                  <c:v>79000000</c:v>
                </c:pt>
                <c:pt idx="4">
                  <c:v>261600000</c:v>
                </c:pt>
                <c:pt idx="5">
                  <c:v>354000000</c:v>
                </c:pt>
                <c:pt idx="6">
                  <c:v>450000000</c:v>
                </c:pt>
                <c:pt idx="7">
                  <c:v>492000000</c:v>
                </c:pt>
                <c:pt idx="8">
                  <c:v>573000000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1">
                  <c:v>-65000000</c:v>
                </c:pt>
                <c:pt idx="2">
                  <c:v>151000000</c:v>
                </c:pt>
                <c:pt idx="3">
                  <c:v>169000000</c:v>
                </c:pt>
                <c:pt idx="4">
                  <c:v>271000000</c:v>
                </c:pt>
                <c:pt idx="5">
                  <c:v>363000000</c:v>
                </c:pt>
                <c:pt idx="6">
                  <c:v>446000000</c:v>
                </c:pt>
                <c:pt idx="7">
                  <c:v>561000000</c:v>
                </c:pt>
                <c:pt idx="8">
                  <c:v>675000000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628650</xdr:colOff>
      <xdr:row>22</xdr:row>
      <xdr:rowOff>95250</xdr:rowOff>
    </xdr:from>
    <xdr:to>
      <xdr:col>10</xdr:col>
      <xdr:colOff>889000</xdr:colOff>
      <xdr:row>34</xdr:row>
      <xdr:rowOff>165100</xdr:rowOff>
    </xdr:to>
    <xdr:graphicFrame macro="">
      <xdr:nvGraphicFramePr>
        <xdr:cNvPr id="2" name="Chart 1">
          <a:extLst>
            <a:ext uri="{FF2B5EF4-FFF2-40B4-BE49-F238E27FC236}">
              <a16:creationId xmlns:a16="http://schemas.microsoft.com/office/drawing/2014/main" id="{52D5369E-4D0A-6B8B-3D89-DDB1717BF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BIRKENSTOCK HOLDING PLC (XNYS:BIRK)</v>
    <v>2</v>
    <v>3</v>
    <v>Finance</v>
    <v>4</v>
    <v>en-US</v>
    <v>cayvbh</v>
    <v>268435456</v>
    <v>1</v>
    <v>Powered by Refinitiv</v>
    <v>64.78</v>
    <v>41</v>
    <v>1.256</v>
    <v>0.15</v>
    <v>3.2290000000000001E-3</v>
    <v>0.34</v>
    <v>7.2950000000000003E-3</v>
    <v>USD</v>
    <v>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v>
    <v>5300</v>
    <v>New York Stock Exchange</v>
    <v>XNYS</v>
    <v>XNYS</v>
    <v>1 Berkeley Square, LONDON, W1J 6EA GB</v>
    <v>47.27</v>
    <v>Textiles &amp; Apparel</v>
    <v>Stock</v>
    <v>45616.000000022657</v>
    <v>45.87</v>
    <v>8754719012</v>
    <v>BIRKENSTOCK HOLDING PLC</v>
    <v>BIRKENSTOCK HOLDING PLC</v>
    <v>46</v>
    <v>73.738299999999995</v>
    <v>46.46</v>
    <v>46.61</v>
    <v>46.95</v>
    <v>187829200</v>
    <v>BIRK</v>
    <v>BIRKENSTOCK HOLDING PLC (XNYS:BIRK)</v>
    <v>781603</v>
    <v>951091</v>
    <v>2023</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IR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9" sqref="L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46.61</v>
      </c>
      <c r="B3" s="6" t="s">
        <v>22</v>
      </c>
      <c r="C3" s="39">
        <f ca="1">A5/F10</f>
        <v>4.3971466659969867</v>
      </c>
      <c r="D3" s="9" t="s">
        <v>26</v>
      </c>
      <c r="E3" s="42">
        <f>E14</f>
        <v>0.62060875079264421</v>
      </c>
      <c r="F3" s="9" t="s">
        <v>1</v>
      </c>
      <c r="G3" s="43" cm="1">
        <f t="array" aca="1" ref="G3" ca="1">_FV(A1,"Shares outstanding",TRUE)*(1+(5*C6))</f>
        <v>187829200</v>
      </c>
      <c r="H3" s="12" t="s">
        <v>4</v>
      </c>
      <c r="I3" s="43">
        <f>J18*(1+K4)/(I6-K4)</f>
        <v>9224999999.9999962</v>
      </c>
      <c r="J3" s="9" t="s">
        <v>2</v>
      </c>
      <c r="K3" s="81" t="s">
        <v>32</v>
      </c>
      <c r="L3" s="82"/>
      <c r="M3" s="2"/>
      <c r="N3" s="2"/>
      <c r="O3" s="1"/>
      <c r="P3" s="1"/>
      <c r="Q3" s="1"/>
      <c r="R3" s="1"/>
    </row>
    <row r="4" spans="1:18" ht="22" customHeight="1" x14ac:dyDescent="0.2">
      <c r="A4" s="36" cm="1">
        <f t="array" aca="1" ref="A4" ca="1">_FV(A1,"Change (%)",TRUE)</f>
        <v>3.2290000000000001E-3</v>
      </c>
      <c r="B4" s="7" t="s">
        <v>23</v>
      </c>
      <c r="C4" s="39">
        <f ca="1">A5/F15</f>
        <v>33.466051269113152</v>
      </c>
      <c r="D4" s="9" t="s">
        <v>25</v>
      </c>
      <c r="E4" s="42">
        <f>F17</f>
        <v>0.13139126067302864</v>
      </c>
      <c r="F4" s="9" t="s">
        <v>6</v>
      </c>
      <c r="G4" s="53">
        <v>364000000</v>
      </c>
      <c r="H4" s="12" t="s">
        <v>28</v>
      </c>
      <c r="I4" s="43">
        <f>NPV(I6,F18,G18,H18,I18,(J18+I3))</f>
        <v>7411741684.3111744</v>
      </c>
      <c r="J4" s="12" t="s">
        <v>5</v>
      </c>
      <c r="K4" s="50">
        <v>2.5000000000000001E-2</v>
      </c>
      <c r="L4" s="14" t="s">
        <v>29</v>
      </c>
      <c r="M4" s="2"/>
      <c r="N4" s="2"/>
      <c r="O4" s="1"/>
      <c r="P4" s="1"/>
      <c r="Q4" s="1"/>
      <c r="R4" s="1"/>
    </row>
    <row r="5" spans="1:18" ht="22" customHeight="1" x14ac:dyDescent="0.2">
      <c r="A5" s="37" cm="1">
        <f t="array" aca="1" ref="A5" ca="1">_FV(A1,"Market cap",TRUE)</f>
        <v>8754719012</v>
      </c>
      <c r="B5" s="7" t="s">
        <v>0</v>
      </c>
      <c r="C5" s="40">
        <f ca="1">F18/A5</f>
        <v>3.0954734198612565E-2</v>
      </c>
      <c r="D5" s="9" t="s">
        <v>24</v>
      </c>
      <c r="E5" s="42">
        <f>F20</f>
        <v>0.13611250627825214</v>
      </c>
      <c r="F5" s="9" t="s">
        <v>8</v>
      </c>
      <c r="G5" s="53">
        <v>2104000000</v>
      </c>
      <c r="H5" s="12" t="s">
        <v>9</v>
      </c>
      <c r="I5" s="43">
        <f>I4+G4-G5</f>
        <v>5671741684.3111744</v>
      </c>
      <c r="J5" s="12" t="s">
        <v>7</v>
      </c>
      <c r="K5" s="45">
        <f ca="1">I5/G3</f>
        <v>30.19627238103114</v>
      </c>
      <c r="L5" s="6" t="s">
        <v>11</v>
      </c>
      <c r="M5" s="2"/>
      <c r="N5" s="2"/>
      <c r="O5" s="1"/>
      <c r="P5" s="1"/>
      <c r="Q5" s="1"/>
      <c r="R5" s="1"/>
    </row>
    <row r="6" spans="1:18" ht="22" customHeight="1" x14ac:dyDescent="0.2">
      <c r="A6" s="38" cm="1">
        <f t="array" aca="1" ref="A6" ca="1">_FV(A1,"Beta")</f>
        <v>1.256</v>
      </c>
      <c r="B6" s="8" t="s">
        <v>18</v>
      </c>
      <c r="C6" s="41">
        <v>0</v>
      </c>
      <c r="D6" s="10" t="s">
        <v>27</v>
      </c>
      <c r="E6" s="52">
        <v>5.1999999999999998E-2</v>
      </c>
      <c r="F6" s="11" t="s">
        <v>12</v>
      </c>
      <c r="G6" s="44">
        <f>G4-G5</f>
        <v>-1740000000</v>
      </c>
      <c r="H6" s="11" t="s">
        <v>3</v>
      </c>
      <c r="I6" s="51">
        <v>0.1</v>
      </c>
      <c r="J6" s="10" t="s">
        <v>10</v>
      </c>
      <c r="K6" s="46">
        <f ca="1">K5/A3-1</f>
        <v>-0.35215034582640758</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c r="C9" s="55">
        <v>2021</v>
      </c>
      <c r="D9" s="55">
        <v>2022</v>
      </c>
      <c r="E9" s="56">
        <v>2023</v>
      </c>
      <c r="F9" s="57">
        <v>2024</v>
      </c>
      <c r="G9" s="57">
        <v>2025</v>
      </c>
      <c r="H9" s="57">
        <v>2026</v>
      </c>
      <c r="I9" s="57">
        <v>2027</v>
      </c>
      <c r="J9" s="58">
        <v>2028</v>
      </c>
      <c r="K9" s="13"/>
      <c r="L9" s="2"/>
      <c r="M9" s="2"/>
      <c r="N9" s="2"/>
      <c r="O9" s="1"/>
      <c r="P9" s="1"/>
      <c r="Q9" s="1"/>
      <c r="R9" s="1"/>
    </row>
    <row r="10" spans="1:18" ht="22" customHeight="1" x14ac:dyDescent="0.2">
      <c r="A10" s="22" t="s">
        <v>14</v>
      </c>
      <c r="B10" s="23"/>
      <c r="C10" s="23">
        <v>1286000000</v>
      </c>
      <c r="D10" s="23">
        <v>1218000000</v>
      </c>
      <c r="E10" s="24">
        <v>1577000000</v>
      </c>
      <c r="F10" s="59">
        <v>1991000000</v>
      </c>
      <c r="G10" s="59">
        <v>2255000000</v>
      </c>
      <c r="H10" s="59">
        <v>2666000000</v>
      </c>
      <c r="I10" s="59">
        <v>2890000000</v>
      </c>
      <c r="J10" s="59">
        <v>3222000000</v>
      </c>
      <c r="K10" s="60" t="s">
        <v>19</v>
      </c>
      <c r="L10" s="2"/>
      <c r="M10" s="2"/>
      <c r="N10" s="2"/>
      <c r="O10" s="1"/>
      <c r="P10" s="1"/>
      <c r="Q10" s="1"/>
      <c r="R10" s="1"/>
    </row>
    <row r="11" spans="1:18" ht="22" customHeight="1" x14ac:dyDescent="0.2">
      <c r="A11" s="18"/>
      <c r="B11" s="19"/>
      <c r="C11" s="19"/>
      <c r="D11" s="19">
        <f t="shared" ref="D11:J11" si="0">(D10/C10)-1</f>
        <v>-5.2877138413685798E-2</v>
      </c>
      <c r="E11" s="25">
        <f t="shared" si="0"/>
        <v>0.29474548440065673</v>
      </c>
      <c r="F11" s="19">
        <f t="shared" si="0"/>
        <v>0.26252377932783766</v>
      </c>
      <c r="G11" s="19">
        <f t="shared" si="0"/>
        <v>0.13259668508287303</v>
      </c>
      <c r="H11" s="19">
        <f t="shared" si="0"/>
        <v>0.18226164079822627</v>
      </c>
      <c r="I11" s="19">
        <f t="shared" si="0"/>
        <v>8.4021005251312841E-2</v>
      </c>
      <c r="J11" s="25">
        <f t="shared" si="0"/>
        <v>0.114878892733564</v>
      </c>
      <c r="K11" s="61">
        <f>AVERAGE(F11:J11)</f>
        <v>0.15525640063876275</v>
      </c>
      <c r="L11" s="2"/>
      <c r="M11" s="2"/>
      <c r="N11" s="2"/>
      <c r="O11" s="1"/>
      <c r="P11" s="1"/>
      <c r="Q11" s="1"/>
      <c r="R11" s="1"/>
    </row>
    <row r="12" spans="1:18" ht="22" customHeight="1" x14ac:dyDescent="0.2">
      <c r="A12" s="22" t="s">
        <v>30</v>
      </c>
      <c r="B12" s="23"/>
      <c r="C12" s="23">
        <v>728000000</v>
      </c>
      <c r="D12" s="23">
        <v>759000000</v>
      </c>
      <c r="E12" s="24">
        <v>978700000</v>
      </c>
      <c r="F12" s="23"/>
      <c r="G12" s="23"/>
      <c r="H12" s="23"/>
      <c r="I12" s="23"/>
      <c r="J12" s="24"/>
      <c r="K12" s="62"/>
      <c r="L12" s="2"/>
      <c r="M12" s="2"/>
      <c r="N12" s="2"/>
      <c r="O12" s="1"/>
      <c r="P12" s="1"/>
      <c r="Q12" s="1"/>
      <c r="R12" s="1"/>
    </row>
    <row r="13" spans="1:18" ht="22" customHeight="1" x14ac:dyDescent="0.2">
      <c r="A13" s="28"/>
      <c r="B13" s="29"/>
      <c r="C13" s="29"/>
      <c r="D13" s="29">
        <f>(D12/C12)-1</f>
        <v>4.2582417582417653E-2</v>
      </c>
      <c r="E13" s="30">
        <f>(E12/D12)-1</f>
        <v>0.28945981554677203</v>
      </c>
      <c r="F13" s="29"/>
      <c r="G13" s="29"/>
      <c r="H13" s="29"/>
      <c r="I13" s="29"/>
      <c r="J13" s="30"/>
      <c r="K13" s="63"/>
      <c r="L13" s="2"/>
      <c r="M13" s="2"/>
      <c r="N13" s="2"/>
      <c r="O13" s="1"/>
      <c r="P13" s="1"/>
      <c r="Q13" s="1"/>
      <c r="R13" s="1"/>
    </row>
    <row r="14" spans="1:18" ht="22" customHeight="1" x14ac:dyDescent="0.2">
      <c r="A14" s="20" t="s">
        <v>1</v>
      </c>
      <c r="B14" s="21"/>
      <c r="C14" s="21">
        <f>C12/C10</f>
        <v>0.56609642301710728</v>
      </c>
      <c r="D14" s="21">
        <f>D12/D10</f>
        <v>0.62315270935960587</v>
      </c>
      <c r="E14" s="26">
        <f>E12/E10</f>
        <v>0.62060875079264421</v>
      </c>
      <c r="F14" s="21"/>
      <c r="G14" s="21"/>
      <c r="H14" s="21"/>
      <c r="I14" s="21"/>
      <c r="J14" s="26"/>
      <c r="K14" s="64"/>
      <c r="L14" s="2"/>
      <c r="M14" s="2"/>
      <c r="N14" s="2"/>
      <c r="O14" s="1"/>
      <c r="P14" s="1"/>
      <c r="Q14" s="1"/>
      <c r="R14" s="1"/>
    </row>
    <row r="15" spans="1:18" ht="22" customHeight="1" x14ac:dyDescent="0.2">
      <c r="A15" s="22" t="s">
        <v>15</v>
      </c>
      <c r="B15" s="23"/>
      <c r="C15" s="23">
        <v>-48000000</v>
      </c>
      <c r="D15" s="23">
        <v>183000000</v>
      </c>
      <c r="E15" s="24">
        <v>79000000</v>
      </c>
      <c r="F15" s="59">
        <v>261600000</v>
      </c>
      <c r="G15" s="59">
        <v>354000000</v>
      </c>
      <c r="H15" s="59">
        <v>450000000</v>
      </c>
      <c r="I15" s="59">
        <v>492000000</v>
      </c>
      <c r="J15" s="59">
        <v>573000000</v>
      </c>
      <c r="K15" s="60" t="s">
        <v>20</v>
      </c>
      <c r="L15" s="2"/>
      <c r="M15" s="2"/>
      <c r="N15" s="2"/>
      <c r="O15" s="1"/>
      <c r="P15" s="1"/>
      <c r="Q15" s="1"/>
      <c r="R15" s="1"/>
    </row>
    <row r="16" spans="1:18" ht="22" customHeight="1" x14ac:dyDescent="0.2">
      <c r="A16" s="28"/>
      <c r="B16" s="29"/>
      <c r="C16" s="29"/>
      <c r="D16" s="29">
        <f t="shared" ref="D16:J16" si="1">(D15/C15)-1</f>
        <v>-4.8125</v>
      </c>
      <c r="E16" s="30">
        <f t="shared" si="1"/>
        <v>-0.56830601092896171</v>
      </c>
      <c r="F16" s="29">
        <f t="shared" si="1"/>
        <v>2.311392405063291</v>
      </c>
      <c r="G16" s="29">
        <f t="shared" si="1"/>
        <v>0.35321100917431192</v>
      </c>
      <c r="H16" s="29">
        <f t="shared" si="1"/>
        <v>0.27118644067796605</v>
      </c>
      <c r="I16" s="29">
        <f t="shared" si="1"/>
        <v>9.3333333333333268E-2</v>
      </c>
      <c r="J16" s="30">
        <f t="shared" si="1"/>
        <v>0.16463414634146334</v>
      </c>
      <c r="K16" s="63">
        <f>AVERAGE(F16:J16)</f>
        <v>0.63875146691807316</v>
      </c>
      <c r="L16" s="2"/>
      <c r="M16" s="2"/>
      <c r="N16" s="2"/>
      <c r="O16" s="1"/>
      <c r="P16" s="1"/>
      <c r="Q16" s="1"/>
      <c r="R16" s="1"/>
    </row>
    <row r="17" spans="1:18" ht="22" customHeight="1" x14ac:dyDescent="0.2">
      <c r="A17" s="4" t="s">
        <v>16</v>
      </c>
      <c r="B17" s="5"/>
      <c r="C17" s="5">
        <f t="shared" ref="C17:J17" si="2">C15/C10</f>
        <v>-3.7325038880248837E-2</v>
      </c>
      <c r="D17" s="5">
        <f t="shared" si="2"/>
        <v>0.15024630541871922</v>
      </c>
      <c r="E17" s="27">
        <f t="shared" si="2"/>
        <v>5.0095117311350669E-2</v>
      </c>
      <c r="F17" s="5">
        <f t="shared" si="2"/>
        <v>0.13139126067302864</v>
      </c>
      <c r="G17" s="5">
        <f t="shared" si="2"/>
        <v>0.15698447893569845</v>
      </c>
      <c r="H17" s="5">
        <f t="shared" si="2"/>
        <v>0.16879219804951237</v>
      </c>
      <c r="I17" s="5">
        <f t="shared" si="2"/>
        <v>0.17024221453287197</v>
      </c>
      <c r="J17" s="27">
        <f t="shared" si="2"/>
        <v>0.17783985102420857</v>
      </c>
      <c r="K17" s="65"/>
      <c r="L17" s="2"/>
      <c r="M17" s="2"/>
      <c r="N17" s="2"/>
      <c r="O17" s="1"/>
      <c r="P17" s="1"/>
      <c r="Q17" s="1"/>
      <c r="R17" s="1"/>
    </row>
    <row r="18" spans="1:18" ht="22" customHeight="1" x14ac:dyDescent="0.2">
      <c r="A18" s="22" t="s">
        <v>17</v>
      </c>
      <c r="B18" s="23"/>
      <c r="C18" s="23">
        <v>-65000000</v>
      </c>
      <c r="D18" s="23">
        <v>151000000</v>
      </c>
      <c r="E18" s="24">
        <v>169000000</v>
      </c>
      <c r="F18" s="59">
        <v>271000000</v>
      </c>
      <c r="G18" s="59">
        <v>363000000</v>
      </c>
      <c r="H18" s="59">
        <v>446000000</v>
      </c>
      <c r="I18" s="59">
        <v>561000000</v>
      </c>
      <c r="J18" s="59">
        <v>675000000</v>
      </c>
      <c r="K18" s="60" t="s">
        <v>21</v>
      </c>
      <c r="L18" s="2"/>
      <c r="M18" s="2"/>
      <c r="N18" s="2"/>
      <c r="P18" s="1"/>
      <c r="Q18" s="1"/>
      <c r="R18" s="1"/>
    </row>
    <row r="19" spans="1:18" ht="22" customHeight="1" x14ac:dyDescent="0.2">
      <c r="A19" s="31"/>
      <c r="B19" s="29"/>
      <c r="C19" s="29"/>
      <c r="D19" s="29">
        <f t="shared" ref="D19:J19" si="3">(D18/C18)-1</f>
        <v>-3.3230769230769233</v>
      </c>
      <c r="E19" s="30">
        <f t="shared" si="3"/>
        <v>0.11920529801324498</v>
      </c>
      <c r="F19" s="29">
        <f t="shared" si="3"/>
        <v>0.60355029585798814</v>
      </c>
      <c r="G19" s="29">
        <f t="shared" si="3"/>
        <v>0.3394833948339484</v>
      </c>
      <c r="H19" s="29">
        <f t="shared" si="3"/>
        <v>0.22865013774104681</v>
      </c>
      <c r="I19" s="29">
        <f t="shared" si="3"/>
        <v>0.25784753363228696</v>
      </c>
      <c r="J19" s="30">
        <f t="shared" si="3"/>
        <v>0.20320855614973254</v>
      </c>
      <c r="K19" s="63">
        <f>AVERAGE(F19:J19)</f>
        <v>0.32654798364300058</v>
      </c>
      <c r="L19" s="2"/>
      <c r="M19" s="2"/>
      <c r="N19" s="2"/>
      <c r="O19" s="1"/>
      <c r="P19" s="1"/>
      <c r="Q19" s="1"/>
      <c r="R19" s="1"/>
    </row>
    <row r="20" spans="1:18" ht="22" customHeight="1" x14ac:dyDescent="0.2">
      <c r="A20" s="32" t="s">
        <v>8</v>
      </c>
      <c r="B20" s="33"/>
      <c r="C20" s="33">
        <f t="shared" ref="C20:J20" si="4">C18/C10</f>
        <v>-5.0544323483670293E-2</v>
      </c>
      <c r="D20" s="33">
        <f t="shared" si="4"/>
        <v>0.12397372742200329</v>
      </c>
      <c r="E20" s="34">
        <f t="shared" si="4"/>
        <v>0.10716550412175016</v>
      </c>
      <c r="F20" s="33">
        <f t="shared" si="4"/>
        <v>0.13611250627825214</v>
      </c>
      <c r="G20" s="33">
        <f t="shared" si="4"/>
        <v>0.16097560975609757</v>
      </c>
      <c r="H20" s="33">
        <f t="shared" si="4"/>
        <v>0.16729182295573894</v>
      </c>
      <c r="I20" s="33">
        <f t="shared" si="4"/>
        <v>0.19411764705882353</v>
      </c>
      <c r="J20" s="34">
        <f t="shared" si="4"/>
        <v>0.20949720670391062</v>
      </c>
      <c r="K20" s="66"/>
      <c r="L20" s="2"/>
      <c r="M20" s="2"/>
      <c r="N20" s="2"/>
      <c r="O20" s="1"/>
      <c r="P20" s="1"/>
      <c r="Q20" s="1"/>
      <c r="R20" s="1"/>
    </row>
    <row r="21" spans="1:18" ht="22" customHeight="1" x14ac:dyDescent="0.2">
      <c r="A21" s="67" t="s">
        <v>31</v>
      </c>
      <c r="B21" s="68"/>
      <c r="C21" s="68">
        <v>187829200</v>
      </c>
      <c r="D21" s="68">
        <v>187829200</v>
      </c>
      <c r="E21" s="69" cm="1">
        <f t="array" aca="1" ref="E21" ca="1">_FV(A1,"Shares outstanding",TRUE)</f>
        <v>187829200</v>
      </c>
      <c r="F21" s="68"/>
      <c r="G21" s="68"/>
      <c r="H21" s="68"/>
      <c r="I21" s="68"/>
      <c r="J21" s="68"/>
      <c r="K21" s="60" t="s">
        <v>27</v>
      </c>
      <c r="L21" s="2"/>
      <c r="M21" s="2"/>
      <c r="N21" s="2"/>
      <c r="P21" s="1"/>
      <c r="Q21" s="1"/>
      <c r="R21" s="1"/>
    </row>
    <row r="22" spans="1:18" ht="22" customHeight="1" x14ac:dyDescent="0.2">
      <c r="A22" s="70"/>
      <c r="B22" s="71"/>
      <c r="C22" s="72"/>
      <c r="D22" s="73">
        <f t="shared" ref="D22" si="5">(D21/C21)-1</f>
        <v>0</v>
      </c>
      <c r="E22" s="74">
        <f t="shared" ref="E22" ca="1" si="6">(E21/D21)-1</f>
        <v>0</v>
      </c>
      <c r="F22" s="71"/>
      <c r="G22" s="71"/>
      <c r="H22" s="71"/>
      <c r="I22" s="71"/>
      <c r="J22" s="71"/>
      <c r="K22" s="75">
        <f ca="1">AVERAGE(D22:E22)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Textiles &amp; Apparel</v>
      </c>
      <c r="B25" s="78"/>
      <c r="C25" s="78"/>
      <c r="D25" s="79" cm="1">
        <f t="array" aca="1" ref="D25" ca="1">_FV(A1,"Year incorporated",TRUE)</f>
        <v>2023</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IRK/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2024-11-20T04:39:36Z</dcterms:modified>
</cp:coreProperties>
</file>