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Consumer/"/>
    </mc:Choice>
  </mc:AlternateContent>
  <xr:revisionPtr revIDLastSave="0" documentId="13_ncr:1_{2CE21F6B-6DD1-C54D-B00D-7233358149C0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K11" i="1"/>
  <c r="E22" i="1"/>
  <c r="D22" i="1"/>
  <c r="C22" i="1"/>
  <c r="E25" i="1"/>
  <c r="D25" i="1"/>
  <c r="C25" i="1"/>
  <c r="B14" i="1"/>
  <c r="C14" i="1"/>
  <c r="D14" i="1"/>
  <c r="E14" i="1"/>
  <c r="E3" i="1" s="1"/>
  <c r="E13" i="1"/>
  <c r="D13" i="1"/>
  <c r="C13" i="1"/>
  <c r="A6" i="1" a="1"/>
  <c r="A6" i="1" s="1"/>
  <c r="G6" i="1"/>
  <c r="A30" i="1" a="1"/>
  <c r="A30" i="1" s="1"/>
  <c r="D28" i="1" a="1"/>
  <c r="D28" i="1" s="1"/>
  <c r="A28" i="1" a="1"/>
  <c r="A28" i="1" s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B23" i="1" l="1"/>
  <c r="E23" i="1"/>
  <c r="K3" i="1" s="1"/>
  <c r="D23" i="1"/>
  <c r="C23" i="1"/>
  <c r="K25" i="1"/>
  <c r="C6" i="1" s="1"/>
  <c r="G3" i="1" s="1" a="1"/>
  <c r="G3" i="1" s="1"/>
  <c r="C3" i="1"/>
  <c r="C4" i="1"/>
  <c r="K19" i="1"/>
  <c r="K16" i="1"/>
  <c r="I3" i="1" l="1"/>
  <c r="I4" i="1" s="1"/>
  <c r="I5" i="1" s="1"/>
  <c r="K5" i="1" s="1"/>
  <c r="K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<sst xmlns="http://schemas.openxmlformats.org/spreadsheetml/2006/main" count="39" uniqueCount="35">
  <si>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</si>
  <si>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</si>
  <si>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</si>
  <si>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</si>
  <si>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</si>
  <si>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</si>
  <si>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</si>
  <si>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</si>
  <si>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</si>
  <si>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</si>
  <si>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</si>
  <si>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</si>
  <si>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</si>
  <si>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</si>
  <si>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</si>
  <si>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</si>
  <si>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</si>
  <si>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</si>
  <si>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</si>
  <si>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</si>
  <si>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</si>
  <si>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</si>
  <si>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</si>
  <si>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</si>
  <si>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</si>
  <si>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</si>
  <si>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</si>
  <si>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</si>
  <si>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</si>
  <si>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</si>
  <si>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</si>
  <si>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</si>
  <si>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10/27/2024</t>
  </si>
  <si>
    <t>Dividend Yield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</si>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</sst>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0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9" fillId="2" borderId="1" xfId="0" applyFont="1" applyFill="1" applyBorder="1" applyAlignment="1">
      <alignment vertical="center"/>
    </xf>
    <xf numFmtId="9" fontId="3" fillId="3" borderId="3" xfId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9" fontId="2" fillId="5" borderId="3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6" fontId="5" fillId="6" borderId="4" xfId="0" applyNumberFormat="1" applyFont="1" applyFill="1" applyBorder="1" applyAlignment="1">
      <alignment horizontal="right" vertical="center" indent="1"/>
    </xf>
    <xf numFmtId="9" fontId="5" fillId="6" borderId="5" xfId="1" applyFont="1" applyFill="1" applyBorder="1" applyAlignment="1">
      <alignment horizontal="righ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1" fontId="2" fillId="5" borderId="3" xfId="0" applyNumberFormat="1" applyFont="1" applyFill="1" applyBorder="1" applyAlignment="1">
      <alignment horizontal="right" vertical="center" indent="1"/>
    </xf>
    <xf numFmtId="1" fontId="2" fillId="5" borderId="4" xfId="0" applyNumberFormat="1" applyFont="1" applyFill="1" applyBorder="1" applyAlignment="1">
      <alignment horizontal="right" vertical="center" indent="1"/>
    </xf>
    <xf numFmtId="165" fontId="2" fillId="5" borderId="4" xfId="1" applyNumberFormat="1" applyFont="1" applyFill="1" applyBorder="1" applyAlignment="1">
      <alignment horizontal="right" vertical="center" indent="1"/>
    </xf>
    <xf numFmtId="10" fontId="2" fillId="5" borderId="5" xfId="1" applyNumberFormat="1" applyFont="1" applyFill="1" applyBorder="1" applyAlignment="1">
      <alignment horizontal="right" vertical="center" indent="1"/>
    </xf>
    <xf numFmtId="9" fontId="2" fillId="5" borderId="4" xfId="1" applyFont="1" applyFill="1" applyBorder="1" applyAlignment="1">
      <alignment horizontal="right" vertical="center" indent="1"/>
    </xf>
    <xf numFmtId="165" fontId="2" fillId="7" borderId="5" xfId="1" applyNumberFormat="1" applyFont="1" applyFill="1" applyBorder="1" applyAlignment="1">
      <alignment horizontal="right" vertical="center" indent="1"/>
    </xf>
    <xf numFmtId="9" fontId="3" fillId="3" borderId="7" xfId="1" applyFont="1" applyFill="1" applyBorder="1" applyAlignment="1">
      <alignment horizontal="left" vertical="center" indent="1"/>
    </xf>
    <xf numFmtId="9" fontId="3" fillId="3" borderId="8" xfId="1" applyFont="1" applyFill="1" applyBorder="1" applyAlignment="1">
      <alignment horizontal="left" vertical="center" indent="1"/>
    </xf>
    <xf numFmtId="0" fontId="3" fillId="3" borderId="9" xfId="1" applyNumberFormat="1" applyFont="1" applyFill="1" applyBorder="1" applyAlignment="1">
      <alignment horizontal="left" vertical="center" indent="1"/>
    </xf>
    <xf numFmtId="164" fontId="2" fillId="5" borderId="7" xfId="0" applyNumberFormat="1" applyFont="1" applyFill="1" applyBorder="1" applyAlignment="1">
      <alignment horizontal="right" vertical="center" indent="1"/>
    </xf>
    <xf numFmtId="164" fontId="2" fillId="7" borderId="8" xfId="0" applyNumberFormat="1" applyFont="1" applyFill="1" applyBorder="1" applyAlignment="1">
      <alignment horizontal="right" vertical="center" indent="1"/>
    </xf>
    <xf numFmtId="164" fontId="2" fillId="5" borderId="9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9" fontId="2" fillId="7" borderId="5" xfId="1" applyFont="1" applyFill="1" applyBorder="1" applyAlignment="1">
      <alignment horizontal="right" vertical="center" indent="1"/>
    </xf>
    <xf numFmtId="0" fontId="3" fillId="3" borderId="7" xfId="1" applyNumberFormat="1" applyFont="1" applyFill="1" applyBorder="1" applyAlignment="1">
      <alignment horizontal="left" vertical="center" indent="1"/>
    </xf>
    <xf numFmtId="0" fontId="3" fillId="3" borderId="8" xfId="1" applyNumberFormat="1" applyFont="1" applyFill="1" applyBorder="1" applyAlignment="1">
      <alignment horizontal="left" vertical="center" indent="1"/>
    </xf>
    <xf numFmtId="9" fontId="3" fillId="3" borderId="9" xfId="1" applyFont="1" applyFill="1" applyBorder="1" applyAlignment="1">
      <alignment horizontal="lef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2" fontId="2" fillId="5" borderId="5" xfId="0" applyNumberFormat="1" applyFont="1" applyFill="1" applyBorder="1" applyAlignment="1">
      <alignment horizontal="right" vertical="center" indent="1"/>
    </xf>
    <xf numFmtId="0" fontId="5" fillId="5" borderId="11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right" vertical="center" indent="1"/>
    </xf>
    <xf numFmtId="0" fontId="4" fillId="5" borderId="10" xfId="0" applyFont="1" applyFill="1" applyBorder="1" applyAlignment="1">
      <alignment horizontal="right" vertical="center" indent="1"/>
    </xf>
    <xf numFmtId="0" fontId="10" fillId="5" borderId="12" xfId="0" applyFont="1" applyFill="1" applyBorder="1" applyAlignment="1">
      <alignment horizontal="right" vertical="center" indent="1"/>
    </xf>
    <xf numFmtId="0" fontId="10" fillId="5" borderId="10" xfId="0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2" xfId="1" applyFont="1" applyFill="1" applyBorder="1" applyAlignment="1">
      <alignment horizontal="right" vertical="center" indent="1"/>
    </xf>
    <xf numFmtId="9" fontId="2" fillId="2" borderId="10" xfId="1" applyFont="1" applyFill="1" applyBorder="1" applyAlignment="1">
      <alignment horizontal="right" vertical="center" indent="1"/>
    </xf>
    <xf numFmtId="9" fontId="2" fillId="2" borderId="6" xfId="1" applyFont="1" applyFill="1" applyBorder="1" applyAlignment="1">
      <alignment horizontal="center" vertical="center"/>
    </xf>
    <xf numFmtId="9" fontId="2" fillId="2" borderId="14" xfId="1" applyFont="1" applyFill="1" applyBorder="1" applyAlignment="1">
      <alignment horizontal="center" vertical="center"/>
    </xf>
    <xf numFmtId="10" fontId="3" fillId="2" borderId="6" xfId="1" applyNumberFormat="1" applyFont="1" applyFill="1" applyBorder="1" applyAlignment="1">
      <alignment horizontal="center" vertical="center"/>
    </xf>
    <xf numFmtId="164" fontId="11" fillId="3" borderId="13" xfId="0" applyNumberFormat="1" applyFont="1" applyFill="1" applyBorder="1" applyAlignment="1">
      <alignment horizontal="center" vertical="center"/>
    </xf>
    <xf numFmtId="164" fontId="11" fillId="3" borderId="15" xfId="0" applyNumberFormat="1" applyFont="1" applyFill="1" applyBorder="1" applyAlignment="1">
      <alignment horizontal="center" vertical="center"/>
    </xf>
    <xf numFmtId="9" fontId="2" fillId="2" borderId="8" xfId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11" fillId="3" borderId="6" xfId="0" applyNumberFormat="1" applyFont="1" applyFill="1" applyBorder="1" applyAlignment="1">
      <alignment horizontal="center" vertical="center"/>
    </xf>
    <xf numFmtId="9" fontId="4" fillId="3" borderId="11" xfId="1" applyFont="1" applyFill="1" applyBorder="1" applyAlignment="1">
      <alignment horizontal="left" vertical="center" indent="2"/>
    </xf>
    <xf numFmtId="164" fontId="2" fillId="3" borderId="12" xfId="0" applyNumberFormat="1" applyFont="1" applyFill="1" applyBorder="1" applyAlignment="1">
      <alignment horizontal="right" vertical="center" indent="1"/>
    </xf>
    <xf numFmtId="164" fontId="2" fillId="3" borderId="10" xfId="0" applyNumberFormat="1" applyFont="1" applyFill="1" applyBorder="1" applyAlignment="1">
      <alignment horizontal="right" vertical="center" indent="1"/>
    </xf>
    <xf numFmtId="164" fontId="2" fillId="7" borderId="12" xfId="0" applyNumberFormat="1" applyFont="1" applyFill="1" applyBorder="1" applyAlignment="1">
      <alignment horizontal="right" vertical="center" indent="1"/>
    </xf>
    <xf numFmtId="164" fontId="2" fillId="7" borderId="10" xfId="0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2" xfId="1" applyNumberFormat="1" applyFont="1" applyFill="1" applyBorder="1" applyAlignment="1">
      <alignment horizontal="right" vertical="center" indent="1"/>
    </xf>
    <xf numFmtId="10" fontId="3" fillId="2" borderId="10" xfId="1" applyNumberFormat="1" applyFont="1" applyFill="1" applyBorder="1" applyAlignment="1">
      <alignment horizontal="right" vertical="center" indent="1"/>
    </xf>
    <xf numFmtId="9" fontId="7" fillId="2" borderId="2" xfId="1" applyFont="1" applyFill="1" applyBorder="1" applyAlignment="1">
      <alignment horizontal="left" vertical="center" indent="2"/>
    </xf>
    <xf numFmtId="9" fontId="2" fillId="2" borderId="0" xfId="1" applyFont="1" applyFill="1" applyBorder="1" applyAlignment="1">
      <alignment horizontal="right" vertical="center" indent="1"/>
    </xf>
    <xf numFmtId="9" fontId="2" fillId="2" borderId="4" xfId="1" applyFont="1" applyFill="1" applyBorder="1" applyAlignment="1">
      <alignment horizontal="right" vertical="center" indent="1"/>
    </xf>
    <xf numFmtId="0" fontId="7" fillId="2" borderId="2" xfId="0" applyFont="1" applyFill="1" applyBorder="1" applyAlignment="1">
      <alignment horizontal="left" vertical="center" indent="1"/>
    </xf>
    <xf numFmtId="9" fontId="4" fillId="3" borderId="16" xfId="1" applyFont="1" applyFill="1" applyBorder="1" applyAlignment="1">
      <alignment horizontal="left" vertical="center" indent="2"/>
    </xf>
    <xf numFmtId="0" fontId="7" fillId="2" borderId="11" xfId="0" applyFont="1" applyFill="1" applyBorder="1" applyAlignment="1">
      <alignment horizontal="left" vertical="center" indent="1"/>
    </xf>
    <xf numFmtId="10" fontId="2" fillId="2" borderId="12" xfId="1" applyNumberFormat="1" applyFont="1" applyFill="1" applyBorder="1" applyAlignment="1">
      <alignment horizontal="right" vertical="center" indent="1"/>
    </xf>
    <xf numFmtId="10" fontId="2" fillId="2" borderId="10" xfId="1" applyNumberFormat="1" applyFont="1" applyFill="1" applyBorder="1" applyAlignment="1">
      <alignment horizontal="right" vertical="center" indent="1"/>
    </xf>
    <xf numFmtId="10" fontId="2" fillId="2" borderId="6" xfId="1" applyNumberFormat="1" applyFont="1" applyFill="1" applyBorder="1" applyAlignment="1">
      <alignment horizontal="center" vertical="center"/>
    </xf>
    <xf numFmtId="10" fontId="2" fillId="5" borderId="3" xfId="1" applyNumberFormat="1" applyFont="1" applyFill="1" applyBorder="1" applyAlignment="1">
      <alignment horizontal="right" vertical="center" indent="1"/>
    </xf>
    <xf numFmtId="10" fontId="3" fillId="2" borderId="11" xfId="1" applyNumberFormat="1" applyFont="1" applyFill="1" applyBorder="1" applyAlignment="1">
      <alignment horizontal="right" vertical="center" indent="1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28694000000</c:v>
                </c:pt>
                <c:pt idx="1">
                  <c:v>31405000000</c:v>
                </c:pt>
                <c:pt idx="2">
                  <c:v>31762000000</c:v>
                </c:pt>
                <c:pt idx="3">
                  <c:v>35174000000</c:v>
                </c:pt>
                <c:pt idx="4">
                  <c:v>37730000000</c:v>
                </c:pt>
                <c:pt idx="5">
                  <c:v>40236000000</c:v>
                </c:pt>
                <c:pt idx="6">
                  <c:v>43000000000</c:v>
                </c:pt>
                <c:pt idx="7">
                  <c:v>46270000000</c:v>
                </c:pt>
                <c:pt idx="8">
                  <c:v>49830000000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8036000000</c:v>
                </c:pt>
                <c:pt idx="1">
                  <c:v>9083000000</c:v>
                </c:pt>
                <c:pt idx="2">
                  <c:v>9024000000</c:v>
                </c:pt>
                <c:pt idx="3">
                  <c:v>7800000000</c:v>
                </c:pt>
                <c:pt idx="4">
                  <c:v>10135000000</c:v>
                </c:pt>
                <c:pt idx="5">
                  <c:v>11270000000</c:v>
                </c:pt>
                <c:pt idx="6">
                  <c:v>12523000000</c:v>
                </c:pt>
                <c:pt idx="7">
                  <c:v>13474000000</c:v>
                </c:pt>
                <c:pt idx="8">
                  <c:v>14300000000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10886000000</c:v>
                </c:pt>
                <c:pt idx="1">
                  <c:v>11554000000</c:v>
                </c:pt>
                <c:pt idx="2">
                  <c:v>9562000000</c:v>
                </c:pt>
                <c:pt idx="3">
                  <c:v>10835000000</c:v>
                </c:pt>
                <c:pt idx="4">
                  <c:v>11408000000</c:v>
                </c:pt>
                <c:pt idx="5">
                  <c:v>12380000000</c:v>
                </c:pt>
                <c:pt idx="6">
                  <c:v>13333000000</c:v>
                </c:pt>
                <c:pt idx="7">
                  <c:v>14341000000</c:v>
                </c:pt>
                <c:pt idx="8">
                  <c:v>15000000000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26</xdr:row>
      <xdr:rowOff>6350</xdr:rowOff>
    </xdr:from>
    <xdr:to>
      <xdr:col>10</xdr:col>
      <xdr:colOff>1016000</xdr:colOff>
      <xdr:row>38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https://www.bing.com/financeapi/forcetrigger?t=a1zzmw&amp;q=XNYS%3aPM&amp;form=skydnc</v>
    <v>Learn more on Bing</v>
  </rv>
  <rv s="1">
    <v>0</v>
    <v>Philip Morris International Inc. (XNYS:PM)</v>
    <v>2</v>
    <v>3</v>
    <v>Finance</v>
    <v>4</v>
    <v>en-US</v>
    <v>a1zzmw</v>
    <v>268435456</v>
    <v>1</v>
    <v>Powered by Refinitiv</v>
    <v>134.15</v>
    <v>87.82</v>
    <v>0.55500000000000005</v>
    <v>0.4</v>
    <v>3.1199999999999999E-3</v>
    <v>0.31</v>
    <v>2.4109999999999999E-3</v>
    <v>USD</v>
    <v>Philip Morris International Inc. is an international tobacco company. The Company's product portfolio primarily consists of cigarettes and smoke-free products, which include heat-not-burn, vapor, and oral nicotine products. The Company’s segments include Europe Region; South and Southeast Asia, Commonwealth of Independent States, Middle East and Africa Region (SSEA, CIS &amp; MEA); East Asia, Australia, and PMI Duty Free Region (EA, AU &amp; PMI DF); Americas Region; Swedish Match, and Wellness and Healthcare (W&amp;H), which includes the operating of Vectura Fertin Pharma business. The Company's brands include Marlboro, HEETS, IQOS, IQOS ILUMA, TEREA, and ZYN. The Company’s IQOS smoke-free product brand portfolio includes heated tobacco and nicotine-containing vapor products. Its smoke-free platform (Platform 1) uses a precisely controlled heating device into which a specially designed and proprietary tobacco unit is inserted and heated to generate an aerosol.</v>
    <v>82700</v>
    <v>New York Stock Exchange</v>
    <v>XNYS</v>
    <v>XNYS</v>
    <v>677 Washington Blvd, Ste. 1100, STAMFORD, CT, 06901 US</v>
    <v>130.15</v>
    <v>Food &amp; Tobacco</v>
    <v>Stock</v>
    <v>45611.888434617969</v>
    <v>0</v>
    <v>128.34</v>
    <v>199936000000</v>
    <v>Philip Morris International Inc.</v>
    <v>Philip Morris International Inc.</v>
    <v>128.38999999999999</v>
    <v>20.3965</v>
    <v>128.19999999999999</v>
    <v>128.6</v>
    <v>128.9</v>
    <v>1554833000</v>
    <v>PM</v>
    <v>Philip Morris International Inc. (XNYS:PM)</v>
    <v>9066012</v>
    <v>5596264</v>
    <v>2007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YSE:PM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4"/>
  <sheetViews>
    <sheetView tabSelected="1" workbookViewId="0">
      <selection activeCell="F19" sqref="F19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4" customFormat="1" ht="22" customHeight="1" x14ac:dyDescent="0.2">
      <c r="A1" s="72" t="e" vm="1">
        <v>#VALUE!</v>
      </c>
      <c r="B1" s="72"/>
      <c r="C1" s="72"/>
      <c r="D1" s="72"/>
    </row>
    <row r="2" spans="1:18" s="4" customFormat="1" ht="22" customHeight="1" x14ac:dyDescent="0.2">
      <c r="A2" s="73"/>
      <c r="B2" s="73"/>
      <c r="C2" s="73"/>
      <c r="D2" s="73"/>
      <c r="E2" s="6"/>
      <c r="F2" s="6"/>
      <c r="G2" s="6"/>
      <c r="H2" s="6"/>
      <c r="J2" s="6"/>
      <c r="K2" s="6"/>
      <c r="L2" s="6"/>
    </row>
    <row r="3" spans="1:18" ht="22" customHeight="1" x14ac:dyDescent="0.2">
      <c r="A3" s="34" cm="1">
        <f t="array" aca="1" ref="A3" ca="1">_FV(A1,"Price")</f>
        <v>128.6</v>
      </c>
      <c r="B3" s="7" t="s">
        <v>22</v>
      </c>
      <c r="C3" s="17">
        <f ca="1">A5/F10</f>
        <v>5.2991253644314869</v>
      </c>
      <c r="D3" s="23" t="s">
        <v>26</v>
      </c>
      <c r="E3" s="10">
        <f>E14</f>
        <v>0.63200090976289303</v>
      </c>
      <c r="F3" s="7" t="s">
        <v>1</v>
      </c>
      <c r="G3" s="26" cm="1">
        <f t="array" aca="1" ref="G3" ca="1">_FV(A1,"Shares outstanding",TRUE)*(1+(5*C6))</f>
        <v>1546526297.6374471</v>
      </c>
      <c r="H3" s="31" t="s">
        <v>4</v>
      </c>
      <c r="I3" s="16">
        <f>J18*(1+K4)/(I6-K4)</f>
        <v>204999999999.99994</v>
      </c>
      <c r="J3" s="7" t="s">
        <v>2</v>
      </c>
      <c r="K3" s="70">
        <f ca="1">E23</f>
        <v>3.9832746478873242E-2</v>
      </c>
      <c r="L3" s="7" t="s">
        <v>33</v>
      </c>
      <c r="M3" s="2"/>
      <c r="N3" s="2"/>
      <c r="O3" s="1"/>
      <c r="P3" s="1"/>
      <c r="Q3" s="1"/>
      <c r="R3" s="1"/>
    </row>
    <row r="4" spans="1:18" ht="22" customHeight="1" x14ac:dyDescent="0.2">
      <c r="A4" s="35" cm="1">
        <f t="array" aca="1" ref="A4" ca="1">_FV(A1,"Change (%)",TRUE)</f>
        <v>3.1199999999999999E-3</v>
      </c>
      <c r="B4" s="14" t="s">
        <v>23</v>
      </c>
      <c r="C4" s="18">
        <f ca="1">A5/F15</f>
        <v>19.727281697089296</v>
      </c>
      <c r="D4" s="24" t="s">
        <v>25</v>
      </c>
      <c r="E4" s="21">
        <f>F17</f>
        <v>0.26861913596607473</v>
      </c>
      <c r="F4" s="8" t="s">
        <v>6</v>
      </c>
      <c r="G4" s="27">
        <v>3061000000</v>
      </c>
      <c r="H4" s="32" t="s">
        <v>28</v>
      </c>
      <c r="I4" s="29">
        <f>NPV(I6,F18,G18,H18,I18,(J18+I3))</f>
        <v>177017381326.41205</v>
      </c>
      <c r="J4" s="14" t="s">
        <v>5</v>
      </c>
      <c r="K4" s="11">
        <v>2.5000000000000001E-2</v>
      </c>
      <c r="L4" s="8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29" cm="1">
        <f t="array" aca="1" ref="A5" ca="1">_FV(A1,"Market cap",TRUE)</f>
        <v>199936000000</v>
      </c>
      <c r="B5" s="14" t="s">
        <v>0</v>
      </c>
      <c r="C5" s="19">
        <f ca="1">F18/A5</f>
        <v>5.7058258642765688E-2</v>
      </c>
      <c r="D5" s="24" t="s">
        <v>24</v>
      </c>
      <c r="E5" s="21">
        <f>F20</f>
        <v>0.30235886562417175</v>
      </c>
      <c r="F5" s="8" t="s">
        <v>8</v>
      </c>
      <c r="G5" s="27">
        <v>48658000000</v>
      </c>
      <c r="H5" s="32" t="s">
        <v>9</v>
      </c>
      <c r="I5" s="29">
        <f>I4+G4-G5</f>
        <v>131420381326.41205</v>
      </c>
      <c r="J5" s="14" t="s">
        <v>7</v>
      </c>
      <c r="K5" s="12">
        <f ca="1">I5/G3</f>
        <v>84.977786363656776</v>
      </c>
      <c r="L5" s="8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36" cm="1">
        <f t="array" aca="1" ref="A6" ca="1">_FV(A1,"Beta")</f>
        <v>0.55500000000000005</v>
      </c>
      <c r="B6" s="15" t="s">
        <v>18</v>
      </c>
      <c r="C6" s="20">
        <f>K25</f>
        <v>-1.068500908142922E-3</v>
      </c>
      <c r="D6" s="25" t="s">
        <v>27</v>
      </c>
      <c r="E6" s="22">
        <v>0.20499999999999999</v>
      </c>
      <c r="F6" s="9" t="s">
        <v>12</v>
      </c>
      <c r="G6" s="28">
        <f>G4-G5</f>
        <v>-45597000000</v>
      </c>
      <c r="H6" s="33" t="s">
        <v>3</v>
      </c>
      <c r="I6" s="30">
        <v>0.1</v>
      </c>
      <c r="J6" s="15" t="s">
        <v>10</v>
      </c>
      <c r="K6" s="13">
        <f ca="1">K5/A3-1</f>
        <v>-0.33920850417063153</v>
      </c>
      <c r="L6" s="9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77"/>
      <c r="L7" s="77"/>
      <c r="M7" s="2"/>
      <c r="N7" s="2"/>
      <c r="O7" s="2"/>
      <c r="P7" s="1"/>
      <c r="Q7" s="1"/>
      <c r="R7" s="1"/>
    </row>
    <row r="8" spans="1:18" ht="22" customHeight="1" x14ac:dyDescent="0.2">
      <c r="A8" s="77" t="s">
        <v>32</v>
      </c>
      <c r="B8" s="77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37"/>
      <c r="B9" s="38">
        <v>2020</v>
      </c>
      <c r="C9" s="38">
        <v>2021</v>
      </c>
      <c r="D9" s="38">
        <v>2022</v>
      </c>
      <c r="E9" s="39">
        <v>2023</v>
      </c>
      <c r="F9" s="40">
        <v>2024</v>
      </c>
      <c r="G9" s="40">
        <v>2025</v>
      </c>
      <c r="H9" s="40">
        <v>2026</v>
      </c>
      <c r="I9" s="40">
        <v>2027</v>
      </c>
      <c r="J9" s="41">
        <v>2028</v>
      </c>
      <c r="K9" s="2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53" t="s">
        <v>14</v>
      </c>
      <c r="B10" s="54">
        <v>28694000000</v>
      </c>
      <c r="C10" s="54">
        <v>31405000000</v>
      </c>
      <c r="D10" s="54">
        <v>31762000000</v>
      </c>
      <c r="E10" s="55">
        <v>35174000000</v>
      </c>
      <c r="F10" s="56">
        <v>37730000000</v>
      </c>
      <c r="G10" s="56">
        <v>40236000000</v>
      </c>
      <c r="H10" s="56">
        <v>43000000000</v>
      </c>
      <c r="I10" s="56">
        <v>46270000000</v>
      </c>
      <c r="J10" s="57">
        <v>49830000000</v>
      </c>
      <c r="K10" s="5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42"/>
      <c r="B11" s="43"/>
      <c r="C11" s="43">
        <f t="shared" ref="C11:J11" si="0">(C10/B10)-1</f>
        <v>9.4479682163518541E-2</v>
      </c>
      <c r="D11" s="43">
        <f t="shared" si="0"/>
        <v>1.1367616621557053E-2</v>
      </c>
      <c r="E11" s="44">
        <f t="shared" si="0"/>
        <v>0.10742396574523005</v>
      </c>
      <c r="F11" s="43">
        <f t="shared" si="0"/>
        <v>7.2667311082049268E-2</v>
      </c>
      <c r="G11" s="43">
        <f t="shared" si="0"/>
        <v>6.6419294990723632E-2</v>
      </c>
      <c r="H11" s="43">
        <f t="shared" si="0"/>
        <v>6.869470126255095E-2</v>
      </c>
      <c r="I11" s="43">
        <f t="shared" si="0"/>
        <v>7.6046511627906987E-2</v>
      </c>
      <c r="J11" s="43">
        <f t="shared" si="0"/>
        <v>7.6939701750594391E-2</v>
      </c>
      <c r="K11" s="45">
        <f>AVERAGE(F11:J11)</f>
        <v>7.2153504142765043E-2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53" t="s">
        <v>30</v>
      </c>
      <c r="B12" s="54">
        <v>19125000000</v>
      </c>
      <c r="C12" s="54">
        <v>21375000000</v>
      </c>
      <c r="D12" s="54">
        <v>20530000000</v>
      </c>
      <c r="E12" s="55">
        <v>22230000000</v>
      </c>
      <c r="F12" s="54"/>
      <c r="G12" s="54"/>
      <c r="H12" s="54"/>
      <c r="I12" s="54"/>
      <c r="J12" s="55"/>
      <c r="K12" s="51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42"/>
      <c r="B13" s="43"/>
      <c r="C13" s="43">
        <f>(C12/B12)-1</f>
        <v>0.11764705882352944</v>
      </c>
      <c r="D13" s="43">
        <f>(D12/C12)-1</f>
        <v>-3.9532163742690085E-2</v>
      </c>
      <c r="E13" s="44">
        <f>(E12/D12)-1</f>
        <v>8.2805650267900655E-2</v>
      </c>
      <c r="F13" s="43"/>
      <c r="G13" s="43"/>
      <c r="H13" s="43"/>
      <c r="I13" s="43"/>
      <c r="J13" s="44"/>
      <c r="K13" s="50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58" t="s">
        <v>1</v>
      </c>
      <c r="B14" s="59">
        <f>B12/B10</f>
        <v>0.666515647870635</v>
      </c>
      <c r="C14" s="59">
        <f>C12/C10</f>
        <v>0.68062410444196786</v>
      </c>
      <c r="D14" s="59">
        <f>D12/D10</f>
        <v>0.64636987595239592</v>
      </c>
      <c r="E14" s="60">
        <f>E12/E10</f>
        <v>0.63200090976289303</v>
      </c>
      <c r="F14" s="59"/>
      <c r="G14" s="59"/>
      <c r="H14" s="59"/>
      <c r="I14" s="59"/>
      <c r="J14" s="60"/>
      <c r="K14" s="47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53" t="s">
        <v>15</v>
      </c>
      <c r="B15" s="54">
        <v>8036000000</v>
      </c>
      <c r="C15" s="54">
        <v>9083000000</v>
      </c>
      <c r="D15" s="54">
        <v>9024000000</v>
      </c>
      <c r="E15" s="55">
        <v>7800000000</v>
      </c>
      <c r="F15" s="56">
        <v>10135000000</v>
      </c>
      <c r="G15" s="56">
        <v>11270000000</v>
      </c>
      <c r="H15" s="56">
        <v>12523000000</v>
      </c>
      <c r="I15" s="56">
        <v>13474000000</v>
      </c>
      <c r="J15" s="57">
        <v>14300000000</v>
      </c>
      <c r="K15" s="49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61"/>
      <c r="B16" s="62"/>
      <c r="C16" s="62">
        <f t="shared" ref="C16:J16" si="1">(C15/B15)-1</f>
        <v>0.13028870084619215</v>
      </c>
      <c r="D16" s="62">
        <f t="shared" si="1"/>
        <v>-6.4956512165583735E-3</v>
      </c>
      <c r="E16" s="63">
        <f t="shared" si="1"/>
        <v>-0.13563829787234039</v>
      </c>
      <c r="F16" s="62">
        <f t="shared" si="1"/>
        <v>0.29935897435897441</v>
      </c>
      <c r="G16" s="62">
        <f t="shared" si="1"/>
        <v>0.11198815984213129</v>
      </c>
      <c r="H16" s="62">
        <f t="shared" si="1"/>
        <v>0.11118012422360257</v>
      </c>
      <c r="I16" s="62">
        <f t="shared" si="1"/>
        <v>7.5940269903377766E-2</v>
      </c>
      <c r="J16" s="62">
        <f t="shared" si="1"/>
        <v>6.1303250705061707E-2</v>
      </c>
      <c r="K16" s="46">
        <f>AVERAGE(F16:J16)</f>
        <v>0.13195415580662956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58" t="s">
        <v>16</v>
      </c>
      <c r="B17" s="59">
        <f t="shared" ref="B17:J17" si="2">B15/B10</f>
        <v>0.28005854882553843</v>
      </c>
      <c r="C17" s="59">
        <f t="shared" si="2"/>
        <v>0.28922146155070849</v>
      </c>
      <c r="D17" s="59">
        <f t="shared" si="2"/>
        <v>0.28411309111516908</v>
      </c>
      <c r="E17" s="60">
        <f t="shared" si="2"/>
        <v>0.22175470517996249</v>
      </c>
      <c r="F17" s="59">
        <f t="shared" si="2"/>
        <v>0.26861913596607473</v>
      </c>
      <c r="G17" s="59">
        <f t="shared" si="2"/>
        <v>0.28009742519137093</v>
      </c>
      <c r="H17" s="59">
        <f t="shared" si="2"/>
        <v>0.29123255813953486</v>
      </c>
      <c r="I17" s="59">
        <f t="shared" si="2"/>
        <v>0.29120380376053601</v>
      </c>
      <c r="J17" s="60">
        <f t="shared" si="2"/>
        <v>0.28697571743929362</v>
      </c>
      <c r="K17" s="4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53" t="s">
        <v>17</v>
      </c>
      <c r="B18" s="54">
        <v>10886000000</v>
      </c>
      <c r="C18" s="54">
        <v>11554000000</v>
      </c>
      <c r="D18" s="54">
        <v>9562000000</v>
      </c>
      <c r="E18" s="55">
        <v>10835000000</v>
      </c>
      <c r="F18" s="56">
        <v>11408000000</v>
      </c>
      <c r="G18" s="56">
        <v>12380000000</v>
      </c>
      <c r="H18" s="56">
        <v>13333000000</v>
      </c>
      <c r="I18" s="56">
        <v>14341000000</v>
      </c>
      <c r="J18" s="57">
        <v>15000000000</v>
      </c>
      <c r="K18" s="48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64"/>
      <c r="B19" s="62"/>
      <c r="C19" s="62">
        <f t="shared" ref="C19:J19" si="3">(C18/B18)-1</f>
        <v>6.1363218813154541E-2</v>
      </c>
      <c r="D19" s="62">
        <f t="shared" si="3"/>
        <v>-0.17240782413017142</v>
      </c>
      <c r="E19" s="63">
        <f t="shared" si="3"/>
        <v>0.13313114411211036</v>
      </c>
      <c r="F19" s="62">
        <f t="shared" si="3"/>
        <v>5.288417166589765E-2</v>
      </c>
      <c r="G19" s="62">
        <f t="shared" si="3"/>
        <v>8.5203366058905994E-2</v>
      </c>
      <c r="H19" s="62">
        <f t="shared" si="3"/>
        <v>7.6978998384491071E-2</v>
      </c>
      <c r="I19" s="62">
        <f t="shared" si="3"/>
        <v>7.5601890047251263E-2</v>
      </c>
      <c r="J19" s="62">
        <f t="shared" si="3"/>
        <v>4.5952165120981769E-2</v>
      </c>
      <c r="K19" s="46">
        <f>AVERAGE(F19:J19)</f>
        <v>6.732411825550555E-2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58" t="s">
        <v>8</v>
      </c>
      <c r="B20" s="59">
        <f t="shared" ref="B20:J20" si="4">B18/B10</f>
        <v>0.37938244929253501</v>
      </c>
      <c r="C20" s="59">
        <f t="shared" si="4"/>
        <v>0.36790320012736827</v>
      </c>
      <c r="D20" s="59">
        <f t="shared" si="4"/>
        <v>0.30105157105975694</v>
      </c>
      <c r="E20" s="60">
        <f t="shared" si="4"/>
        <v>0.30804002956729404</v>
      </c>
      <c r="F20" s="59">
        <f t="shared" si="4"/>
        <v>0.30235886562417175</v>
      </c>
      <c r="G20" s="59">
        <f t="shared" si="4"/>
        <v>0.30768466050303211</v>
      </c>
      <c r="H20" s="59">
        <f t="shared" si="4"/>
        <v>0.31006976744186049</v>
      </c>
      <c r="I20" s="59">
        <f t="shared" si="4"/>
        <v>0.30994164685541387</v>
      </c>
      <c r="J20" s="60">
        <f t="shared" si="4"/>
        <v>0.30102347983142685</v>
      </c>
      <c r="K20" s="47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65" t="s">
        <v>34</v>
      </c>
      <c r="B21" s="54">
        <v>7364000000</v>
      </c>
      <c r="C21" s="54">
        <v>7580000000</v>
      </c>
      <c r="D21" s="54">
        <v>7812000000</v>
      </c>
      <c r="E21" s="55">
        <v>7964000000</v>
      </c>
      <c r="F21" s="54"/>
      <c r="G21" s="54"/>
      <c r="H21" s="54"/>
      <c r="I21" s="54"/>
      <c r="J21" s="55"/>
      <c r="K21" s="48"/>
      <c r="L21" s="2"/>
      <c r="M21" s="2"/>
      <c r="N21" s="2"/>
      <c r="P21" s="1"/>
      <c r="Q21" s="1"/>
      <c r="R21" s="1"/>
    </row>
    <row r="22" spans="1:18" ht="22" customHeight="1" x14ac:dyDescent="0.2">
      <c r="A22" s="66"/>
      <c r="B22" s="43"/>
      <c r="C22" s="67">
        <f t="shared" ref="C22" si="5">(C21/B21)-1</f>
        <v>2.933188484519289E-2</v>
      </c>
      <c r="D22" s="67">
        <f t="shared" ref="D22" si="6">(D21/C21)-1</f>
        <v>3.0606860158311378E-2</v>
      </c>
      <c r="E22" s="68">
        <f t="shared" ref="E22" si="7">(E21/D21)-1</f>
        <v>1.9457245263696965E-2</v>
      </c>
      <c r="F22" s="43"/>
      <c r="G22" s="43"/>
      <c r="H22" s="43"/>
      <c r="I22" s="43"/>
      <c r="J22" s="43"/>
      <c r="K22" s="46"/>
      <c r="L22" s="2"/>
      <c r="M22" s="2"/>
      <c r="N22" s="2"/>
      <c r="O22" s="1"/>
      <c r="P22" s="1"/>
      <c r="Q22" s="1"/>
      <c r="R22" s="1"/>
    </row>
    <row r="23" spans="1:18" ht="22" customHeight="1" x14ac:dyDescent="0.2">
      <c r="A23" s="58" t="s">
        <v>33</v>
      </c>
      <c r="B23" s="59">
        <f ca="1">B21/$A$5</f>
        <v>3.6831786171574905E-2</v>
      </c>
      <c r="C23" s="59">
        <f t="shared" ref="C23:E23" ca="1" si="8">C21/$A$5</f>
        <v>3.7912131882202306E-2</v>
      </c>
      <c r="D23" s="59">
        <f t="shared" ca="1" si="8"/>
        <v>3.9072503201024331E-2</v>
      </c>
      <c r="E23" s="59">
        <f t="shared" ca="1" si="8"/>
        <v>3.9832746478873242E-2</v>
      </c>
      <c r="F23" s="71"/>
      <c r="G23" s="59"/>
      <c r="H23" s="59"/>
      <c r="I23" s="59"/>
      <c r="J23" s="60"/>
      <c r="K23" s="47"/>
      <c r="L23" s="2"/>
      <c r="M23" s="2"/>
      <c r="N23" s="2"/>
      <c r="O23" s="1"/>
      <c r="P23" s="1"/>
      <c r="Q23" s="1"/>
      <c r="R23" s="1"/>
    </row>
    <row r="24" spans="1:18" ht="22" customHeight="1" x14ac:dyDescent="0.2">
      <c r="A24" s="65" t="s">
        <v>31</v>
      </c>
      <c r="B24" s="54">
        <v>1557000000</v>
      </c>
      <c r="C24" s="54">
        <v>1557000000</v>
      </c>
      <c r="D24" s="54">
        <v>1550000000</v>
      </c>
      <c r="E24" s="55">
        <v>1552000000</v>
      </c>
      <c r="F24" s="54"/>
      <c r="G24" s="54"/>
      <c r="H24" s="54"/>
      <c r="I24" s="54"/>
      <c r="J24" s="55"/>
      <c r="K24" s="49" t="s">
        <v>27</v>
      </c>
      <c r="L24" s="2"/>
      <c r="M24" s="2"/>
      <c r="N24" s="2"/>
      <c r="P24" s="1"/>
      <c r="Q24" s="1"/>
      <c r="R24" s="1"/>
    </row>
    <row r="25" spans="1:18" ht="22" customHeight="1" x14ac:dyDescent="0.2">
      <c r="A25" s="66"/>
      <c r="B25" s="43"/>
      <c r="C25" s="67">
        <f t="shared" ref="C25" si="9">(C24/B24)-1</f>
        <v>0</v>
      </c>
      <c r="D25" s="67">
        <f t="shared" ref="D25" si="10">(D24/C24)-1</f>
        <v>-4.4958253050738639E-3</v>
      </c>
      <c r="E25" s="68">
        <f t="shared" ref="E25" si="11">(E24/D24)-1</f>
        <v>1.290322580645098E-3</v>
      </c>
      <c r="F25" s="43"/>
      <c r="G25" s="43"/>
      <c r="H25" s="43"/>
      <c r="I25" s="43"/>
      <c r="J25" s="43"/>
      <c r="K25" s="69">
        <f>AVERAGE(C25:E25)</f>
        <v>-1.068500908142922E-3</v>
      </c>
      <c r="L25" s="2"/>
      <c r="M25" s="2"/>
      <c r="N25" s="2"/>
      <c r="O25" s="1"/>
      <c r="P25" s="1"/>
      <c r="Q25" s="1"/>
      <c r="R25" s="1"/>
    </row>
    <row r="26" spans="1:18" s="2" customFormat="1" ht="22" customHeight="1" x14ac:dyDescent="0.2"/>
    <row r="27" spans="1:18" ht="22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4" t="str" cm="1">
        <f t="array" aca="1" ref="A28" ca="1">_FV(A1,"Industry")</f>
        <v>Food &amp; Tobacco</v>
      </c>
      <c r="B28" s="74"/>
      <c r="C28" s="74"/>
      <c r="D28" s="75" cm="1">
        <f t="array" aca="1" ref="D28" ca="1">_FV(A1,"Year incorporated",TRUE)</f>
        <v>2007</v>
      </c>
      <c r="E28" s="75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P29" s="1"/>
      <c r="Q29" s="1"/>
      <c r="R29" s="1"/>
    </row>
    <row r="30" spans="1:18" ht="22" customHeight="1" x14ac:dyDescent="0.2">
      <c r="A30" s="76" t="str" cm="1">
        <f t="array" aca="1" ref="A30" ca="1">_FV(A1,"Description")</f>
        <v>Philip Morris International Inc. is an international tobacco company. The Company's product portfolio primarily consists of cigarettes and smoke-free products, which include heat-not-burn, vapor, and oral nicotine products. The Company’s segments include Europe Region; South and Southeast Asia, Commonwealth of Independent States, Middle East and Africa Region (SSEA, CIS &amp; MEA); East Asia, Australia, and PMI Duty Free Region (EA, AU &amp; PMI DF); Americas Region; Swedish Match, and Wellness and Healthcare (W&amp;H), which includes the operating of Vectura Fertin Pharma business. The Company's brands include Marlboro, HEETS, IQOS, IQOS ILUMA, TEREA, and ZYN. The Company’s IQOS smoke-free product brand portfolio includes heated tobacco and nicotine-containing vapor products. Its smoke-free platform (Platform 1) uses a precisely controlled heating device into which a specially designed and proprietary tobacco unit is inserted and heated to generate an aerosol.</v>
      </c>
      <c r="B30" s="76"/>
      <c r="C30" s="76"/>
      <c r="D30" s="76"/>
      <c r="E30" s="76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6"/>
      <c r="B31" s="76"/>
      <c r="C31" s="76"/>
      <c r="D31" s="76"/>
      <c r="E31" s="76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6"/>
      <c r="B32" s="76"/>
      <c r="C32" s="76"/>
      <c r="D32" s="76"/>
      <c r="E32" s="76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</row>
    <row r="33" spans="1:18" ht="22" customHeight="1" x14ac:dyDescent="0.2">
      <c r="A33" s="76"/>
      <c r="B33" s="76"/>
      <c r="C33" s="76"/>
      <c r="D33" s="76"/>
      <c r="E33" s="76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</row>
    <row r="34" spans="1:18" ht="22" customHeight="1" x14ac:dyDescent="0.2">
      <c r="A34" s="76"/>
      <c r="B34" s="76"/>
      <c r="C34" s="76"/>
      <c r="D34" s="76"/>
      <c r="E34" s="76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</row>
    <row r="35" spans="1:18" ht="22" customHeight="1" x14ac:dyDescent="0.2">
      <c r="A35" s="76"/>
      <c r="B35" s="76"/>
      <c r="C35" s="76"/>
      <c r="D35" s="76"/>
      <c r="E35" s="76"/>
      <c r="F35" s="1"/>
      <c r="G35" s="1"/>
      <c r="H35" s="1"/>
      <c r="I35" s="1"/>
      <c r="J35" s="1"/>
      <c r="K35" s="1"/>
      <c r="L35" s="1"/>
      <c r="M35" s="2"/>
      <c r="N35" s="2"/>
      <c r="O35" s="1"/>
      <c r="P35" s="1"/>
      <c r="Q35" s="1"/>
      <c r="R35" s="1"/>
    </row>
    <row r="36" spans="1:18" ht="22" customHeight="1" x14ac:dyDescent="0.2">
      <c r="A36" s="76"/>
      <c r="B36" s="76"/>
      <c r="C36" s="76"/>
      <c r="D36" s="76"/>
      <c r="E36" s="76"/>
      <c r="F36" s="1"/>
      <c r="G36" s="1"/>
      <c r="H36" s="1"/>
      <c r="I36" s="1"/>
      <c r="J36" s="1"/>
      <c r="K36" s="1"/>
      <c r="L36" s="1"/>
      <c r="M36" s="2"/>
      <c r="N36" s="2"/>
      <c r="O36" s="1"/>
      <c r="P36" s="1"/>
      <c r="Q36" s="1"/>
      <c r="R36" s="1"/>
    </row>
    <row r="37" spans="1:18" ht="22" customHeight="1" x14ac:dyDescent="0.2">
      <c r="A37" s="76"/>
      <c r="B37" s="76"/>
      <c r="C37" s="76"/>
      <c r="D37" s="76"/>
      <c r="E37" s="7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76"/>
      <c r="B38" s="76"/>
      <c r="C38" s="76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ht="22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ht="22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ht="22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</row>
    <row r="66" spans="1:18" x14ac:dyDescent="0.2">
      <c r="O66" s="1"/>
      <c r="P66" s="1"/>
      <c r="Q66" s="1"/>
      <c r="R66" s="1"/>
    </row>
    <row r="67" spans="1:18" x14ac:dyDescent="0.2">
      <c r="O67" s="1"/>
      <c r="P67" s="1"/>
    </row>
    <row r="68" spans="1:18" x14ac:dyDescent="0.2">
      <c r="O68" s="1"/>
      <c r="P68" s="1"/>
    </row>
    <row r="69" spans="1:18" x14ac:dyDescent="0.2">
      <c r="O69" s="1"/>
      <c r="P69" s="1"/>
    </row>
    <row r="70" spans="1:18" x14ac:dyDescent="0.2">
      <c r="O70" s="1"/>
      <c r="P70" s="1"/>
    </row>
    <row r="71" spans="1:18" x14ac:dyDescent="0.2">
      <c r="O71" s="1"/>
      <c r="P71" s="1"/>
    </row>
    <row r="72" spans="1:18" x14ac:dyDescent="0.2">
      <c r="O72" s="1"/>
      <c r="P72" s="1"/>
    </row>
    <row r="73" spans="1:18" x14ac:dyDescent="0.2">
      <c r="O73" s="1"/>
      <c r="P73" s="1"/>
    </row>
    <row r="74" spans="1:18" x14ac:dyDescent="0.2">
      <c r="O74" s="1"/>
      <c r="P74" s="1"/>
    </row>
    <row r="75" spans="1:18" x14ac:dyDescent="0.2">
      <c r="O75" s="1"/>
      <c r="P75" s="1"/>
    </row>
    <row r="76" spans="1:18" x14ac:dyDescent="0.2">
      <c r="O76" s="1"/>
      <c r="P76" s="1"/>
    </row>
    <row r="77" spans="1:18" x14ac:dyDescent="0.2">
      <c r="O77" s="1"/>
      <c r="P77" s="1"/>
    </row>
    <row r="78" spans="1:18" x14ac:dyDescent="0.2">
      <c r="O78" s="1"/>
      <c r="P78" s="1"/>
    </row>
    <row r="79" spans="1:18" x14ac:dyDescent="0.2">
      <c r="O79" s="1"/>
      <c r="P79" s="1"/>
    </row>
    <row r="80" spans="1:18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  <row r="113" spans="15:16" x14ac:dyDescent="0.2">
      <c r="O113" s="1"/>
      <c r="P113" s="1"/>
    </row>
    <row r="114" spans="15:16" x14ac:dyDescent="0.2">
      <c r="O114" s="1"/>
      <c r="P114" s="1"/>
    </row>
  </sheetData>
  <mergeCells count="6">
    <mergeCell ref="A1:D2"/>
    <mergeCell ref="A28:C28"/>
    <mergeCell ref="D28:E28"/>
    <mergeCell ref="A30:E38"/>
    <mergeCell ref="K7:L7"/>
    <mergeCell ref="A8:B8"/>
  </mergeCells>
  <hyperlinks>
    <hyperlink ref="F9" r:id="rId1" display="https://finbox.com/NYSE:PM/explorer/revenue_proj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2024-11-18T07:06:13Z</dcterms:modified>
</cp:coreProperties>
</file>