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Energy/"/>
    </mc:Choice>
  </mc:AlternateContent>
  <xr:revisionPtr revIDLastSave="0" documentId="13_ncr:1_{F325485C-18BD-394A-B30C-3E7104BB7EB1}"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<sst xmlns="http://schemas.openxmlformats.org/spreadsheetml/2006/main" count="36" uniqueCount="33">
  <si>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</si>
  <si>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</si>
  <si>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</si>
  <si>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</si>
  <si>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</si>
  <si>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</si>
  <si>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</si>
  <si>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</si>
  <si>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</si>
  <si>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</si>
  <si>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</si>
  <si>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</si>
  <si>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</si>
  <si>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</si>
  <si>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</si>
  <si>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</si>
  <si>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</si>
  <si>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</si>
  <si>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</si>
  <si>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</si>
  <si>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</si>
  <si>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</si>
  <si>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</si>
  <si>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</si>
  <si>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</si>
  <si>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</si>
  <si>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</si>
  <si>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</si>
  <si>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</si>
  <si>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</si>
  <si>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</si>
  <si>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</si>
  <si>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11/10/2024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</si>
</sst>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2207</c:v>
                </c:pt>
                <c:pt idx="8">
                  <c:v>2028</c:v>
                </c:pt>
              </c:numCache>
            </c:numRef>
          </c:cat>
          <c:val>
            <c:numRef>
              <c:f>'DCF Model'!$B$10:$J$10</c:f>
              <c:numCache>
                <c:formatCode>#,###,,;\(#,###,,\);\ \-\ \-</c:formatCode>
                <c:ptCount val="9"/>
                <c:pt idx="0">
                  <c:v>303000000</c:v>
                </c:pt>
                <c:pt idx="1">
                  <c:v>451000000</c:v>
                </c:pt>
                <c:pt idx="2">
                  <c:v>668000000</c:v>
                </c:pt>
                <c:pt idx="3">
                  <c:v>632000000</c:v>
                </c:pt>
                <c:pt idx="4">
                  <c:v>694000000</c:v>
                </c:pt>
                <c:pt idx="5">
                  <c:v>835000000</c:v>
                </c:pt>
                <c:pt idx="6">
                  <c:v>932466666.66666698</c:v>
                </c:pt>
                <c:pt idx="7">
                  <c:v>1028266666.66667</c:v>
                </c:pt>
                <c:pt idx="8">
                  <c:v>1124066666.6666701</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2207</c:v>
                </c:pt>
                <c:pt idx="8">
                  <c:v>2028</c:v>
                </c:pt>
              </c:numCache>
            </c:numRef>
          </c:cat>
          <c:val>
            <c:numRef>
              <c:f>'DCF Model'!$B$15:$J$15</c:f>
              <c:numCache>
                <c:formatCode>#,###,,;\(#,###,,\);\ \-\ \-</c:formatCode>
                <c:ptCount val="9"/>
                <c:pt idx="0">
                  <c:v>176000000</c:v>
                </c:pt>
                <c:pt idx="1">
                  <c:v>270000000</c:v>
                </c:pt>
                <c:pt idx="2">
                  <c:v>447000000</c:v>
                </c:pt>
                <c:pt idx="3">
                  <c:v>406000000</c:v>
                </c:pt>
                <c:pt idx="4">
                  <c:v>444000000</c:v>
                </c:pt>
                <c:pt idx="5">
                  <c:v>513000000</c:v>
                </c:pt>
                <c:pt idx="6">
                  <c:v>571000000</c:v>
                </c:pt>
                <c:pt idx="7">
                  <c:v>642142857.14285696</c:v>
                </c:pt>
                <c:pt idx="8">
                  <c:v>701714285.71428597</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2207</c:v>
                </c:pt>
                <c:pt idx="8">
                  <c:v>2028</c:v>
                </c:pt>
              </c:numCache>
            </c:numRef>
          </c:cat>
          <c:val>
            <c:numRef>
              <c:f>'DCF Model'!$B$18:$J$18</c:f>
              <c:numCache>
                <c:formatCode>#,###,,;\(#,###,,\);\ \-\ \-</c:formatCode>
                <c:ptCount val="9"/>
                <c:pt idx="0">
                  <c:v>187000000</c:v>
                </c:pt>
                <c:pt idx="1">
                  <c:v>266000000</c:v>
                </c:pt>
                <c:pt idx="2">
                  <c:v>400000000</c:v>
                </c:pt>
                <c:pt idx="3">
                  <c:v>369000000</c:v>
                </c:pt>
                <c:pt idx="4">
                  <c:v>464000000</c:v>
                </c:pt>
                <c:pt idx="5">
                  <c:v>549000000</c:v>
                </c:pt>
                <c:pt idx="6">
                  <c:v>567000000</c:v>
                </c:pt>
                <c:pt idx="7">
                  <c:v>653142857.14285696</c:v>
                </c:pt>
                <c:pt idx="8">
                  <c:v>716357142.85714304</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323850</xdr:colOff>
      <xdr:row>22</xdr:row>
      <xdr:rowOff>158750</xdr:rowOff>
    </xdr:from>
    <xdr:to>
      <xdr:col>10</xdr:col>
      <xdr:colOff>990600</xdr:colOff>
      <xdr:row>35</xdr:row>
      <xdr:rowOff>38100</xdr:rowOff>
    </xdr:to>
    <xdr:graphicFrame macro="">
      <xdr:nvGraphicFramePr>
        <xdr:cNvPr id="2" name="Chart 1">
          <a:extLst>
            <a:ext uri="{FF2B5EF4-FFF2-40B4-BE49-F238E27FC236}">
              <a16:creationId xmlns:a16="http://schemas.microsoft.com/office/drawing/2014/main" id="{0E1DA169-9867-D87B-F48F-1D01EC264A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https://www.bing.com/financeapi/forcetrigger?t=a24fh7&amp;q=XNYS%3aTPL&amp;form=skydnc</v>
    <v>Learn more on Bing</v>
  </rv>
  <rv s="1">
    <v>0</v>
    <v>TEXAS PACIFIC LAND CORPORATION (XNYS:TPL)</v>
    <v>2</v>
    <v>3</v>
    <v>Finance</v>
    <v>4</v>
    <v>en-US</v>
    <v>a24fh7</v>
    <v>268435456</v>
    <v>1</v>
    <v>Powered by Refinitiv</v>
    <v>1417.72</v>
    <v>461.24770000000001</v>
    <v>1.5834999999999999</v>
    <v>38.75</v>
    <v>2.9019E-2</v>
    <v>3.04</v>
    <v>2.212E-3</v>
    <v>USD</v>
    <v>Texas Pacific Land Corporation is a landowner in the state of Texas with approximately 873,000 acres of land in West Texas, with the majority of its ownership concentrated in the Permian Basin. The Company operates in two segments. Its Land and Resource Management segment encompasses the business of managing its approximately 873,000 surface acres of land and its oil and gas royalty interests in West Texas, principally concentrated in the Permian Basin. This segment consists primarily of royalties from oil and gas, revenues from easements, commercial leases and renewables, and land and material sales. Its Water Services and Operations segment encompasses the business of providing full-service water offerings to operators in the Permian Basin through Texas Pacific Water Resources LLC (TPWR). These full-service water offerings include water sourcing, produced-water treatment, infrastructure development, and others. The Company also has net royalty acreage in the Midland Basin.</v>
    <v>100</v>
    <v>New York Stock Exchange</v>
    <v>XNYS</v>
    <v>XNYS</v>
    <v>1700 Pacific Avenue, Suite 2900, DALLAS, TX, 75201 US</v>
    <v>1417.72</v>
    <v>Oil &amp; Gas</v>
    <v>Stock</v>
    <v>45605.003935983594</v>
    <v>0</v>
    <v>1339</v>
    <v>31568910000</v>
    <v>TEXAS PACIFIC LAND CORPORATION</v>
    <v>TEXAS PACIFIC LAND CORPORATION</v>
    <v>1339</v>
    <v>70.483000000000004</v>
    <v>1335.31</v>
    <v>1374.06</v>
    <v>1377.1</v>
    <v>22974910</v>
    <v>TPL</v>
    <v>TEXAS PACIFIC LAND CORPORATION (XNYS:TPL)</v>
    <v>164195</v>
    <v>94941</v>
    <v>2020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TPL/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H8" sqref="H8"/>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1374.06</v>
      </c>
      <c r="B3" s="6" t="s">
        <v>22</v>
      </c>
      <c r="C3" s="41">
        <f ca="1">A5/F10</f>
        <v>45.488342939481271</v>
      </c>
      <c r="D3" s="9" t="s">
        <v>26</v>
      </c>
      <c r="E3" s="44">
        <f>E14</f>
        <v>0.94620253164556967</v>
      </c>
      <c r="F3" s="9" t="s">
        <v>1</v>
      </c>
      <c r="G3" s="45" cm="1">
        <f t="array" aca="1" ref="G3" ca="1">_FV(A1,"Shares outstanding",TRUE)*(1+(5*C6))</f>
        <v>22621506.06020904</v>
      </c>
      <c r="H3" s="12" t="s">
        <v>4</v>
      </c>
      <c r="I3" s="45">
        <f>J18*(1+K4)/(I6-K4)</f>
        <v>9790214285.7142868</v>
      </c>
      <c r="J3" s="9" t="s">
        <v>2</v>
      </c>
      <c r="K3" s="75" t="s">
        <v>32</v>
      </c>
      <c r="L3" s="76"/>
      <c r="M3" s="2"/>
      <c r="N3" s="2"/>
      <c r="O3" s="1"/>
      <c r="P3" s="1"/>
      <c r="Q3" s="1"/>
      <c r="R3" s="1"/>
    </row>
    <row r="4" spans="1:18" ht="22" customHeight="1" x14ac:dyDescent="0.2">
      <c r="A4" s="38" cm="1">
        <f t="array" aca="1" ref="A4" ca="1">_FV(A1,"Change (%)",TRUE)</f>
        <v>2.9019E-2</v>
      </c>
      <c r="B4" s="7" t="s">
        <v>23</v>
      </c>
      <c r="C4" s="41">
        <f ca="1">A5/F15</f>
        <v>71.101148648648646</v>
      </c>
      <c r="D4" s="9" t="s">
        <v>25</v>
      </c>
      <c r="E4" s="44">
        <f>F17</f>
        <v>0.63976945244956773</v>
      </c>
      <c r="F4" s="9" t="s">
        <v>6</v>
      </c>
      <c r="G4" s="55">
        <v>1156000000</v>
      </c>
      <c r="H4" s="12" t="s">
        <v>28</v>
      </c>
      <c r="I4" s="45">
        <f>NPV(I6,F18,G18,H18,I18,(J18+I3))</f>
        <v>8271392274.1420841</v>
      </c>
      <c r="J4" s="12" t="s">
        <v>5</v>
      </c>
      <c r="K4" s="52">
        <v>2.5000000000000001E-2</v>
      </c>
      <c r="L4" s="14" t="s">
        <v>29</v>
      </c>
      <c r="M4" s="2"/>
      <c r="N4" s="2"/>
      <c r="O4" s="1"/>
      <c r="P4" s="1"/>
      <c r="Q4" s="1"/>
      <c r="R4" s="1"/>
    </row>
    <row r="5" spans="1:18" ht="22" customHeight="1" x14ac:dyDescent="0.2">
      <c r="A5" s="39" cm="1">
        <f t="array" aca="1" ref="A5" ca="1">_FV(A1,"Market cap",TRUE)</f>
        <v>31568910000</v>
      </c>
      <c r="B5" s="7" t="s">
        <v>0</v>
      </c>
      <c r="C5" s="42">
        <f ca="1">F18/A5</f>
        <v>1.4698005094252542E-2</v>
      </c>
      <c r="D5" s="9" t="s">
        <v>24</v>
      </c>
      <c r="E5" s="44">
        <f>F20</f>
        <v>0.66858789625360227</v>
      </c>
      <c r="F5" s="9" t="s">
        <v>8</v>
      </c>
      <c r="G5" s="55">
        <v>2000000</v>
      </c>
      <c r="H5" s="12" t="s">
        <v>9</v>
      </c>
      <c r="I5" s="45">
        <f>I4+G4-G5</f>
        <v>9425392274.1420841</v>
      </c>
      <c r="J5" s="12" t="s">
        <v>7</v>
      </c>
      <c r="K5" s="47">
        <f ca="1">I5/G3</f>
        <v>416.65626722887549</v>
      </c>
      <c r="L5" s="6" t="s">
        <v>11</v>
      </c>
      <c r="M5" s="2"/>
      <c r="N5" s="2"/>
      <c r="O5" s="1"/>
      <c r="P5" s="1"/>
      <c r="Q5" s="1"/>
      <c r="R5" s="1"/>
    </row>
    <row r="6" spans="1:18" ht="22" customHeight="1" x14ac:dyDescent="0.2">
      <c r="A6" s="40" cm="1">
        <f t="array" aca="1" ref="A6" ca="1">_FV(A1,"Beta")</f>
        <v>1.5834999999999999</v>
      </c>
      <c r="B6" s="8" t="s">
        <v>18</v>
      </c>
      <c r="C6" s="43">
        <f>K22</f>
        <v>-3.0764337252329557E-3</v>
      </c>
      <c r="D6" s="10" t="s">
        <v>27</v>
      </c>
      <c r="E6" s="54">
        <v>0.41699999999999998</v>
      </c>
      <c r="F6" s="11" t="s">
        <v>12</v>
      </c>
      <c r="G6" s="46">
        <f>G4-G5</f>
        <v>1154000000</v>
      </c>
      <c r="H6" s="11" t="s">
        <v>3</v>
      </c>
      <c r="I6" s="53">
        <v>0.1</v>
      </c>
      <c r="J6" s="10" t="s">
        <v>10</v>
      </c>
      <c r="K6" s="48">
        <f ca="1">K5/A3-1</f>
        <v>-0.69676996111605349</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2207</v>
      </c>
      <c r="J9" s="60">
        <v>2028</v>
      </c>
      <c r="K9" s="13"/>
      <c r="L9" s="2"/>
      <c r="M9" s="2"/>
      <c r="N9" s="2"/>
      <c r="O9" s="1"/>
      <c r="P9" s="1"/>
      <c r="Q9" s="1"/>
      <c r="R9" s="1"/>
    </row>
    <row r="10" spans="1:18" ht="22" customHeight="1" x14ac:dyDescent="0.2">
      <c r="A10" s="22" t="s">
        <v>14</v>
      </c>
      <c r="B10" s="23">
        <v>303000000</v>
      </c>
      <c r="C10" s="23">
        <v>451000000</v>
      </c>
      <c r="D10" s="23">
        <v>668000000</v>
      </c>
      <c r="E10" s="24">
        <v>632000000</v>
      </c>
      <c r="F10" s="61">
        <v>694000000</v>
      </c>
      <c r="G10" s="61">
        <v>835000000</v>
      </c>
      <c r="H10" s="61">
        <v>932466666.66666698</v>
      </c>
      <c r="I10" s="61">
        <v>1028266666.66667</v>
      </c>
      <c r="J10" s="61">
        <v>1124066666.6666701</v>
      </c>
      <c r="K10" s="62" t="s">
        <v>19</v>
      </c>
      <c r="L10" s="2"/>
      <c r="M10" s="2"/>
      <c r="N10" s="2"/>
      <c r="O10" s="1"/>
      <c r="P10" s="1"/>
      <c r="Q10" s="1"/>
      <c r="R10" s="1"/>
    </row>
    <row r="11" spans="1:18" ht="22" customHeight="1" x14ac:dyDescent="0.2">
      <c r="A11" s="18"/>
      <c r="B11" s="19"/>
      <c r="C11" s="19">
        <f t="shared" ref="C11:J11" si="0">(C10/B10)-1</f>
        <v>0.48844884488448836</v>
      </c>
      <c r="D11" s="19">
        <f t="shared" si="0"/>
        <v>0.48115299334811534</v>
      </c>
      <c r="E11" s="25">
        <f t="shared" si="0"/>
        <v>-5.3892215568862256E-2</v>
      </c>
      <c r="F11" s="19">
        <f t="shared" si="0"/>
        <v>9.8101265822784889E-2</v>
      </c>
      <c r="G11" s="19">
        <f t="shared" si="0"/>
        <v>0.2031700288184437</v>
      </c>
      <c r="H11" s="19">
        <f t="shared" si="0"/>
        <v>0.116726546906188</v>
      </c>
      <c r="I11" s="19">
        <f t="shared" si="0"/>
        <v>0.10273825695288807</v>
      </c>
      <c r="J11" s="25">
        <f t="shared" si="0"/>
        <v>9.3166493775933334E-2</v>
      </c>
      <c r="K11" s="63">
        <f>AVERAGE(F11:J11)</f>
        <v>0.12278051845524759</v>
      </c>
      <c r="L11" s="2"/>
      <c r="M11" s="2"/>
      <c r="N11" s="2"/>
      <c r="O11" s="1"/>
      <c r="P11" s="1"/>
      <c r="Q11" s="1"/>
      <c r="R11" s="1"/>
    </row>
    <row r="12" spans="1:18" ht="22" customHeight="1" x14ac:dyDescent="0.2">
      <c r="A12" s="22" t="s">
        <v>30</v>
      </c>
      <c r="B12" s="23">
        <v>285000000</v>
      </c>
      <c r="C12" s="23">
        <v>438000000</v>
      </c>
      <c r="D12" s="23">
        <v>650000000</v>
      </c>
      <c r="E12" s="24">
        <v>598000000</v>
      </c>
      <c r="F12" s="23"/>
      <c r="G12" s="23"/>
      <c r="H12" s="23"/>
      <c r="I12" s="23"/>
      <c r="J12" s="24"/>
      <c r="K12" s="64"/>
      <c r="L12" s="2"/>
      <c r="M12" s="2"/>
      <c r="N12" s="2"/>
      <c r="O12" s="1"/>
      <c r="P12" s="1"/>
      <c r="Q12" s="1"/>
      <c r="R12" s="1"/>
    </row>
    <row r="13" spans="1:18" ht="22" customHeight="1" x14ac:dyDescent="0.2">
      <c r="A13" s="28"/>
      <c r="B13" s="29"/>
      <c r="C13" s="29">
        <f>(C12/B12)-1</f>
        <v>0.53684210526315779</v>
      </c>
      <c r="D13" s="29">
        <f>(D12/C12)-1</f>
        <v>0.48401826484018273</v>
      </c>
      <c r="E13" s="30">
        <f>(E12/D12)-1</f>
        <v>-7.999999999999996E-2</v>
      </c>
      <c r="F13" s="29"/>
      <c r="G13" s="29"/>
      <c r="H13" s="29"/>
      <c r="I13" s="29"/>
      <c r="J13" s="30"/>
      <c r="K13" s="65"/>
      <c r="L13" s="2"/>
      <c r="M13" s="2"/>
      <c r="N13" s="2"/>
      <c r="O13" s="1"/>
      <c r="P13" s="1"/>
      <c r="Q13" s="1"/>
      <c r="R13" s="1"/>
    </row>
    <row r="14" spans="1:18" ht="22" customHeight="1" x14ac:dyDescent="0.2">
      <c r="A14" s="20" t="s">
        <v>1</v>
      </c>
      <c r="B14" s="21">
        <f>B12/B10</f>
        <v>0.94059405940594054</v>
      </c>
      <c r="C14" s="21">
        <f>C12/C10</f>
        <v>0.97117516629711753</v>
      </c>
      <c r="D14" s="21">
        <f>D12/D10</f>
        <v>0.97305389221556882</v>
      </c>
      <c r="E14" s="26">
        <f>E12/E10</f>
        <v>0.94620253164556967</v>
      </c>
      <c r="F14" s="21"/>
      <c r="G14" s="21"/>
      <c r="H14" s="21"/>
      <c r="I14" s="21"/>
      <c r="J14" s="26"/>
      <c r="K14" s="66"/>
      <c r="L14" s="2"/>
      <c r="M14" s="2"/>
      <c r="N14" s="2"/>
      <c r="O14" s="1"/>
      <c r="P14" s="1"/>
      <c r="Q14" s="1"/>
      <c r="R14" s="1"/>
    </row>
    <row r="15" spans="1:18" ht="22" customHeight="1" x14ac:dyDescent="0.2">
      <c r="A15" s="22" t="s">
        <v>15</v>
      </c>
      <c r="B15" s="23">
        <v>176000000</v>
      </c>
      <c r="C15" s="23">
        <v>270000000</v>
      </c>
      <c r="D15" s="23">
        <v>447000000</v>
      </c>
      <c r="E15" s="24">
        <v>406000000</v>
      </c>
      <c r="F15" s="61">
        <v>444000000</v>
      </c>
      <c r="G15" s="61">
        <v>513000000</v>
      </c>
      <c r="H15" s="61">
        <v>571000000</v>
      </c>
      <c r="I15" s="61">
        <v>642142857.14285696</v>
      </c>
      <c r="J15" s="61">
        <v>701714285.71428597</v>
      </c>
      <c r="K15" s="62" t="s">
        <v>20</v>
      </c>
      <c r="L15" s="2"/>
      <c r="M15" s="2"/>
      <c r="N15" s="2"/>
      <c r="O15" s="1"/>
      <c r="P15" s="1"/>
      <c r="Q15" s="1"/>
      <c r="R15" s="1"/>
    </row>
    <row r="16" spans="1:18" ht="22" customHeight="1" x14ac:dyDescent="0.2">
      <c r="A16" s="28"/>
      <c r="B16" s="29"/>
      <c r="C16" s="29">
        <f t="shared" ref="C16:J16" si="1">(C15/B15)-1</f>
        <v>0.53409090909090917</v>
      </c>
      <c r="D16" s="29">
        <f t="shared" si="1"/>
        <v>0.65555555555555545</v>
      </c>
      <c r="E16" s="30">
        <f t="shared" si="1"/>
        <v>-9.1722595078299829E-2</v>
      </c>
      <c r="F16" s="29">
        <f t="shared" si="1"/>
        <v>9.3596059113300489E-2</v>
      </c>
      <c r="G16" s="29">
        <f t="shared" si="1"/>
        <v>0.15540540540540548</v>
      </c>
      <c r="H16" s="29">
        <f t="shared" si="1"/>
        <v>0.11306042884990264</v>
      </c>
      <c r="I16" s="29">
        <f t="shared" si="1"/>
        <v>0.12459344508381243</v>
      </c>
      <c r="J16" s="30">
        <f t="shared" si="1"/>
        <v>9.2769744160178691E-2</v>
      </c>
      <c r="K16" s="65">
        <f>AVERAGE(F16:J16)</f>
        <v>0.11588501652251995</v>
      </c>
      <c r="L16" s="2"/>
      <c r="M16" s="2"/>
      <c r="N16" s="2"/>
      <c r="O16" s="1"/>
      <c r="P16" s="1"/>
      <c r="Q16" s="1"/>
      <c r="R16" s="1"/>
    </row>
    <row r="17" spans="1:18" ht="22" customHeight="1" x14ac:dyDescent="0.2">
      <c r="A17" s="4" t="s">
        <v>16</v>
      </c>
      <c r="B17" s="5">
        <f t="shared" ref="B17:J17" si="2">B15/B10</f>
        <v>0.58085808580858089</v>
      </c>
      <c r="C17" s="5">
        <f t="shared" si="2"/>
        <v>0.59866962305986693</v>
      </c>
      <c r="D17" s="5">
        <f t="shared" si="2"/>
        <v>0.66916167664670656</v>
      </c>
      <c r="E17" s="27">
        <f t="shared" si="2"/>
        <v>0.64240506329113922</v>
      </c>
      <c r="F17" s="5">
        <f t="shared" si="2"/>
        <v>0.63976945244956773</v>
      </c>
      <c r="G17" s="5">
        <f t="shared" si="2"/>
        <v>0.61437125748502996</v>
      </c>
      <c r="H17" s="5">
        <f t="shared" si="2"/>
        <v>0.61235432901980391</v>
      </c>
      <c r="I17" s="5">
        <f t="shared" si="2"/>
        <v>0.62449058980438432</v>
      </c>
      <c r="J17" s="27">
        <f t="shared" si="2"/>
        <v>0.62426393960703741</v>
      </c>
      <c r="K17" s="67"/>
      <c r="L17" s="2"/>
      <c r="M17" s="2"/>
      <c r="N17" s="2"/>
      <c r="O17" s="1"/>
      <c r="P17" s="1"/>
      <c r="Q17" s="1"/>
      <c r="R17" s="1"/>
    </row>
    <row r="18" spans="1:18" ht="22" customHeight="1" x14ac:dyDescent="0.2">
      <c r="A18" s="22" t="s">
        <v>17</v>
      </c>
      <c r="B18" s="23">
        <v>187000000</v>
      </c>
      <c r="C18" s="23">
        <v>266000000</v>
      </c>
      <c r="D18" s="23">
        <v>400000000</v>
      </c>
      <c r="E18" s="24">
        <v>369000000</v>
      </c>
      <c r="F18" s="61">
        <v>464000000</v>
      </c>
      <c r="G18" s="61">
        <v>549000000</v>
      </c>
      <c r="H18" s="61">
        <v>567000000</v>
      </c>
      <c r="I18" s="61">
        <v>653142857.14285696</v>
      </c>
      <c r="J18" s="61">
        <v>716357142.85714304</v>
      </c>
      <c r="K18" s="62" t="s">
        <v>21</v>
      </c>
      <c r="L18" s="2"/>
      <c r="M18" s="2"/>
      <c r="N18" s="2"/>
      <c r="P18" s="1"/>
      <c r="Q18" s="1"/>
      <c r="R18" s="1"/>
    </row>
    <row r="19" spans="1:18" ht="22" customHeight="1" x14ac:dyDescent="0.2">
      <c r="A19" s="31"/>
      <c r="B19" s="29"/>
      <c r="C19" s="29">
        <f t="shared" ref="C19:J19" si="3">(C18/B18)-1</f>
        <v>0.42245989304812825</v>
      </c>
      <c r="D19" s="29">
        <f t="shared" si="3"/>
        <v>0.50375939849624052</v>
      </c>
      <c r="E19" s="30">
        <f t="shared" si="3"/>
        <v>-7.7500000000000013E-2</v>
      </c>
      <c r="F19" s="29">
        <f t="shared" si="3"/>
        <v>0.25745257452574521</v>
      </c>
      <c r="G19" s="29">
        <f t="shared" si="3"/>
        <v>0.1831896551724137</v>
      </c>
      <c r="H19" s="29">
        <f t="shared" si="3"/>
        <v>3.2786885245901676E-2</v>
      </c>
      <c r="I19" s="29">
        <f t="shared" si="3"/>
        <v>0.15192743764172301</v>
      </c>
      <c r="J19" s="30">
        <f t="shared" si="3"/>
        <v>9.6784776902887781E-2</v>
      </c>
      <c r="K19" s="65">
        <f>AVERAGE(F19:J19)</f>
        <v>0.14442826589773428</v>
      </c>
      <c r="L19" s="2"/>
      <c r="M19" s="2"/>
      <c r="N19" s="2"/>
      <c r="O19" s="1"/>
      <c r="P19" s="1"/>
      <c r="Q19" s="1"/>
      <c r="R19" s="1"/>
    </row>
    <row r="20" spans="1:18" ht="22" customHeight="1" x14ac:dyDescent="0.2">
      <c r="A20" s="34" t="s">
        <v>8</v>
      </c>
      <c r="B20" s="35">
        <f t="shared" ref="B20:J20" si="4">B18/B10</f>
        <v>0.61716171617161719</v>
      </c>
      <c r="C20" s="35">
        <f t="shared" si="4"/>
        <v>0.58980044345898008</v>
      </c>
      <c r="D20" s="35">
        <f t="shared" si="4"/>
        <v>0.59880239520958078</v>
      </c>
      <c r="E20" s="36">
        <f t="shared" si="4"/>
        <v>0.58386075949367089</v>
      </c>
      <c r="F20" s="35">
        <f t="shared" si="4"/>
        <v>0.66858789625360227</v>
      </c>
      <c r="G20" s="35">
        <f t="shared" si="4"/>
        <v>0.65748502994011981</v>
      </c>
      <c r="H20" s="35">
        <f t="shared" si="4"/>
        <v>0.60806463144348299</v>
      </c>
      <c r="I20" s="35">
        <f t="shared" si="4"/>
        <v>0.63518820391226805</v>
      </c>
      <c r="J20" s="36">
        <f t="shared" si="4"/>
        <v>0.6372906199428926</v>
      </c>
      <c r="K20" s="68"/>
      <c r="L20" s="2"/>
      <c r="M20" s="2"/>
      <c r="N20" s="2"/>
      <c r="O20" s="1"/>
      <c r="P20" s="1"/>
      <c r="Q20" s="1"/>
      <c r="R20" s="1"/>
    </row>
    <row r="21" spans="1:18" ht="22" customHeight="1" x14ac:dyDescent="0.2">
      <c r="A21" s="22" t="s">
        <v>31</v>
      </c>
      <c r="B21" s="23">
        <v>23239000</v>
      </c>
      <c r="C21" s="23">
        <v>23239000</v>
      </c>
      <c r="D21" s="23">
        <v>23113000</v>
      </c>
      <c r="E21" s="24">
        <v>23025000</v>
      </c>
      <c r="F21" s="23"/>
      <c r="G21" s="23"/>
      <c r="H21" s="23"/>
      <c r="I21" s="23"/>
      <c r="J21" s="24"/>
      <c r="K21" s="62" t="s">
        <v>27</v>
      </c>
      <c r="L21" s="2"/>
      <c r="M21" s="2"/>
      <c r="N21" s="2"/>
      <c r="P21" s="1"/>
      <c r="Q21" s="1"/>
      <c r="R21" s="1"/>
    </row>
    <row r="22" spans="1:18" ht="22" customHeight="1" x14ac:dyDescent="0.2">
      <c r="A22" s="31"/>
      <c r="B22" s="29"/>
      <c r="C22" s="32">
        <f t="shared" ref="C22" si="5">(C21/B21)-1</f>
        <v>0</v>
      </c>
      <c r="D22" s="32">
        <f t="shared" ref="D22" si="6">(D21/C21)-1</f>
        <v>-5.4219200481948615E-3</v>
      </c>
      <c r="E22" s="33">
        <f t="shared" ref="E22" si="7">(E21/D21)-1</f>
        <v>-3.8073811275040059E-3</v>
      </c>
      <c r="F22" s="29"/>
      <c r="G22" s="29"/>
      <c r="H22" s="29"/>
      <c r="I22" s="29"/>
      <c r="J22" s="30"/>
      <c r="K22" s="69">
        <f>AVERAGE(C22:E22)</f>
        <v>-3.0764337252329557E-3</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Oil &amp; Gas</v>
      </c>
      <c r="B25" s="72"/>
      <c r="C25" s="72"/>
      <c r="D25" s="73" cm="1">
        <f t="array" aca="1" ref="D25" ca="1">_FV(A1,"Year incorporated",TRUE)</f>
        <v>2020</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Texas Pacific Land Corporation is a landowner in the state of Texas with approximately 873,000 acres of land in West Texas, with the majority of its ownership concentrated in the Permian Basin. The Company operates in two segments. Its Land and Resource Management segment encompasses the business of managing its approximately 873,000 surface acres of land and its oil and gas royalty interests in West Texas, principally concentrated in the Permian Basin. This segment consists primarily of royalties from oil and gas, revenues from easements, commercial leases and renewables, and land and material sales. Its Water Services and Operations segment encompasses the business of providing full-service water offerings to operators in the Permian Basin through Texas Pacific Water Resources LLC (TPWR). These full-service water offerings include water sourcing, produced-water treatment, infrastructure development, and others. The Company also has net royalty acreage in the Midland Basin.</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TPL/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2024-11-10T10:55:59Z</dcterms:modified>
</cp:coreProperties>
</file>