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2AE01101-2C40-8F4C-9B42-8880B2351EF6}"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 i="1" l="1"/>
  <c r="C6" i="1"/>
  <c r="A6" i="1" a="1"/>
  <c r="A6" i="1" s="1"/>
  <c r="I5" i="1"/>
  <c r="E5" i="1"/>
  <c r="A5" i="1" a="1"/>
  <c r="A5" i="1" s="1"/>
  <c r="I4" i="1"/>
  <c r="E4" i="1"/>
  <c r="A4" i="1" a="1"/>
  <c r="A4" i="1" s="1"/>
  <c r="I3" i="1"/>
  <c r="G3" i="1" a="1"/>
  <c r="G3" i="1" s="1"/>
  <c r="E3" i="1"/>
  <c r="A3" i="1" a="1"/>
  <c r="A3" i="1" s="1"/>
  <c r="K19" i="1"/>
  <c r="K16" i="1"/>
  <c r="K11" i="1"/>
  <c r="E22" i="1"/>
  <c r="D22" i="1"/>
  <c r="C22" i="1"/>
  <c r="B14" i="1"/>
  <c r="C14" i="1"/>
  <c r="D14" i="1"/>
  <c r="E14" i="1"/>
  <c r="E13" i="1"/>
  <c r="D13" i="1"/>
  <c r="C13"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K5" i="1" l="1"/>
  <c r="K6" i="1" s="1"/>
  <c r="C5" i="1"/>
  <c r="C3" i="1"/>
  <c r="C4" i="1"/>
  <c r="K2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<sst xmlns="http://schemas.openxmlformats.org/spreadsheetml/2006/main" count="36" uniqueCount="33">
  <si>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</si>
  <si>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</si>
  <si>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</si>
  <si>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</si>
  <si>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</si>
  <si>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</si>
  <si>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</si>
  <si>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FCF Margin</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</si>
  <si>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</si>
  <si>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</si>
  <si>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</si>
  <si>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</si>
  <si>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</si>
  <si>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</si>
  <si>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</si>
  <si>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</si>
  <si>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</si>
  <si>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</si>
  <si>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</si>
  <si>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</si>
  <si>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</si>
  <si>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</si>
  <si>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</si>
  <si>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</si>
  <si>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</si>
  <si>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</si>
  <si>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Growth Rate</t>
  </si>
  <si>
    <t>Gross Profit</t>
  </si>
  <si>
    <t>Shares</t>
  </si>
  <si>
    <t>Updated on 10/23/2024</t>
  </si>
  <si>
    <t>Total Debt</t>
  </si>
  <si>
    <t>Equity Value</t>
  </si>
  <si>
    <t>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</si>
</sst>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2221000000</c:v>
                </c:pt>
                <c:pt idx="1">
                  <c:v>5813000000</c:v>
                </c:pt>
                <c:pt idx="2">
                  <c:v>10844000000</c:v>
                </c:pt>
                <c:pt idx="3">
                  <c:v>31944000000</c:v>
                </c:pt>
                <c:pt idx="4">
                  <c:v>3600000000</c:v>
                </c:pt>
                <c:pt idx="5">
                  <c:v>4188000000</c:v>
                </c:pt>
                <c:pt idx="6">
                  <c:v>4865000000</c:v>
                </c:pt>
                <c:pt idx="7">
                  <c:v>5340000000</c:v>
                </c:pt>
                <c:pt idx="8">
                  <c:v>5530000000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101000000</c:v>
                </c:pt>
                <c:pt idx="1">
                  <c:v>1730000000</c:v>
                </c:pt>
                <c:pt idx="2">
                  <c:v>-2007000000</c:v>
                </c:pt>
                <c:pt idx="3">
                  <c:v>4835000000</c:v>
                </c:pt>
                <c:pt idx="4">
                  <c:v>4305000000</c:v>
                </c:pt>
                <c:pt idx="5">
                  <c:v>5118000000</c:v>
                </c:pt>
                <c:pt idx="6">
                  <c:v>6033000000</c:v>
                </c:pt>
                <c:pt idx="7">
                  <c:v>7301000000</c:v>
                </c:pt>
                <c:pt idx="8">
                  <c:v>7631000000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771000000</c:v>
                </c:pt>
                <c:pt idx="1">
                  <c:v>3573000000</c:v>
                </c:pt>
                <c:pt idx="2">
                  <c:v>-10196000000</c:v>
                </c:pt>
                <c:pt idx="3">
                  <c:v>8507000000</c:v>
                </c:pt>
                <c:pt idx="4">
                  <c:v>3023500000</c:v>
                </c:pt>
                <c:pt idx="5">
                  <c:v>3967400000</c:v>
                </c:pt>
                <c:pt idx="6">
                  <c:v>4911300000</c:v>
                </c:pt>
                <c:pt idx="7">
                  <c:v>5855200000</c:v>
                </c:pt>
                <c:pt idx="8">
                  <c:v>6799100000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425450</xdr:colOff>
      <xdr:row>22</xdr:row>
      <xdr:rowOff>120650</xdr:rowOff>
    </xdr:from>
    <xdr:to>
      <xdr:col>10</xdr:col>
      <xdr:colOff>774700</xdr:colOff>
      <xdr:row>35</xdr:row>
      <xdr:rowOff>88900</xdr:rowOff>
    </xdr:to>
    <xdr:graphicFrame macro="">
      <xdr:nvGraphicFramePr>
        <xdr:cNvPr id="3" name="Chart 2">
          <a:extLst>
            <a:ext uri="{FF2B5EF4-FFF2-40B4-BE49-F238E27FC236}">
              <a16:creationId xmlns:a16="http://schemas.microsoft.com/office/drawing/2014/main" id="{D14DA6BD-0913-DE4D-B4F4-AF1FE688C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https://www.bing.com/financeapi/forcetrigger?t=a1nlzr&amp;q=XNYS%3aAPO&amp;form=skydnc</v>
    <v>Learn more on Bing</v>
  </rv>
  <rv s="1">
    <v>0</v>
    <v>APOLLO GLOBAL MANAGEMENT, INC. (XNYS:APO)</v>
    <v>2</v>
    <v>3</v>
    <v>Finance</v>
    <v>4</v>
    <v>en-US</v>
    <v>a1nlzr</v>
    <v>268435456</v>
    <v>1</v>
    <v>Powered by Refinitiv</v>
    <v>169.14500000000001</v>
    <v>86.21</v>
    <v>1.6</v>
    <v>3.94</v>
    <v>2.3979E-2</v>
    <v>1.43</v>
    <v>8.4989999999999996E-3</v>
    <v>USD</v>
    <v>Apollo Global Management, Inc. is a global alternative asset manager and a retirement services provider. It operates in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v>
    <v>4879</v>
    <v>New York Stock Exchange</v>
    <v>XNYS</v>
    <v>XNYS</v>
    <v>9 West 57Th Street, 42Nd Floor, NEW YORK, NY, 10019 US</v>
    <v>169.14500000000001</v>
    <v>Investment Banking &amp; Investment Services</v>
    <v>Stock</v>
    <v>45616.038108784378</v>
    <v>0</v>
    <v>163.95</v>
    <v>95198626125</v>
    <v>APOLLO GLOBAL MANAGEMENT, INC.</v>
    <v>APOLLO GLOBAL MANAGEMENT, INC.</v>
    <v>164.5</v>
    <v>18.168800000000001</v>
    <v>164.31</v>
    <v>168.25</v>
    <v>169.68</v>
    <v>565816500</v>
    <v>APO</v>
    <v>APOLLO GLOBAL MANAGEMENT, INC. (XNYS:APO)</v>
    <v>4707125</v>
    <v>3056768</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APO/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topLeftCell="A2" workbookViewId="0">
      <selection activeCell="J7" sqref="J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168.25</v>
      </c>
      <c r="B3" s="6" t="s">
        <v>20</v>
      </c>
      <c r="C3" s="41">
        <f ca="1">A5/F10</f>
        <v>26.4440628125</v>
      </c>
      <c r="D3" s="9" t="s">
        <v>24</v>
      </c>
      <c r="E3" s="44">
        <f>E14</f>
        <v>0.27817430503380919</v>
      </c>
      <c r="F3" s="9" t="s">
        <v>1</v>
      </c>
      <c r="G3" s="45" cm="1">
        <f t="array" aca="1" ref="G3" ca="1">_FV(A1,"Shares outstanding",TRUE)*(1+(5*C6))</f>
        <v>558071909.31329727</v>
      </c>
      <c r="H3" s="12" t="s">
        <v>4</v>
      </c>
      <c r="I3" s="45">
        <f>J18*(1+K4)/(I6-K4)</f>
        <v>92921033333.333313</v>
      </c>
      <c r="J3" s="9" t="s">
        <v>2</v>
      </c>
      <c r="K3" s="75" t="s">
        <v>29</v>
      </c>
      <c r="L3" s="76"/>
      <c r="M3" s="2"/>
      <c r="N3" s="2"/>
      <c r="O3" s="1"/>
      <c r="P3" s="1"/>
      <c r="Q3" s="1"/>
      <c r="R3" s="1"/>
    </row>
    <row r="4" spans="1:18" ht="22" customHeight="1" x14ac:dyDescent="0.2">
      <c r="A4" s="38" cm="1">
        <f t="array" aca="1" ref="A4" ca="1">_FV(A1,"Change (%)",TRUE)</f>
        <v>2.3979E-2</v>
      </c>
      <c r="B4" s="7" t="s">
        <v>21</v>
      </c>
      <c r="C4" s="41">
        <f ca="1">A5/F15</f>
        <v>22.113502003484321</v>
      </c>
      <c r="D4" s="9" t="s">
        <v>23</v>
      </c>
      <c r="E4" s="44">
        <f>F17</f>
        <v>1.1958333333333333</v>
      </c>
      <c r="F4" s="9" t="s">
        <v>6</v>
      </c>
      <c r="G4" s="55">
        <v>25919000000</v>
      </c>
      <c r="H4" s="12" t="s">
        <v>32</v>
      </c>
      <c r="I4" s="45">
        <f>NPV(I6,F18,G18,H18,I18,(J18+I3))</f>
        <v>75634949229.333099</v>
      </c>
      <c r="J4" s="12" t="s">
        <v>5</v>
      </c>
      <c r="K4" s="52">
        <v>2.5000000000000001E-2</v>
      </c>
      <c r="L4" s="14" t="s">
        <v>26</v>
      </c>
      <c r="M4" s="2"/>
      <c r="N4" s="2"/>
      <c r="O4" s="1"/>
      <c r="P4" s="1"/>
      <c r="Q4" s="1"/>
      <c r="R4" s="1"/>
    </row>
    <row r="5" spans="1:18" ht="22" customHeight="1" x14ac:dyDescent="0.2">
      <c r="A5" s="39" cm="1">
        <f t="array" aca="1" ref="A5" ca="1">_FV(A1,"Market cap",TRUE)</f>
        <v>95198626125</v>
      </c>
      <c r="B5" s="7" t="s">
        <v>0</v>
      </c>
      <c r="C5" s="42">
        <f ca="1">F18/A5</f>
        <v>3.1759912123416688E-2</v>
      </c>
      <c r="D5" s="9" t="s">
        <v>22</v>
      </c>
      <c r="E5" s="44">
        <f>F20</f>
        <v>0.83986111111111106</v>
      </c>
      <c r="F5" s="9" t="s">
        <v>7</v>
      </c>
      <c r="G5" s="55">
        <v>23890000000</v>
      </c>
      <c r="H5" s="12" t="s">
        <v>30</v>
      </c>
      <c r="I5" s="45">
        <f>I4+G4-G5</f>
        <v>77663949229.333099</v>
      </c>
      <c r="J5" s="12" t="s">
        <v>31</v>
      </c>
      <c r="K5" s="47">
        <f ca="1">I5/G3</f>
        <v>139.16477058466879</v>
      </c>
      <c r="L5" s="6" t="s">
        <v>9</v>
      </c>
      <c r="M5" s="2"/>
      <c r="N5" s="2"/>
      <c r="O5" s="1"/>
      <c r="P5" s="1"/>
      <c r="Q5" s="1"/>
      <c r="R5" s="1"/>
    </row>
    <row r="6" spans="1:18" ht="22" customHeight="1" x14ac:dyDescent="0.2">
      <c r="A6" s="40" cm="1">
        <f t="array" aca="1" ref="A6" ca="1">_FV(A1,"Beta")</f>
        <v>1.6</v>
      </c>
      <c r="B6" s="8" t="s">
        <v>16</v>
      </c>
      <c r="C6" s="43">
        <f>K22</f>
        <v>-2.737491991379811E-3</v>
      </c>
      <c r="D6" s="10" t="s">
        <v>25</v>
      </c>
      <c r="E6" s="54">
        <v>0.39500000000000002</v>
      </c>
      <c r="F6" s="11" t="s">
        <v>10</v>
      </c>
      <c r="G6" s="46">
        <f>G4-G5</f>
        <v>2029000000</v>
      </c>
      <c r="H6" s="11" t="s">
        <v>3</v>
      </c>
      <c r="I6" s="53">
        <v>0.1</v>
      </c>
      <c r="J6" s="10" t="s">
        <v>8</v>
      </c>
      <c r="K6" s="48">
        <f ca="1">K5/A3-1</f>
        <v>-0.17286911985338016</v>
      </c>
      <c r="L6" s="15" t="s">
        <v>11</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12</v>
      </c>
      <c r="B10" s="23">
        <v>2221000000</v>
      </c>
      <c r="C10" s="23">
        <v>5813000000</v>
      </c>
      <c r="D10" s="23">
        <v>10844000000</v>
      </c>
      <c r="E10" s="24">
        <v>31944000000</v>
      </c>
      <c r="F10" s="61">
        <v>3600000000</v>
      </c>
      <c r="G10" s="61">
        <v>4188000000</v>
      </c>
      <c r="H10" s="61">
        <v>4865000000</v>
      </c>
      <c r="I10" s="61">
        <v>5340000000</v>
      </c>
      <c r="J10" s="61">
        <v>5530000000</v>
      </c>
      <c r="K10" s="62" t="s">
        <v>17</v>
      </c>
      <c r="L10" s="2"/>
      <c r="M10" s="2"/>
      <c r="N10" s="2"/>
      <c r="O10" s="1"/>
      <c r="P10" s="1"/>
      <c r="Q10" s="1"/>
      <c r="R10" s="1"/>
    </row>
    <row r="11" spans="1:18" ht="22" customHeight="1" x14ac:dyDescent="0.2">
      <c r="A11" s="18"/>
      <c r="B11" s="19"/>
      <c r="C11" s="19">
        <f t="shared" ref="C11:J11" si="0">(C10/B10)-1</f>
        <v>1.6172895092300767</v>
      </c>
      <c r="D11" s="19">
        <f t="shared" si="0"/>
        <v>0.86547393772578696</v>
      </c>
      <c r="E11" s="25">
        <f t="shared" si="0"/>
        <v>1.9457764662486166</v>
      </c>
      <c r="F11" s="19">
        <f t="shared" si="0"/>
        <v>-0.88730277986476336</v>
      </c>
      <c r="G11" s="19">
        <f t="shared" si="0"/>
        <v>0.16333333333333333</v>
      </c>
      <c r="H11" s="19">
        <f t="shared" si="0"/>
        <v>0.16165234001910211</v>
      </c>
      <c r="I11" s="19">
        <f t="shared" si="0"/>
        <v>9.7636176772867511E-2</v>
      </c>
      <c r="J11" s="25">
        <f t="shared" si="0"/>
        <v>3.5580524344569264E-2</v>
      </c>
      <c r="K11" s="63">
        <f>AVERAGE(G11:J11)</f>
        <v>0.11455059361746806</v>
      </c>
      <c r="L11" s="2"/>
      <c r="M11" s="2"/>
      <c r="N11" s="2"/>
      <c r="O11" s="1"/>
      <c r="P11" s="1"/>
      <c r="Q11" s="1"/>
      <c r="R11" s="1"/>
    </row>
    <row r="12" spans="1:18" ht="22" customHeight="1" x14ac:dyDescent="0.2">
      <c r="A12" s="22" t="s">
        <v>27</v>
      </c>
      <c r="B12" s="23">
        <v>2221000000</v>
      </c>
      <c r="C12" s="23">
        <v>5813000000</v>
      </c>
      <c r="D12" s="23">
        <v>-3849000000</v>
      </c>
      <c r="E12" s="24">
        <v>8886000000</v>
      </c>
      <c r="F12" s="23"/>
      <c r="G12" s="23"/>
      <c r="H12" s="23"/>
      <c r="I12" s="23"/>
      <c r="J12" s="24"/>
      <c r="K12" s="64"/>
      <c r="L12" s="2"/>
      <c r="M12" s="2"/>
      <c r="N12" s="2"/>
      <c r="O12" s="1"/>
      <c r="P12" s="1"/>
      <c r="Q12" s="1"/>
      <c r="R12" s="1"/>
    </row>
    <row r="13" spans="1:18" ht="22" customHeight="1" x14ac:dyDescent="0.2">
      <c r="A13" s="28"/>
      <c r="B13" s="29"/>
      <c r="C13" s="29">
        <f>(C12/B12)-1</f>
        <v>1.6172895092300767</v>
      </c>
      <c r="D13" s="29">
        <f>(D12/C12)-1</f>
        <v>-1.6621365904008258</v>
      </c>
      <c r="E13" s="30">
        <f>(E12/D12)-1</f>
        <v>-3.3086515978176148</v>
      </c>
      <c r="F13" s="29"/>
      <c r="G13" s="29"/>
      <c r="H13" s="29"/>
      <c r="I13" s="29"/>
      <c r="J13" s="30"/>
      <c r="K13" s="65"/>
      <c r="L13" s="2"/>
      <c r="M13" s="2"/>
      <c r="N13" s="2"/>
      <c r="O13" s="1"/>
      <c r="P13" s="1"/>
      <c r="Q13" s="1"/>
      <c r="R13" s="1"/>
    </row>
    <row r="14" spans="1:18" ht="22" customHeight="1" x14ac:dyDescent="0.2">
      <c r="A14" s="20" t="s">
        <v>1</v>
      </c>
      <c r="B14" s="21">
        <f>B12/B10</f>
        <v>1</v>
      </c>
      <c r="C14" s="21">
        <f>C12/C10</f>
        <v>1</v>
      </c>
      <c r="D14" s="21">
        <f>D12/D10</f>
        <v>-0.35494282552563627</v>
      </c>
      <c r="E14" s="26">
        <f>E12/E10</f>
        <v>0.27817430503380919</v>
      </c>
      <c r="F14" s="21"/>
      <c r="G14" s="21"/>
      <c r="H14" s="21"/>
      <c r="I14" s="21"/>
      <c r="J14" s="26"/>
      <c r="K14" s="66"/>
      <c r="L14" s="2"/>
      <c r="M14" s="2"/>
      <c r="N14" s="2"/>
      <c r="O14" s="1"/>
      <c r="P14" s="1"/>
      <c r="Q14" s="1"/>
      <c r="R14" s="1"/>
    </row>
    <row r="15" spans="1:18" ht="22" customHeight="1" x14ac:dyDescent="0.2">
      <c r="A15" s="22" t="s">
        <v>13</v>
      </c>
      <c r="B15" s="23">
        <v>101000000</v>
      </c>
      <c r="C15" s="23">
        <v>1730000000</v>
      </c>
      <c r="D15" s="23">
        <v>-2007000000</v>
      </c>
      <c r="E15" s="24">
        <v>4835000000</v>
      </c>
      <c r="F15" s="61">
        <v>4305000000</v>
      </c>
      <c r="G15" s="61">
        <v>5118000000</v>
      </c>
      <c r="H15" s="61">
        <v>6033000000</v>
      </c>
      <c r="I15" s="61">
        <v>7301000000</v>
      </c>
      <c r="J15" s="61">
        <v>7631000000</v>
      </c>
      <c r="K15" s="62" t="s">
        <v>18</v>
      </c>
      <c r="L15" s="2"/>
      <c r="M15" s="2"/>
      <c r="N15" s="2"/>
      <c r="O15" s="1"/>
      <c r="P15" s="1"/>
      <c r="Q15" s="1"/>
      <c r="R15" s="1"/>
    </row>
    <row r="16" spans="1:18" ht="22" customHeight="1" x14ac:dyDescent="0.2">
      <c r="A16" s="28"/>
      <c r="B16" s="29"/>
      <c r="C16" s="29">
        <f t="shared" ref="C16:J16" si="1">(C15/B15)-1</f>
        <v>16.128712871287128</v>
      </c>
      <c r="D16" s="29">
        <f t="shared" si="1"/>
        <v>-2.160115606936416</v>
      </c>
      <c r="E16" s="30">
        <f t="shared" si="1"/>
        <v>-3.4090682610861984</v>
      </c>
      <c r="F16" s="29">
        <f t="shared" si="1"/>
        <v>-0.10961737331954502</v>
      </c>
      <c r="G16" s="29">
        <f t="shared" si="1"/>
        <v>0.18885017421602779</v>
      </c>
      <c r="H16" s="29">
        <f t="shared" si="1"/>
        <v>0.17878077373974199</v>
      </c>
      <c r="I16" s="29">
        <f t="shared" si="1"/>
        <v>0.21017735786507541</v>
      </c>
      <c r="J16" s="30">
        <f t="shared" si="1"/>
        <v>4.5199287768798779E-2</v>
      </c>
      <c r="K16" s="65">
        <f>AVERAGE(G16:J16)</f>
        <v>0.15575189839741099</v>
      </c>
      <c r="L16" s="2"/>
      <c r="M16" s="2"/>
      <c r="N16" s="2"/>
      <c r="O16" s="1"/>
      <c r="P16" s="1"/>
      <c r="Q16" s="1"/>
      <c r="R16" s="1"/>
    </row>
    <row r="17" spans="1:18" ht="22" customHeight="1" x14ac:dyDescent="0.2">
      <c r="A17" s="4" t="s">
        <v>14</v>
      </c>
      <c r="B17" s="5">
        <f t="shared" ref="B17:J17" si="2">B15/B10</f>
        <v>4.5475011256190905E-2</v>
      </c>
      <c r="C17" s="5">
        <f t="shared" si="2"/>
        <v>0.29760880784448651</v>
      </c>
      <c r="D17" s="5">
        <f t="shared" si="2"/>
        <v>-0.1850793065289561</v>
      </c>
      <c r="E17" s="27">
        <f t="shared" si="2"/>
        <v>0.15135862759829702</v>
      </c>
      <c r="F17" s="5">
        <f t="shared" si="2"/>
        <v>1.1958333333333333</v>
      </c>
      <c r="G17" s="5">
        <f t="shared" si="2"/>
        <v>1.2220630372492836</v>
      </c>
      <c r="H17" s="5">
        <f t="shared" si="2"/>
        <v>1.240082219938335</v>
      </c>
      <c r="I17" s="5">
        <f t="shared" si="2"/>
        <v>1.3672284644194757</v>
      </c>
      <c r="J17" s="27">
        <f t="shared" si="2"/>
        <v>1.3799276672694394</v>
      </c>
      <c r="K17" s="67"/>
      <c r="L17" s="2"/>
      <c r="M17" s="2"/>
      <c r="N17" s="2"/>
      <c r="O17" s="1"/>
      <c r="P17" s="1"/>
      <c r="Q17" s="1"/>
      <c r="R17" s="1"/>
    </row>
    <row r="18" spans="1:18" ht="22" customHeight="1" x14ac:dyDescent="0.2">
      <c r="A18" s="22" t="s">
        <v>15</v>
      </c>
      <c r="B18" s="23">
        <v>771000000</v>
      </c>
      <c r="C18" s="23">
        <v>3573000000</v>
      </c>
      <c r="D18" s="23">
        <v>-10196000000</v>
      </c>
      <c r="E18" s="24">
        <v>8507000000</v>
      </c>
      <c r="F18" s="61">
        <v>3023500000</v>
      </c>
      <c r="G18" s="61">
        <v>3967400000</v>
      </c>
      <c r="H18" s="61">
        <v>4911300000</v>
      </c>
      <c r="I18" s="61">
        <v>5855200000</v>
      </c>
      <c r="J18" s="61">
        <v>6799100000</v>
      </c>
      <c r="K18" s="62" t="s">
        <v>19</v>
      </c>
      <c r="L18" s="2"/>
      <c r="M18" s="2"/>
      <c r="N18" s="2"/>
      <c r="P18" s="1"/>
      <c r="Q18" s="1"/>
      <c r="R18" s="1"/>
    </row>
    <row r="19" spans="1:18" ht="22" customHeight="1" x14ac:dyDescent="0.2">
      <c r="A19" s="31"/>
      <c r="B19" s="29"/>
      <c r="C19" s="29">
        <f t="shared" ref="C19:J19" si="3">(C18/B18)-1</f>
        <v>3.6342412451361872</v>
      </c>
      <c r="D19" s="29">
        <f t="shared" si="3"/>
        <v>-3.853624405261685</v>
      </c>
      <c r="E19" s="30">
        <f t="shared" si="3"/>
        <v>-1.8343468026677128</v>
      </c>
      <c r="F19" s="29">
        <f t="shared" si="3"/>
        <v>-0.64458681086164338</v>
      </c>
      <c r="G19" s="29">
        <f t="shared" si="3"/>
        <v>0.31218786174962787</v>
      </c>
      <c r="H19" s="29">
        <f t="shared" si="3"/>
        <v>0.23791399909260469</v>
      </c>
      <c r="I19" s="29">
        <f t="shared" si="3"/>
        <v>0.192189440677621</v>
      </c>
      <c r="J19" s="30">
        <f t="shared" si="3"/>
        <v>0.16120713212187465</v>
      </c>
      <c r="K19" s="65">
        <f>AVERAGE(G19:J19)</f>
        <v>0.22587460841043205</v>
      </c>
      <c r="L19" s="2"/>
      <c r="M19" s="2"/>
      <c r="N19" s="2"/>
      <c r="O19" s="1"/>
      <c r="P19" s="1"/>
      <c r="Q19" s="1"/>
      <c r="R19" s="1"/>
    </row>
    <row r="20" spans="1:18" ht="22" customHeight="1" x14ac:dyDescent="0.2">
      <c r="A20" s="34" t="s">
        <v>7</v>
      </c>
      <c r="B20" s="35">
        <f t="shared" ref="B20:J20" si="4">B18/B10</f>
        <v>0.34714092751013059</v>
      </c>
      <c r="C20" s="35">
        <f t="shared" si="4"/>
        <v>0.61465680371580944</v>
      </c>
      <c r="D20" s="35">
        <f t="shared" si="4"/>
        <v>-0.94024345260051645</v>
      </c>
      <c r="E20" s="36">
        <f t="shared" si="4"/>
        <v>0.2663097921362384</v>
      </c>
      <c r="F20" s="35">
        <f t="shared" si="4"/>
        <v>0.83986111111111106</v>
      </c>
      <c r="G20" s="35">
        <f t="shared" si="4"/>
        <v>0.94732569245463227</v>
      </c>
      <c r="H20" s="35">
        <f t="shared" si="4"/>
        <v>1.0095169578622816</v>
      </c>
      <c r="I20" s="35">
        <f t="shared" si="4"/>
        <v>1.0964794007490637</v>
      </c>
      <c r="J20" s="36">
        <f t="shared" si="4"/>
        <v>1.229493670886076</v>
      </c>
      <c r="K20" s="68"/>
      <c r="L20" s="2"/>
      <c r="M20" s="2"/>
      <c r="N20" s="2"/>
      <c r="O20" s="1"/>
      <c r="P20" s="1"/>
      <c r="Q20" s="1"/>
      <c r="R20" s="1"/>
    </row>
    <row r="21" spans="1:18" ht="22" customHeight="1" x14ac:dyDescent="0.2">
      <c r="A21" s="22" t="s">
        <v>28</v>
      </c>
      <c r="B21" s="23">
        <v>572300000</v>
      </c>
      <c r="C21" s="23">
        <v>572300000</v>
      </c>
      <c r="D21" s="23">
        <v>572300000</v>
      </c>
      <c r="E21" s="24">
        <v>567600000</v>
      </c>
      <c r="F21" s="23"/>
      <c r="G21" s="23"/>
      <c r="H21" s="23"/>
      <c r="I21" s="23"/>
      <c r="J21" s="24"/>
      <c r="K21" s="62" t="s">
        <v>25</v>
      </c>
      <c r="L21" s="2"/>
      <c r="M21" s="2"/>
      <c r="N21" s="2"/>
      <c r="P21" s="1"/>
      <c r="Q21" s="1"/>
      <c r="R21" s="1"/>
    </row>
    <row r="22" spans="1:18" ht="22" customHeight="1" x14ac:dyDescent="0.2">
      <c r="A22" s="31"/>
      <c r="B22" s="29"/>
      <c r="C22" s="32">
        <f t="shared" ref="C22" si="5">(C21/B21)-1</f>
        <v>0</v>
      </c>
      <c r="D22" s="32">
        <f t="shared" ref="D22" si="6">(D21/C21)-1</f>
        <v>0</v>
      </c>
      <c r="E22" s="33">
        <f t="shared" ref="E22" si="7">(E21/D21)-1</f>
        <v>-8.2124759741394326E-3</v>
      </c>
      <c r="F22" s="29"/>
      <c r="G22" s="29"/>
      <c r="H22" s="29"/>
      <c r="I22" s="29"/>
      <c r="J22" s="30"/>
      <c r="K22" s="69">
        <f>AVERAGE(C22:E22)</f>
        <v>-2.737491991379811E-3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Investment Banking &amp; Investment Services</v>
      </c>
      <c r="B25" s="72"/>
      <c r="C25" s="72"/>
      <c r="D25" s="73" cm="1">
        <f t="array" aca="1" ref="D25" ca="1">_FV(A1,"Year incorporated",TRUE)</f>
        <v>2021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Apollo Global Management, Inc. is a global alternative asset manager and a retirement services provider. It operates in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APO/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2024-11-20T04:27:54Z</dcterms:modified>
</cp:coreProperties>
</file>