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A43C3C30-4B22-FA4E-83FD-63A84540B63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1" l="1"/>
  <c r="G6" i="1"/>
  <c r="A6" i="1" a="1"/>
  <c r="A6" i="1" s="1"/>
  <c r="A5" i="1" a="1"/>
  <c r="A5" i="1" s="1"/>
  <c r="I4" i="1"/>
  <c r="I5" i="1" s="1"/>
  <c r="E4" i="1"/>
  <c r="A4" i="1" a="1"/>
  <c r="A4" i="1" s="1"/>
  <c r="I3" i="1"/>
  <c r="A3" i="1" a="1"/>
  <c r="A3" i="1" s="1"/>
  <c r="E22" i="1"/>
  <c r="D22" i="1"/>
  <c r="C22" i="1"/>
  <c r="B14" i="1"/>
  <c r="C14" i="1"/>
  <c r="D14" i="1"/>
  <c r="E14" i="1"/>
  <c r="E3" i="1" s="1"/>
  <c r="E13" i="1"/>
  <c r="D13" i="1"/>
  <c r="C13" i="1"/>
  <c r="A27" i="1" a="1"/>
  <c r="A27" i="1" s="1"/>
  <c r="D25" i="1" a="1"/>
  <c r="D25" i="1" s="1"/>
  <c r="A25" i="1" a="1"/>
  <c r="A25" i="1" s="1"/>
  <c r="J20" i="1"/>
  <c r="I20" i="1"/>
  <c r="H20" i="1"/>
  <c r="G20" i="1"/>
  <c r="F20" i="1"/>
  <c r="E5" i="1" s="1"/>
  <c r="E20" i="1"/>
  <c r="D20" i="1"/>
  <c r="C20" i="1"/>
  <c r="B20" i="1"/>
  <c r="J19" i="1"/>
  <c r="I19" i="1"/>
  <c r="H19" i="1"/>
  <c r="G19" i="1"/>
  <c r="K19" i="1" s="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K16" i="1" l="1"/>
  <c r="C5" i="1"/>
  <c r="C3" i="1"/>
  <c r="C4" i="1"/>
  <c r="K22" i="1"/>
  <c r="C6" i="1" s="1"/>
  <c r="G3" i="1" s="1" a="1"/>
  <c r="G3"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<sst xmlns="http://schemas.openxmlformats.org/spreadsheetml/2006/main" count="36" uniqueCount="33">
  <si>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</si>
  <si>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</si>
  <si>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</si>
  <si>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</si>
  <si>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</si>
  <si>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</si>
  <si>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</si>
  <si>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FCF Margin</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</si>
  <si>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</si>
  <si>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</si>
  <si>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</si>
  <si>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</si>
  <si>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</si>
  <si>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</si>
  <si>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</si>
  <si>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</si>
  <si>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</si>
  <si>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</si>
  <si>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</si>
  <si>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</si>
  <si>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</si>
  <si>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</si>
  <si>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</si>
  <si>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</si>
  <si>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</si>
  <si>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</si>
  <si>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Growth Rate</t>
  </si>
  <si>
    <t>Gross Profit</t>
  </si>
  <si>
    <t>Shares</t>
  </si>
  <si>
    <t>Equity Value</t>
  </si>
  <si>
    <t>Updated on 11/14/2024</t>
  </si>
  <si>
    <t>Capital</t>
  </si>
  <si>
    <t>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</si>
</sst>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62673000000</c:v>
                </c:pt>
                <c:pt idx="1">
                  <c:v>78182000000</c:v>
                </c:pt>
                <c:pt idx="2">
                  <c:v>95382000000</c:v>
                </c:pt>
                <c:pt idx="3">
                  <c:v>97992000000</c:v>
                </c:pt>
                <c:pt idx="4">
                  <c:v>91792000000</c:v>
                </c:pt>
                <c:pt idx="5">
                  <c:v>95830000000</c:v>
                </c:pt>
                <c:pt idx="6">
                  <c:v>97747000000</c:v>
                </c:pt>
                <c:pt idx="7">
                  <c:v>99702000000</c:v>
                </c:pt>
                <c:pt idx="8">
                  <c:v>101700000000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-182000000</c:v>
                </c:pt>
                <c:pt idx="1">
                  <c:v>3792000000</c:v>
                </c:pt>
                <c:pt idx="2">
                  <c:v>1906000000</c:v>
                </c:pt>
                <c:pt idx="3">
                  <c:v>964000000</c:v>
                </c:pt>
                <c:pt idx="4">
                  <c:v>5156000000</c:v>
                </c:pt>
                <c:pt idx="5">
                  <c:v>5829000000</c:v>
                </c:pt>
                <c:pt idx="6">
                  <c:v>5946000000</c:v>
                </c:pt>
                <c:pt idx="7">
                  <c:v>6064000000</c:v>
                </c:pt>
                <c:pt idx="8">
                  <c:v>6186000000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6477000000</c:v>
                </c:pt>
                <c:pt idx="1">
                  <c:v>3721000000</c:v>
                </c:pt>
                <c:pt idx="2">
                  <c:v>10696000000</c:v>
                </c:pt>
                <c:pt idx="3">
                  <c:v>13533000000</c:v>
                </c:pt>
                <c:pt idx="4">
                  <c:v>14226000000</c:v>
                </c:pt>
                <c:pt idx="5">
                  <c:v>13121000000</c:v>
                </c:pt>
                <c:pt idx="6">
                  <c:v>13747000000</c:v>
                </c:pt>
                <c:pt idx="7">
                  <c:v>14022000000</c:v>
                </c:pt>
                <c:pt idx="8">
                  <c:v>14302000000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425450</xdr:colOff>
      <xdr:row>22</xdr:row>
      <xdr:rowOff>120650</xdr:rowOff>
    </xdr:from>
    <xdr:to>
      <xdr:col>10</xdr:col>
      <xdr:colOff>774700</xdr:colOff>
      <xdr:row>35</xdr:row>
      <xdr:rowOff>88900</xdr:rowOff>
    </xdr:to>
    <xdr:graphicFrame macro="">
      <xdr:nvGraphicFramePr>
        <xdr:cNvPr id="3" name="Chart 2">
          <a:extLst>
            <a:ext uri="{FF2B5EF4-FFF2-40B4-BE49-F238E27FC236}">
              <a16:creationId xmlns:a16="http://schemas.microsoft.com/office/drawing/2014/main" id="{D14DA6BD-0913-DE4D-B4F4-AF1FE688C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https://www.bing.com/financeapi/forcetrigger?t=a1o5ur&amp;q=XNYS%3aBAM&amp;form=skydnc</v>
    <v>Learn more on Bing</v>
  </rv>
  <rv s="1">
    <v>0</v>
    <v>Brookfield Corporation (XNYS:BN)</v>
    <v>2</v>
    <v>3</v>
    <v>Finance</v>
    <v>4</v>
    <v>en-US</v>
    <v>a1o5ur</v>
    <v>268435456</v>
    <v>1</v>
    <v>Powered by Refinitiv</v>
    <v>60.2</v>
    <v>33.61</v>
    <v>1.5381</v>
    <v>0.67</v>
    <v>1.1941E-2</v>
    <v>0.16</v>
    <v>2.8179999999999998E-3</v>
    <v>USD</v>
    <v>Brookfield Corporation is a Canada-based global investment firm focused on building long-term wealth for institutions and individuals around the world. The Company has three core businesses: alternative asset management, wealth solutions, and its operating businesses which are in renewable power, infrastructure, business and industrial services, and real estate. Its asset management business includes managing long-term private funds, perpetual strategies and liquid strategies on behalf of its investors and itself. Its wealth solutions business includes its equity accounted interest in Brookfield Reinsurance Ltd. Its renewable power and transition business includes the ownership, operation and development of hydroelectric, wind and others. Its infrastructure business includes the ownership, operation and development of utilities, transport, midstream, and data assets. Its private equity business is focused on ownership and operations in the business and industrial services sector.</v>
    <v>240000</v>
    <v>New York Stock Exchange</v>
    <v>XNYS</v>
    <v>XNYS</v>
    <v>301 - 100 Adelaide St. West, TORONTO, ON, M5H 4H1 CA</v>
    <v>56.94</v>
    <v>Investment Banking &amp; Investment Services</v>
    <v>Stock</v>
    <v>45616.037776075784</v>
    <v>0</v>
    <v>55.41</v>
    <v>93481740300</v>
    <v>Brookfield Corporation</v>
    <v>Brookfield Corporation</v>
    <v>55.55</v>
    <v>120.37309999999999</v>
    <v>56.11</v>
    <v>56.78</v>
    <v>56.94</v>
    <v>1646385000</v>
    <v>BN</v>
    <v>Brookfield Corporation (XNYS:BN)</v>
    <v>1278977</v>
    <v>1598344</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BN/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5" sqref="K5"/>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56.78</v>
      </c>
      <c r="B3" s="6" t="s">
        <v>20</v>
      </c>
      <c r="C3" s="41">
        <f ca="1">A5/F10</f>
        <v>1.018408361295102</v>
      </c>
      <c r="D3" s="9" t="s">
        <v>24</v>
      </c>
      <c r="E3" s="44">
        <f>E14</f>
        <v>0.20597599804065639</v>
      </c>
      <c r="F3" s="9" t="s">
        <v>1</v>
      </c>
      <c r="G3" s="45" cm="1">
        <f t="array" aca="1" ref="G3" ca="1">_FV(A1,"Shares outstanding",TRUE)*(1+(5*C6))</f>
        <v>1708028587.1611557</v>
      </c>
      <c r="H3" s="12" t="s">
        <v>4</v>
      </c>
      <c r="I3" s="45">
        <f>J18*(1+K4)/(I6-K4)</f>
        <v>195460666666.66663</v>
      </c>
      <c r="J3" s="9" t="s">
        <v>2</v>
      </c>
      <c r="K3" s="75" t="s">
        <v>30</v>
      </c>
      <c r="L3" s="76"/>
      <c r="M3" s="2"/>
      <c r="N3" s="2"/>
      <c r="O3" s="1"/>
      <c r="P3" s="1"/>
      <c r="Q3" s="1"/>
      <c r="R3" s="1"/>
    </row>
    <row r="4" spans="1:18" ht="22" customHeight="1" x14ac:dyDescent="0.2">
      <c r="A4" s="38" cm="1">
        <f t="array" aca="1" ref="A4" ca="1">_FV(A1,"Change (%)",TRUE)</f>
        <v>1.1941E-2</v>
      </c>
      <c r="B4" s="7" t="s">
        <v>21</v>
      </c>
      <c r="C4" s="41">
        <f ca="1">A5/F15</f>
        <v>18.130671121024051</v>
      </c>
      <c r="D4" s="9" t="s">
        <v>23</v>
      </c>
      <c r="E4" s="44">
        <f>F17</f>
        <v>5.6170472372320028E-2</v>
      </c>
      <c r="F4" s="9" t="s">
        <v>6</v>
      </c>
      <c r="G4" s="55">
        <v>169680000000</v>
      </c>
      <c r="H4" s="12" t="s">
        <v>31</v>
      </c>
      <c r="I4" s="45">
        <f>NPV(I6,F18,G18,H18,I18,(J18+I3))</f>
        <v>173928180679.82599</v>
      </c>
      <c r="J4" s="12" t="s">
        <v>5</v>
      </c>
      <c r="K4" s="52">
        <v>2.5000000000000001E-2</v>
      </c>
      <c r="L4" s="14" t="s">
        <v>26</v>
      </c>
      <c r="M4" s="2"/>
      <c r="N4" s="2"/>
      <c r="O4" s="1"/>
      <c r="P4" s="1"/>
      <c r="Q4" s="1"/>
      <c r="R4" s="1"/>
    </row>
    <row r="5" spans="1:18" ht="22" customHeight="1" x14ac:dyDescent="0.2">
      <c r="A5" s="39" cm="1">
        <f t="array" aca="1" ref="A5" ca="1">_FV(A1,"Market cap",TRUE)</f>
        <v>93481740300</v>
      </c>
      <c r="B5" s="7" t="s">
        <v>0</v>
      </c>
      <c r="C5" s="42">
        <f ca="1">F18/A5</f>
        <v>0.1521794518838242</v>
      </c>
      <c r="D5" s="9" t="s">
        <v>22</v>
      </c>
      <c r="E5" s="44">
        <f>F20</f>
        <v>0.15498082621579223</v>
      </c>
      <c r="F5" s="9" t="s">
        <v>7</v>
      </c>
      <c r="G5" s="55">
        <v>19231000000</v>
      </c>
      <c r="H5" s="12" t="s">
        <v>32</v>
      </c>
      <c r="I5" s="45">
        <f>I4+G4-G5</f>
        <v>324377180679.82599</v>
      </c>
      <c r="J5" s="12" t="s">
        <v>29</v>
      </c>
      <c r="K5" s="47">
        <f ca="1">(G4-G5)/G3</f>
        <v>88.083420342545381</v>
      </c>
      <c r="L5" s="6" t="s">
        <v>9</v>
      </c>
      <c r="M5" s="2"/>
      <c r="N5" s="2"/>
      <c r="O5" s="1"/>
      <c r="P5" s="1"/>
      <c r="Q5" s="1"/>
      <c r="R5" s="1"/>
    </row>
    <row r="6" spans="1:18" ht="22" customHeight="1" x14ac:dyDescent="0.2">
      <c r="A6" s="40" cm="1">
        <f t="array" aca="1" ref="A6" ca="1">_FV(A1,"Beta")</f>
        <v>1.5381</v>
      </c>
      <c r="B6" s="8" t="s">
        <v>16</v>
      </c>
      <c r="C6" s="43">
        <f>K22</f>
        <v>7.4883562667487453E-3</v>
      </c>
      <c r="D6" s="10" t="s">
        <v>25</v>
      </c>
      <c r="E6" s="54">
        <v>3.7999999999999999E-2</v>
      </c>
      <c r="F6" s="11" t="s">
        <v>10</v>
      </c>
      <c r="G6" s="46">
        <f>G4-G5</f>
        <v>150449000000</v>
      </c>
      <c r="H6" s="11" t="s">
        <v>3</v>
      </c>
      <c r="I6" s="53">
        <v>0.1</v>
      </c>
      <c r="J6" s="10" t="s">
        <v>8</v>
      </c>
      <c r="K6" s="48">
        <f ca="1">K5/A3-1</f>
        <v>0.55131067880495555</v>
      </c>
      <c r="L6" s="15" t="s">
        <v>11</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12</v>
      </c>
      <c r="B10" s="23">
        <v>62673000000</v>
      </c>
      <c r="C10" s="23">
        <v>78182000000</v>
      </c>
      <c r="D10" s="23">
        <v>95382000000</v>
      </c>
      <c r="E10" s="24">
        <v>97992000000</v>
      </c>
      <c r="F10" s="61">
        <v>91792000000</v>
      </c>
      <c r="G10" s="61">
        <v>95830000000</v>
      </c>
      <c r="H10" s="61">
        <v>97747000000</v>
      </c>
      <c r="I10" s="61">
        <v>99702000000</v>
      </c>
      <c r="J10" s="61">
        <v>101700000000</v>
      </c>
      <c r="K10" s="62" t="s">
        <v>17</v>
      </c>
      <c r="L10" s="2"/>
      <c r="M10" s="2"/>
      <c r="N10" s="2"/>
      <c r="O10" s="1"/>
      <c r="P10" s="1"/>
      <c r="Q10" s="1"/>
      <c r="R10" s="1"/>
    </row>
    <row r="11" spans="1:18" ht="22" customHeight="1" x14ac:dyDescent="0.2">
      <c r="A11" s="18"/>
      <c r="B11" s="19"/>
      <c r="C11" s="19">
        <f t="shared" ref="C11:J11" si="0">(C10/B10)-1</f>
        <v>0.24745903339556108</v>
      </c>
      <c r="D11" s="19">
        <f t="shared" si="0"/>
        <v>0.21999948837328276</v>
      </c>
      <c r="E11" s="25">
        <f t="shared" si="0"/>
        <v>2.7363653519532072E-2</v>
      </c>
      <c r="F11" s="19">
        <f t="shared" si="0"/>
        <v>-6.3270471058861966E-2</v>
      </c>
      <c r="G11" s="19">
        <f t="shared" si="0"/>
        <v>4.3990761722154437E-2</v>
      </c>
      <c r="H11" s="19">
        <f t="shared" si="0"/>
        <v>2.0004174058228186E-2</v>
      </c>
      <c r="I11" s="19">
        <f t="shared" si="0"/>
        <v>2.0000613829580516E-2</v>
      </c>
      <c r="J11" s="25">
        <f t="shared" si="0"/>
        <v>2.0039718360714831E-2</v>
      </c>
      <c r="K11" s="63">
        <f>AVERAGE(F11:J11)</f>
        <v>8.1529593823632014E-3</v>
      </c>
      <c r="L11" s="2"/>
      <c r="M11" s="2"/>
      <c r="N11" s="2"/>
      <c r="O11" s="1"/>
      <c r="P11" s="1"/>
      <c r="Q11" s="1"/>
      <c r="R11" s="1"/>
    </row>
    <row r="12" spans="1:18" ht="22" customHeight="1" x14ac:dyDescent="0.2">
      <c r="A12" s="22" t="s">
        <v>27</v>
      </c>
      <c r="B12" s="23">
        <v>9496000000</v>
      </c>
      <c r="C12" s="23">
        <v>14182000000</v>
      </c>
      <c r="D12" s="23">
        <v>19875000000</v>
      </c>
      <c r="E12" s="24">
        <v>20184000000</v>
      </c>
      <c r="F12" s="23"/>
      <c r="G12" s="23"/>
      <c r="H12" s="23"/>
      <c r="I12" s="23"/>
      <c r="J12" s="24"/>
      <c r="K12" s="64"/>
      <c r="L12" s="2"/>
      <c r="M12" s="2"/>
      <c r="N12" s="2"/>
      <c r="O12" s="1"/>
      <c r="P12" s="1"/>
      <c r="Q12" s="1"/>
      <c r="R12" s="1"/>
    </row>
    <row r="13" spans="1:18" ht="22" customHeight="1" x14ac:dyDescent="0.2">
      <c r="A13" s="28"/>
      <c r="B13" s="29"/>
      <c r="C13" s="29">
        <f>(C12/B12)-1</f>
        <v>0.49347093513058127</v>
      </c>
      <c r="D13" s="29">
        <f>(D12/C12)-1</f>
        <v>0.40142434071358069</v>
      </c>
      <c r="E13" s="30">
        <f>(E12/D12)-1</f>
        <v>1.554716981132076E-2</v>
      </c>
      <c r="F13" s="29"/>
      <c r="G13" s="29"/>
      <c r="H13" s="29"/>
      <c r="I13" s="29"/>
      <c r="J13" s="30"/>
      <c r="K13" s="65"/>
      <c r="L13" s="2"/>
      <c r="M13" s="2"/>
      <c r="N13" s="2"/>
      <c r="O13" s="1"/>
      <c r="P13" s="1"/>
      <c r="Q13" s="1"/>
      <c r="R13" s="1"/>
    </row>
    <row r="14" spans="1:18" ht="22" customHeight="1" x14ac:dyDescent="0.2">
      <c r="A14" s="20" t="s">
        <v>1</v>
      </c>
      <c r="B14" s="21">
        <f>B12/B10</f>
        <v>0.15151660204553796</v>
      </c>
      <c r="C14" s="21">
        <f>C12/C10</f>
        <v>0.18139725256452893</v>
      </c>
      <c r="D14" s="21">
        <f>D12/D10</f>
        <v>0.20837264892747059</v>
      </c>
      <c r="E14" s="26">
        <f>E12/E10</f>
        <v>0.20597599804065639</v>
      </c>
      <c r="F14" s="21"/>
      <c r="G14" s="21"/>
      <c r="H14" s="21"/>
      <c r="I14" s="21"/>
      <c r="J14" s="26"/>
      <c r="K14" s="66"/>
      <c r="L14" s="2"/>
      <c r="M14" s="2"/>
      <c r="N14" s="2"/>
      <c r="O14" s="1"/>
      <c r="P14" s="1"/>
      <c r="Q14" s="1"/>
      <c r="R14" s="1"/>
    </row>
    <row r="15" spans="1:18" ht="22" customHeight="1" x14ac:dyDescent="0.2">
      <c r="A15" s="22" t="s">
        <v>13</v>
      </c>
      <c r="B15" s="23">
        <v>-182000000</v>
      </c>
      <c r="C15" s="23">
        <v>3792000000</v>
      </c>
      <c r="D15" s="23">
        <v>1906000000</v>
      </c>
      <c r="E15" s="24">
        <v>964000000</v>
      </c>
      <c r="F15" s="61">
        <v>5156000000</v>
      </c>
      <c r="G15" s="61">
        <v>5829000000</v>
      </c>
      <c r="H15" s="61">
        <v>5946000000</v>
      </c>
      <c r="I15" s="61">
        <v>6064000000</v>
      </c>
      <c r="J15" s="61">
        <v>6186000000</v>
      </c>
      <c r="K15" s="62" t="s">
        <v>18</v>
      </c>
      <c r="L15" s="2"/>
      <c r="M15" s="2"/>
      <c r="N15" s="2"/>
      <c r="O15" s="1"/>
      <c r="P15" s="1"/>
      <c r="Q15" s="1"/>
      <c r="R15" s="1"/>
    </row>
    <row r="16" spans="1:18" ht="22" customHeight="1" x14ac:dyDescent="0.2">
      <c r="A16" s="28"/>
      <c r="B16" s="29"/>
      <c r="C16" s="29">
        <f t="shared" ref="C16:J16" si="1">(C15/B15)-1</f>
        <v>-21.835164835164836</v>
      </c>
      <c r="D16" s="29">
        <f t="shared" si="1"/>
        <v>-0.49736286919831219</v>
      </c>
      <c r="E16" s="30">
        <f t="shared" si="1"/>
        <v>-0.49422875131164745</v>
      </c>
      <c r="F16" s="29">
        <f t="shared" si="1"/>
        <v>4.3485477178423233</v>
      </c>
      <c r="G16" s="29">
        <f t="shared" si="1"/>
        <v>0.13052754072924744</v>
      </c>
      <c r="H16" s="29">
        <f t="shared" si="1"/>
        <v>2.0072053525476141E-2</v>
      </c>
      <c r="I16" s="29">
        <f t="shared" si="1"/>
        <v>1.9845274133871493E-2</v>
      </c>
      <c r="J16" s="30">
        <f t="shared" si="1"/>
        <v>2.0118733509234765E-2</v>
      </c>
      <c r="K16" s="65">
        <f>AVERAGE(G16:J16)</f>
        <v>4.7640900474457459E-2</v>
      </c>
      <c r="L16" s="2"/>
      <c r="M16" s="2"/>
      <c r="N16" s="2"/>
      <c r="O16" s="1"/>
      <c r="P16" s="1"/>
      <c r="Q16" s="1"/>
      <c r="R16" s="1"/>
    </row>
    <row r="17" spans="1:18" ht="22" customHeight="1" x14ac:dyDescent="0.2">
      <c r="A17" s="4" t="s">
        <v>14</v>
      </c>
      <c r="B17" s="5">
        <f t="shared" ref="B17:J17" si="2">B15/B10</f>
        <v>-2.9039618336444721E-3</v>
      </c>
      <c r="C17" s="5">
        <f t="shared" si="2"/>
        <v>4.8502212785551661E-2</v>
      </c>
      <c r="D17" s="5">
        <f t="shared" si="2"/>
        <v>1.9982805980163974E-2</v>
      </c>
      <c r="E17" s="27">
        <f t="shared" si="2"/>
        <v>9.8375377581843421E-3</v>
      </c>
      <c r="F17" s="5">
        <f t="shared" si="2"/>
        <v>5.6170472372320028E-2</v>
      </c>
      <c r="G17" s="5">
        <f t="shared" si="2"/>
        <v>6.0826463529166229E-2</v>
      </c>
      <c r="H17" s="5">
        <f t="shared" si="2"/>
        <v>6.083051142234544E-2</v>
      </c>
      <c r="I17" s="5">
        <f t="shared" si="2"/>
        <v>6.0821247317004674E-2</v>
      </c>
      <c r="J17" s="27">
        <f t="shared" si="2"/>
        <v>6.0825958702064899E-2</v>
      </c>
      <c r="K17" s="67"/>
      <c r="L17" s="2"/>
      <c r="M17" s="2"/>
      <c r="N17" s="2"/>
      <c r="O17" s="1"/>
      <c r="P17" s="1"/>
      <c r="Q17" s="1"/>
      <c r="R17" s="1"/>
    </row>
    <row r="18" spans="1:18" ht="22" customHeight="1" x14ac:dyDescent="0.2">
      <c r="A18" s="22" t="s">
        <v>15</v>
      </c>
      <c r="B18" s="23">
        <v>6477000000</v>
      </c>
      <c r="C18" s="23">
        <v>3721000000</v>
      </c>
      <c r="D18" s="23">
        <v>10696000000</v>
      </c>
      <c r="E18" s="24">
        <v>13533000000</v>
      </c>
      <c r="F18" s="61">
        <v>14226000000</v>
      </c>
      <c r="G18" s="61">
        <v>13121000000</v>
      </c>
      <c r="H18" s="61">
        <v>13747000000</v>
      </c>
      <c r="I18" s="61">
        <v>14022000000</v>
      </c>
      <c r="J18" s="61">
        <v>14302000000</v>
      </c>
      <c r="K18" s="62" t="s">
        <v>19</v>
      </c>
      <c r="L18" s="2"/>
      <c r="M18" s="2"/>
      <c r="N18" s="2"/>
      <c r="P18" s="1"/>
      <c r="Q18" s="1"/>
      <c r="R18" s="1"/>
    </row>
    <row r="19" spans="1:18" ht="22" customHeight="1" x14ac:dyDescent="0.2">
      <c r="A19" s="31"/>
      <c r="B19" s="29"/>
      <c r="C19" s="29">
        <f t="shared" ref="C19:J19" si="3">(C18/B18)-1</f>
        <v>-0.42550563532499619</v>
      </c>
      <c r="D19" s="29">
        <f t="shared" si="3"/>
        <v>1.8744961031980649</v>
      </c>
      <c r="E19" s="30">
        <f t="shared" si="3"/>
        <v>0.26523934181002251</v>
      </c>
      <c r="F19" s="29">
        <f t="shared" si="3"/>
        <v>5.120815783639987E-2</v>
      </c>
      <c r="G19" s="29">
        <f t="shared" si="3"/>
        <v>-7.7674680163081655E-2</v>
      </c>
      <c r="H19" s="29">
        <f t="shared" si="3"/>
        <v>4.7709778218123722E-2</v>
      </c>
      <c r="I19" s="29">
        <f t="shared" si="3"/>
        <v>2.0004364588637413E-2</v>
      </c>
      <c r="J19" s="30">
        <f t="shared" si="3"/>
        <v>1.9968620738838982E-2</v>
      </c>
      <c r="K19" s="65">
        <f>AVERAGE(G19:J19)</f>
        <v>2.5020208456296156E-3</v>
      </c>
      <c r="L19" s="2"/>
      <c r="M19" s="2"/>
      <c r="N19" s="2"/>
      <c r="O19" s="1"/>
      <c r="P19" s="1"/>
      <c r="Q19" s="1"/>
      <c r="R19" s="1"/>
    </row>
    <row r="20" spans="1:18" ht="22" customHeight="1" x14ac:dyDescent="0.2">
      <c r="A20" s="34" t="s">
        <v>7</v>
      </c>
      <c r="B20" s="35">
        <f t="shared" ref="B20:J20" si="4">B18/B10</f>
        <v>0.10334593844239146</v>
      </c>
      <c r="C20" s="35">
        <f t="shared" si="4"/>
        <v>4.7594075362615437E-2</v>
      </c>
      <c r="D20" s="35">
        <f t="shared" si="4"/>
        <v>0.11213855863789814</v>
      </c>
      <c r="E20" s="36">
        <f t="shared" si="4"/>
        <v>0.13810311045799656</v>
      </c>
      <c r="F20" s="35">
        <f t="shared" si="4"/>
        <v>0.15498082621579223</v>
      </c>
      <c r="G20" s="35">
        <f t="shared" si="4"/>
        <v>0.13691954502765313</v>
      </c>
      <c r="H20" s="35">
        <f t="shared" si="4"/>
        <v>0.14063858737352553</v>
      </c>
      <c r="I20" s="35">
        <f t="shared" si="4"/>
        <v>0.14063910453150388</v>
      </c>
      <c r="J20" s="36">
        <f t="shared" si="4"/>
        <v>0.14062930186823991</v>
      </c>
      <c r="K20" s="68"/>
      <c r="L20" s="2"/>
      <c r="M20" s="2"/>
      <c r="N20" s="2"/>
      <c r="O20" s="1"/>
      <c r="P20" s="1"/>
      <c r="Q20" s="1"/>
      <c r="R20" s="1"/>
    </row>
    <row r="21" spans="1:18" ht="22" customHeight="1" x14ac:dyDescent="0.2">
      <c r="A21" s="22" t="s">
        <v>28</v>
      </c>
      <c r="B21" s="23">
        <v>1527000000</v>
      </c>
      <c r="C21" s="23">
        <v>1571000000</v>
      </c>
      <c r="D21" s="23">
        <v>1574000000</v>
      </c>
      <c r="E21" s="24">
        <v>1561000000</v>
      </c>
      <c r="F21" s="23"/>
      <c r="G21" s="23"/>
      <c r="H21" s="23"/>
      <c r="I21" s="23"/>
      <c r="J21" s="24"/>
      <c r="K21" s="62" t="s">
        <v>25</v>
      </c>
      <c r="L21" s="2"/>
      <c r="M21" s="2"/>
      <c r="N21" s="2"/>
      <c r="P21" s="1"/>
      <c r="Q21" s="1"/>
      <c r="R21" s="1"/>
    </row>
    <row r="22" spans="1:18" ht="22" customHeight="1" x14ac:dyDescent="0.2">
      <c r="A22" s="31"/>
      <c r="B22" s="29"/>
      <c r="C22" s="32">
        <f t="shared" ref="C22" si="5">(C21/B21)-1</f>
        <v>2.8814669286182149E-2</v>
      </c>
      <c r="D22" s="32">
        <f t="shared" ref="D22" si="6">(D21/C21)-1</f>
        <v>1.9096117122852085E-3</v>
      </c>
      <c r="E22" s="33">
        <f t="shared" ref="E22" si="7">(E21/D21)-1</f>
        <v>-8.259212198221122E-3</v>
      </c>
      <c r="F22" s="29"/>
      <c r="G22" s="29"/>
      <c r="H22" s="29"/>
      <c r="I22" s="29"/>
      <c r="J22" s="30"/>
      <c r="K22" s="69">
        <f>AVERAGE(C22:E22)</f>
        <v>7.4883562667487453E-3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Investment Banking &amp; Investment Services</v>
      </c>
      <c r="B25" s="72"/>
      <c r="C25" s="72"/>
      <c r="D25" s="73" cm="1">
        <f t="array" aca="1" ref="D25" ca="1">_FV(A1,"Year incorporated",TRUE)</f>
        <v>2005</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Brookfield Corporation is a Canada-based global investment firm focused on building long-term wealth for institutions and individuals around the world. The Company has three core businesses: alternative asset management, wealth solutions, and its operating businesses which are in renewable power, infrastructure, business and industrial services, and real estate. Its asset management business includes managing long-term private funds, perpetual strategies and liquid strategies on behalf of its investors and itself. Its wealth solutions business includes its equity accounted interest in Brookfield Reinsurance Ltd. Its renewable power and transition business includes the ownership, operation and development of hydroelectric, wind and others. Its infrastructure business includes the ownership, operation and development of utilities, transport, midstream, and data assets. Its private equity business is focused on ownership and operations in the business and industrial services sector.</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BN/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2024-11-20T04:27:35Z</dcterms:modified>
</cp:coreProperties>
</file>