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88A84D15-0038-D441-A4AF-FF662054477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E22" i="1"/>
  <c r="D22" i="1"/>
  <c r="K22" i="1" s="1"/>
  <c r="D14" i="1"/>
  <c r="E14" i="1"/>
  <c r="E3" i="1" s="1"/>
  <c r="E13" i="1"/>
  <c r="A6" i="1" a="1"/>
  <c r="A6" i="1" s="1"/>
  <c r="G6" i="1"/>
  <c r="A27" i="1" a="1"/>
  <c r="A27" i="1" s="1"/>
  <c r="D25" i="1" a="1"/>
  <c r="D25" i="1" s="1"/>
  <c r="A25" i="1" a="1"/>
  <c r="A25" i="1" s="1"/>
  <c r="J20" i="1"/>
  <c r="I20" i="1"/>
  <c r="H20" i="1"/>
  <c r="G20" i="1"/>
  <c r="F20" i="1"/>
  <c r="E5" i="1" s="1"/>
  <c r="E20" i="1"/>
  <c r="D20" i="1"/>
  <c r="J19" i="1"/>
  <c r="I19" i="1"/>
  <c r="H19" i="1"/>
  <c r="G19" i="1"/>
  <c r="K19" i="1" s="1"/>
  <c r="F19" i="1"/>
  <c r="E19" i="1"/>
  <c r="J17" i="1"/>
  <c r="I17" i="1"/>
  <c r="H17" i="1"/>
  <c r="G17" i="1"/>
  <c r="F17" i="1"/>
  <c r="E4" i="1" s="1"/>
  <c r="E17" i="1"/>
  <c r="D17" i="1"/>
  <c r="J16" i="1"/>
  <c r="I16" i="1"/>
  <c r="H16" i="1"/>
  <c r="G16" i="1"/>
  <c r="F16" i="1"/>
  <c r="E16" i="1"/>
  <c r="J11" i="1"/>
  <c r="I11" i="1"/>
  <c r="H11" i="1"/>
  <c r="G11" i="1"/>
  <c r="F11" i="1"/>
  <c r="E11" i="1"/>
  <c r="A3" i="1" a="1"/>
  <c r="A3" i="1" s="1"/>
  <c r="A4" i="1" a="1"/>
  <c r="A4" i="1" s="1"/>
  <c r="A5" i="1" a="1"/>
  <c r="A5" i="1" s="1"/>
  <c r="C5" i="1" s="1"/>
  <c r="C4" i="1" l="1"/>
  <c r="K16" i="1"/>
  <c r="C6" i="1"/>
  <c r="C3"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<sst xmlns="http://schemas.openxmlformats.org/spreadsheetml/2006/main" count="36" uniqueCount="33">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</sst>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2">
                  <c:v>2022</c:v>
                </c:pt>
                <c:pt idx="3">
                  <c:v>2023</c:v>
                </c:pt>
                <c:pt idx="4">
                  <c:v>2024</c:v>
                </c:pt>
                <c:pt idx="5">
                  <c:v>2025</c:v>
                </c:pt>
                <c:pt idx="6">
                  <c:v>2026</c:v>
                </c:pt>
                <c:pt idx="7">
                  <c:v>2027</c:v>
                </c:pt>
                <c:pt idx="8">
                  <c:v>2028</c:v>
                </c:pt>
              </c:numCache>
            </c:numRef>
          </c:cat>
          <c:val>
            <c:numRef>
              <c:f>'DCF Model'!$B$10:$J$10</c:f>
              <c:numCache>
                <c:formatCode>#,###,,;\(#,###,,\);\ \-\ \-</c:formatCode>
                <c:ptCount val="9"/>
                <c:pt idx="2">
                  <c:v>80000000</c:v>
                </c:pt>
                <c:pt idx="3">
                  <c:v>116000000</c:v>
                </c:pt>
                <c:pt idx="4">
                  <c:v>383000000</c:v>
                </c:pt>
                <c:pt idx="5">
                  <c:v>600000000</c:v>
                </c:pt>
                <c:pt idx="6">
                  <c:v>855000000</c:v>
                </c:pt>
                <c:pt idx="7">
                  <c:v>1123000000</c:v>
                </c:pt>
                <c:pt idx="8">
                  <c:v>1377000000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2">
                  <c:v>2022</c:v>
                </c:pt>
                <c:pt idx="3">
                  <c:v>2023</c:v>
                </c:pt>
                <c:pt idx="4">
                  <c:v>2024</c:v>
                </c:pt>
                <c:pt idx="5">
                  <c:v>2025</c:v>
                </c:pt>
                <c:pt idx="6">
                  <c:v>2026</c:v>
                </c:pt>
                <c:pt idx="7">
                  <c:v>2027</c:v>
                </c:pt>
                <c:pt idx="8">
                  <c:v>2028</c:v>
                </c:pt>
              </c:numCache>
            </c:numRef>
          </c:cat>
          <c:val>
            <c:numRef>
              <c:f>'DCF Model'!$B$15:$J$15</c:f>
              <c:numCache>
                <c:formatCode>#,###,,;\(#,###,,\);\ \-\ \-</c:formatCode>
                <c:ptCount val="9"/>
                <c:pt idx="2">
                  <c:v>-58000000</c:v>
                </c:pt>
                <c:pt idx="3">
                  <c:v>-27000000</c:v>
                </c:pt>
                <c:pt idx="4">
                  <c:v>124000000</c:v>
                </c:pt>
                <c:pt idx="5">
                  <c:v>207000000</c:v>
                </c:pt>
                <c:pt idx="6">
                  <c:v>315000000</c:v>
                </c:pt>
                <c:pt idx="7">
                  <c:v>450000000</c:v>
                </c:pt>
                <c:pt idx="8">
                  <c:v>567000000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2">
                  <c:v>2022</c:v>
                </c:pt>
                <c:pt idx="3">
                  <c:v>2023</c:v>
                </c:pt>
                <c:pt idx="4">
                  <c:v>2024</c:v>
                </c:pt>
                <c:pt idx="5">
                  <c:v>2025</c:v>
                </c:pt>
                <c:pt idx="6">
                  <c:v>2026</c:v>
                </c:pt>
                <c:pt idx="7">
                  <c:v>2027</c:v>
                </c:pt>
                <c:pt idx="8">
                  <c:v>2028</c:v>
                </c:pt>
              </c:numCache>
            </c:numRef>
          </c:cat>
          <c:val>
            <c:numRef>
              <c:f>'DCF Model'!$B$18:$J$18</c:f>
              <c:numCache>
                <c:formatCode>#,###,,;\(#,###,,\);\ \-\ \-</c:formatCode>
                <c:ptCount val="9"/>
                <c:pt idx="2">
                  <c:v>-450000000</c:v>
                </c:pt>
                <c:pt idx="3">
                  <c:v>-18000000</c:v>
                </c:pt>
                <c:pt idx="4">
                  <c:v>54000000</c:v>
                </c:pt>
                <c:pt idx="5">
                  <c:v>73000000</c:v>
                </c:pt>
                <c:pt idx="6">
                  <c:v>165000000</c:v>
                </c:pt>
                <c:pt idx="7">
                  <c:v>250000000</c:v>
                </c:pt>
                <c:pt idx="8">
                  <c:v>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22</xdr:row>
      <xdr:rowOff>247650</xdr:rowOff>
    </xdr:from>
    <xdr:to>
      <xdr:col>10</xdr:col>
      <xdr:colOff>774700</xdr:colOff>
      <xdr:row>35</xdr:row>
      <xdr:rowOff>25400</xdr:rowOff>
    </xdr:to>
    <xdr:graphicFrame macro="">
      <xdr:nvGraphicFramePr>
        <xdr:cNvPr id="2" name="Chart 1">
          <a:extLst>
            <a:ext uri="{FF2B5EF4-FFF2-40B4-BE49-F238E27FC236}">
              <a16:creationId xmlns:a16="http://schemas.microsoft.com/office/drawing/2014/main" id="{A049D9F5-3D63-305B-4654-5D2ABC881A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ASTERA LABS, INC (XNAS:ALAB)</v>
    <v>2</v>
    <v>3</v>
    <v>Finance</v>
    <v>4</v>
    <v>en-US</v>
    <v>ccqpyc</v>
    <v>268435456</v>
    <v>1</v>
    <v>Powered by Refinitiv</v>
    <v>100.09</v>
    <v>36.215000000000003</v>
    <v>3.5339999999999998</v>
    <v>4.8</v>
    <v>5.3109000000000003E-2</v>
    <v>0.43</v>
    <v>4.5179999999999994E-3</v>
    <v>USD</v>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v>267</v>
    <v>Nasdaq Stock Market</v>
    <v>XNAS</v>
    <v>XNAS</v>
    <v>2901 Tasman Dr. Suite 205, SANTA CLARA, CA, 95054 US</v>
    <v>96.48</v>
    <v>Semiconductors &amp; Semiconductor Equipment</v>
    <v>Stock</v>
    <v>45616.041160277346</v>
    <v>90.15</v>
    <v>15096585462</v>
    <v>ASTERA LABS, INC</v>
    <v>ASTERA LABS, INC</v>
    <v>90.6</v>
    <v>0</v>
    <v>90.38</v>
    <v>95.18</v>
    <v>95.61</v>
    <v>158610900</v>
    <v>ALAB</v>
    <v>ASTERA LABS, INC (XNAS:ALAB)</v>
    <v>6027676</v>
    <v>5171973</v>
    <v>2017</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LA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2" sqref="L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95.18</v>
      </c>
      <c r="B3" s="6" t="s">
        <v>22</v>
      </c>
      <c r="C3" s="41">
        <f ca="1">A5/F10</f>
        <v>39.416672224543078</v>
      </c>
      <c r="D3" s="9" t="s">
        <v>26</v>
      </c>
      <c r="E3" s="44">
        <f>E14</f>
        <v>0.68103448275862066</v>
      </c>
      <c r="F3" s="9" t="s">
        <v>1</v>
      </c>
      <c r="G3" s="45" cm="1">
        <f t="array" aca="1" ref="G3" ca="1">_FV(A1,"Shares outstanding",TRUE)*(1+(5*C6))</f>
        <v>158610900</v>
      </c>
      <c r="H3" s="12" t="s">
        <v>4</v>
      </c>
      <c r="I3" s="45">
        <f>J18*(1+K4)/(I6-K4)</f>
        <v>5466666666.6666651</v>
      </c>
      <c r="J3" s="9" t="s">
        <v>2</v>
      </c>
      <c r="K3" s="75" t="s">
        <v>32</v>
      </c>
      <c r="L3" s="76"/>
      <c r="M3" s="2"/>
      <c r="N3" s="2"/>
      <c r="O3" s="1"/>
      <c r="P3" s="1"/>
      <c r="Q3" s="1"/>
      <c r="R3" s="1"/>
    </row>
    <row r="4" spans="1:18" ht="22" customHeight="1" x14ac:dyDescent="0.2">
      <c r="A4" s="38" cm="1">
        <f t="array" aca="1" ref="A4" ca="1">_FV(A1,"Change (%)",TRUE)</f>
        <v>5.3109000000000003E-2</v>
      </c>
      <c r="B4" s="7" t="s">
        <v>23</v>
      </c>
      <c r="C4" s="41">
        <f ca="1">A5/F15</f>
        <v>121.74665695161291</v>
      </c>
      <c r="D4" s="9" t="s">
        <v>25</v>
      </c>
      <c r="E4" s="44">
        <f>F17</f>
        <v>0.32375979112271541</v>
      </c>
      <c r="F4" s="9" t="s">
        <v>6</v>
      </c>
      <c r="G4" s="55">
        <v>149300000</v>
      </c>
      <c r="H4" s="12" t="s">
        <v>28</v>
      </c>
      <c r="I4" s="45">
        <f>NPV(I6,F18,G18,H18,I18,(J18+I3))</f>
        <v>4046880222.2070413</v>
      </c>
      <c r="J4" s="12" t="s">
        <v>5</v>
      </c>
      <c r="K4" s="52">
        <v>2.5000000000000001E-2</v>
      </c>
      <c r="L4" s="14" t="s">
        <v>29</v>
      </c>
      <c r="M4" s="2"/>
      <c r="N4" s="2"/>
      <c r="O4" s="1"/>
      <c r="P4" s="1"/>
      <c r="Q4" s="1"/>
      <c r="R4" s="1"/>
    </row>
    <row r="5" spans="1:18" ht="22" customHeight="1" x14ac:dyDescent="0.2">
      <c r="A5" s="39" cm="1">
        <f t="array" aca="1" ref="A5" ca="1">_FV(A1,"Market cap",TRUE)</f>
        <v>15096585462</v>
      </c>
      <c r="B5" s="7" t="s">
        <v>0</v>
      </c>
      <c r="C5" s="42">
        <f ca="1">F18/A5</f>
        <v>3.5769677942025218E-3</v>
      </c>
      <c r="D5" s="9" t="s">
        <v>24</v>
      </c>
      <c r="E5" s="44">
        <f>F20</f>
        <v>0.14099216710182769</v>
      </c>
      <c r="F5" s="9" t="s">
        <v>8</v>
      </c>
      <c r="G5" s="55">
        <v>2934000000</v>
      </c>
      <c r="H5" s="12" t="s">
        <v>9</v>
      </c>
      <c r="I5" s="45">
        <f>I4+G4-G5</f>
        <v>1262180222.2070413</v>
      </c>
      <c r="J5" s="12" t="s">
        <v>7</v>
      </c>
      <c r="K5" s="47">
        <f ca="1">I5/G3</f>
        <v>7.9577142693663632</v>
      </c>
      <c r="L5" s="6" t="s">
        <v>11</v>
      </c>
      <c r="M5" s="2"/>
      <c r="N5" s="2"/>
      <c r="O5" s="1"/>
      <c r="P5" s="1"/>
      <c r="Q5" s="1"/>
      <c r="R5" s="1"/>
    </row>
    <row r="6" spans="1:18" ht="22" customHeight="1" x14ac:dyDescent="0.2">
      <c r="A6" s="40" cm="1">
        <f t="array" aca="1" ref="A6" ca="1">_FV(A1,"Beta")</f>
        <v>3.5339999999999998</v>
      </c>
      <c r="B6" s="8" t="s">
        <v>18</v>
      </c>
      <c r="C6" s="43">
        <f>K22</f>
        <v>0</v>
      </c>
      <c r="D6" s="10" t="s">
        <v>27</v>
      </c>
      <c r="E6" s="54">
        <v>-9.2999999999999999E-2</v>
      </c>
      <c r="F6" s="11" t="s">
        <v>12</v>
      </c>
      <c r="G6" s="46">
        <f>G4-G5</f>
        <v>-2784700000</v>
      </c>
      <c r="H6" s="11" t="s">
        <v>3</v>
      </c>
      <c r="I6" s="53">
        <v>0.1</v>
      </c>
      <c r="J6" s="10" t="s">
        <v>10</v>
      </c>
      <c r="K6" s="48">
        <f ca="1">K5/A3-1</f>
        <v>-0.91639299990159317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c r="C9" s="57"/>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c r="C10" s="23"/>
      <c r="D10" s="23">
        <v>80000000</v>
      </c>
      <c r="E10" s="24">
        <v>116000000</v>
      </c>
      <c r="F10" s="61">
        <v>383000000</v>
      </c>
      <c r="G10" s="61">
        <v>600000000</v>
      </c>
      <c r="H10" s="61">
        <v>855000000</v>
      </c>
      <c r="I10" s="61">
        <v>1123000000</v>
      </c>
      <c r="J10" s="61">
        <v>1377000000</v>
      </c>
      <c r="K10" s="62" t="s">
        <v>19</v>
      </c>
      <c r="L10" s="2"/>
      <c r="M10" s="2"/>
      <c r="N10" s="2"/>
      <c r="O10" s="1"/>
      <c r="P10" s="1"/>
      <c r="Q10" s="1"/>
      <c r="R10" s="1"/>
    </row>
    <row r="11" spans="1:18" ht="22" customHeight="1" x14ac:dyDescent="0.2">
      <c r="A11" s="18"/>
      <c r="B11" s="19"/>
      <c r="C11" s="19"/>
      <c r="D11" s="19"/>
      <c r="E11" s="25">
        <f t="shared" ref="E11:J11" si="0">(E10/D10)-1</f>
        <v>0.44999999999999996</v>
      </c>
      <c r="F11" s="19">
        <f t="shared" si="0"/>
        <v>2.3017241379310347</v>
      </c>
      <c r="G11" s="19">
        <f t="shared" si="0"/>
        <v>0.56657963446475201</v>
      </c>
      <c r="H11" s="19">
        <f t="shared" si="0"/>
        <v>0.42500000000000004</v>
      </c>
      <c r="I11" s="19">
        <f t="shared" si="0"/>
        <v>0.31345029239766076</v>
      </c>
      <c r="J11" s="25">
        <f t="shared" si="0"/>
        <v>0.22617987533392703</v>
      </c>
      <c r="K11" s="63">
        <f>AVERAGE(G11:J11)</f>
        <v>0.38280245054908496</v>
      </c>
      <c r="L11" s="2"/>
      <c r="M11" s="2"/>
      <c r="N11" s="2"/>
      <c r="O11" s="1"/>
      <c r="P11" s="1"/>
      <c r="Q11" s="1"/>
      <c r="R11" s="1"/>
    </row>
    <row r="12" spans="1:18" ht="22" customHeight="1" x14ac:dyDescent="0.2">
      <c r="A12" s="22" t="s">
        <v>30</v>
      </c>
      <c r="B12" s="23"/>
      <c r="C12" s="23"/>
      <c r="D12" s="23">
        <v>60000000</v>
      </c>
      <c r="E12" s="24">
        <v>79000000</v>
      </c>
      <c r="F12" s="23"/>
      <c r="G12" s="23"/>
      <c r="H12" s="23"/>
      <c r="I12" s="23"/>
      <c r="J12" s="24"/>
      <c r="K12" s="64"/>
      <c r="L12" s="2"/>
      <c r="M12" s="2"/>
      <c r="N12" s="2"/>
      <c r="O12" s="1"/>
      <c r="P12" s="1"/>
      <c r="Q12" s="1"/>
      <c r="R12" s="1"/>
    </row>
    <row r="13" spans="1:18" ht="22" customHeight="1" x14ac:dyDescent="0.2">
      <c r="A13" s="28"/>
      <c r="B13" s="29"/>
      <c r="C13" s="29"/>
      <c r="D13" s="29"/>
      <c r="E13" s="30">
        <f>(E12/D12)-1</f>
        <v>0.31666666666666665</v>
      </c>
      <c r="F13" s="29"/>
      <c r="G13" s="29"/>
      <c r="H13" s="29"/>
      <c r="I13" s="29"/>
      <c r="J13" s="30"/>
      <c r="K13" s="65"/>
      <c r="L13" s="2"/>
      <c r="M13" s="2"/>
      <c r="N13" s="2"/>
      <c r="O13" s="1"/>
      <c r="P13" s="1"/>
      <c r="Q13" s="1"/>
      <c r="R13" s="1"/>
    </row>
    <row r="14" spans="1:18" ht="22" customHeight="1" x14ac:dyDescent="0.2">
      <c r="A14" s="20" t="s">
        <v>1</v>
      </c>
      <c r="B14" s="21"/>
      <c r="C14" s="21"/>
      <c r="D14" s="21">
        <f>D12/D10</f>
        <v>0.75</v>
      </c>
      <c r="E14" s="26">
        <f>E12/E10</f>
        <v>0.68103448275862066</v>
      </c>
      <c r="F14" s="21"/>
      <c r="G14" s="21"/>
      <c r="H14" s="21"/>
      <c r="I14" s="21"/>
      <c r="J14" s="26"/>
      <c r="K14" s="66"/>
      <c r="L14" s="2"/>
      <c r="M14" s="2"/>
      <c r="N14" s="2"/>
      <c r="O14" s="1"/>
      <c r="P14" s="1"/>
      <c r="Q14" s="1"/>
      <c r="R14" s="1"/>
    </row>
    <row r="15" spans="1:18" ht="22" customHeight="1" x14ac:dyDescent="0.2">
      <c r="A15" s="22" t="s">
        <v>15</v>
      </c>
      <c r="B15" s="23"/>
      <c r="C15" s="23"/>
      <c r="D15" s="23">
        <v>-58000000</v>
      </c>
      <c r="E15" s="24">
        <v>-27000000</v>
      </c>
      <c r="F15" s="61">
        <v>124000000</v>
      </c>
      <c r="G15" s="61">
        <v>207000000</v>
      </c>
      <c r="H15" s="61">
        <v>315000000</v>
      </c>
      <c r="I15" s="61">
        <v>450000000</v>
      </c>
      <c r="J15" s="61">
        <v>567000000</v>
      </c>
      <c r="K15" s="62" t="s">
        <v>20</v>
      </c>
      <c r="L15" s="2"/>
      <c r="M15" s="2"/>
      <c r="N15" s="2"/>
      <c r="O15" s="1"/>
      <c r="P15" s="1"/>
      <c r="Q15" s="1"/>
      <c r="R15" s="1"/>
    </row>
    <row r="16" spans="1:18" ht="22" customHeight="1" x14ac:dyDescent="0.2">
      <c r="A16" s="28"/>
      <c r="B16" s="29"/>
      <c r="C16" s="29"/>
      <c r="D16" s="29"/>
      <c r="E16" s="30">
        <f t="shared" ref="E16:J16" si="1">(E15/D15)-1</f>
        <v>-0.53448275862068972</v>
      </c>
      <c r="F16" s="29">
        <f t="shared" si="1"/>
        <v>-5.5925925925925926</v>
      </c>
      <c r="G16" s="29">
        <f t="shared" si="1"/>
        <v>0.66935483870967749</v>
      </c>
      <c r="H16" s="29">
        <f t="shared" si="1"/>
        <v>0.52173913043478271</v>
      </c>
      <c r="I16" s="29">
        <f t="shared" si="1"/>
        <v>0.4285714285714286</v>
      </c>
      <c r="J16" s="30">
        <f t="shared" si="1"/>
        <v>0.26</v>
      </c>
      <c r="K16" s="65">
        <f>AVERAGE(G16:J16)</f>
        <v>0.4699163494289722</v>
      </c>
      <c r="L16" s="2"/>
      <c r="M16" s="2"/>
      <c r="N16" s="2"/>
      <c r="O16" s="1"/>
      <c r="P16" s="1"/>
      <c r="Q16" s="1"/>
      <c r="R16" s="1"/>
    </row>
    <row r="17" spans="1:18" ht="22" customHeight="1" x14ac:dyDescent="0.2">
      <c r="A17" s="4" t="s">
        <v>16</v>
      </c>
      <c r="B17" s="5"/>
      <c r="C17" s="5"/>
      <c r="D17" s="5">
        <f t="shared" ref="D17:J17" si="2">D15/D10</f>
        <v>-0.72499999999999998</v>
      </c>
      <c r="E17" s="27">
        <f t="shared" si="2"/>
        <v>-0.23275862068965517</v>
      </c>
      <c r="F17" s="5">
        <f t="shared" si="2"/>
        <v>0.32375979112271541</v>
      </c>
      <c r="G17" s="5">
        <f t="shared" si="2"/>
        <v>0.34499999999999997</v>
      </c>
      <c r="H17" s="5">
        <f t="shared" si="2"/>
        <v>0.36842105263157893</v>
      </c>
      <c r="I17" s="5">
        <f t="shared" si="2"/>
        <v>0.40071237756010686</v>
      </c>
      <c r="J17" s="27">
        <f t="shared" si="2"/>
        <v>0.41176470588235292</v>
      </c>
      <c r="K17" s="67"/>
      <c r="L17" s="2"/>
      <c r="M17" s="2"/>
      <c r="N17" s="2"/>
      <c r="O17" s="1"/>
      <c r="P17" s="1"/>
      <c r="Q17" s="1"/>
      <c r="R17" s="1"/>
    </row>
    <row r="18" spans="1:18" ht="22" customHeight="1" x14ac:dyDescent="0.2">
      <c r="A18" s="22" t="s">
        <v>17</v>
      </c>
      <c r="B18" s="23"/>
      <c r="C18" s="23"/>
      <c r="D18" s="23">
        <v>-450000000</v>
      </c>
      <c r="E18" s="24">
        <v>-18000000</v>
      </c>
      <c r="F18" s="61">
        <v>54000000</v>
      </c>
      <c r="G18" s="61">
        <v>73000000</v>
      </c>
      <c r="H18" s="61">
        <v>165000000</v>
      </c>
      <c r="I18" s="61">
        <v>250000000</v>
      </c>
      <c r="J18" s="61">
        <v>400000000</v>
      </c>
      <c r="K18" s="62" t="s">
        <v>21</v>
      </c>
      <c r="L18" s="2"/>
      <c r="M18" s="2"/>
      <c r="N18" s="2"/>
      <c r="P18" s="1"/>
      <c r="Q18" s="1"/>
      <c r="R18" s="1"/>
    </row>
    <row r="19" spans="1:18" ht="22" customHeight="1" x14ac:dyDescent="0.2">
      <c r="A19" s="31"/>
      <c r="B19" s="29"/>
      <c r="C19" s="29"/>
      <c r="D19" s="29"/>
      <c r="E19" s="30">
        <f t="shared" ref="E19:J19" si="3">(E18/D18)-1</f>
        <v>-0.96</v>
      </c>
      <c r="F19" s="29">
        <f t="shared" si="3"/>
        <v>-4</v>
      </c>
      <c r="G19" s="29">
        <f t="shared" si="3"/>
        <v>0.35185185185185186</v>
      </c>
      <c r="H19" s="29">
        <f t="shared" si="3"/>
        <v>1.2602739726027399</v>
      </c>
      <c r="I19" s="29">
        <f t="shared" si="3"/>
        <v>0.51515151515151514</v>
      </c>
      <c r="J19" s="30">
        <f t="shared" si="3"/>
        <v>0.60000000000000009</v>
      </c>
      <c r="K19" s="65">
        <f>AVERAGE(G19:J19)</f>
        <v>0.6818193349015268</v>
      </c>
      <c r="L19" s="2"/>
      <c r="M19" s="2"/>
      <c r="N19" s="2"/>
      <c r="O19" s="1"/>
      <c r="P19" s="1"/>
      <c r="Q19" s="1"/>
      <c r="R19" s="1"/>
    </row>
    <row r="20" spans="1:18" ht="22" customHeight="1" x14ac:dyDescent="0.2">
      <c r="A20" s="34" t="s">
        <v>8</v>
      </c>
      <c r="B20" s="35"/>
      <c r="C20" s="35"/>
      <c r="D20" s="35">
        <f t="shared" ref="D20:J20" si="4">D18/D10</f>
        <v>-5.625</v>
      </c>
      <c r="E20" s="36">
        <f t="shared" si="4"/>
        <v>-0.15517241379310345</v>
      </c>
      <c r="F20" s="35">
        <f t="shared" si="4"/>
        <v>0.14099216710182769</v>
      </c>
      <c r="G20" s="35">
        <f t="shared" si="4"/>
        <v>0.12166666666666667</v>
      </c>
      <c r="H20" s="35">
        <f t="shared" si="4"/>
        <v>0.19298245614035087</v>
      </c>
      <c r="I20" s="35">
        <f t="shared" si="4"/>
        <v>0.22261798753339271</v>
      </c>
      <c r="J20" s="36">
        <f t="shared" si="4"/>
        <v>0.29048656499636893</v>
      </c>
      <c r="K20" s="68"/>
      <c r="L20" s="2"/>
      <c r="M20" s="2"/>
      <c r="N20" s="2"/>
      <c r="O20" s="1"/>
      <c r="P20" s="1"/>
      <c r="Q20" s="1"/>
      <c r="R20" s="1"/>
    </row>
    <row r="21" spans="1:18" ht="22" customHeight="1" x14ac:dyDescent="0.2">
      <c r="A21" s="22" t="s">
        <v>31</v>
      </c>
      <c r="B21" s="23"/>
      <c r="C21" s="23">
        <v>156700000</v>
      </c>
      <c r="D21" s="23">
        <v>156700000</v>
      </c>
      <c r="E21" s="24">
        <v>156700000</v>
      </c>
      <c r="F21" s="23"/>
      <c r="G21" s="23"/>
      <c r="H21" s="23"/>
      <c r="I21" s="23"/>
      <c r="J21" s="24"/>
      <c r="K21" s="62" t="s">
        <v>27</v>
      </c>
      <c r="L21" s="2"/>
      <c r="M21" s="2"/>
      <c r="N21" s="2"/>
      <c r="P21" s="1"/>
      <c r="Q21" s="1"/>
      <c r="R21" s="1"/>
    </row>
    <row r="22" spans="1:18" ht="22" customHeight="1" x14ac:dyDescent="0.2">
      <c r="A22" s="31"/>
      <c r="B22" s="29"/>
      <c r="C22" s="32"/>
      <c r="D22" s="32">
        <f t="shared" ref="D22" si="5">(D21/C21)-1</f>
        <v>0</v>
      </c>
      <c r="E22" s="33">
        <f t="shared" ref="E22" si="6">(E21/D21)-1</f>
        <v>0</v>
      </c>
      <c r="F22" s="29"/>
      <c r="G22" s="29"/>
      <c r="H22" s="29"/>
      <c r="I22" s="29"/>
      <c r="J22" s="30"/>
      <c r="K22" s="69">
        <f>AVERAGE(D22:E22)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2017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LAB/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2024-11-20T04:39:29Z</dcterms:modified>
</cp:coreProperties>
</file>