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59364ADB-4CED-4246-A271-E1CE8193ACF7}"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1" l="1"/>
  <c r="C6" i="1"/>
  <c r="E22" i="1"/>
  <c r="D22" i="1"/>
  <c r="C14" i="1"/>
  <c r="D14" i="1"/>
  <c r="E14" i="1"/>
  <c r="E3" i="1" s="1"/>
  <c r="E13" i="1"/>
  <c r="D13" i="1"/>
  <c r="A6" i="1" a="1"/>
  <c r="A6" i="1" s="1"/>
  <c r="G6" i="1"/>
  <c r="A27" i="1" a="1"/>
  <c r="A27" i="1" s="1"/>
  <c r="D25" i="1" a="1"/>
  <c r="D25" i="1" s="1"/>
  <c r="A25" i="1" a="1"/>
  <c r="A25" i="1" s="1"/>
  <c r="J20" i="1"/>
  <c r="I20" i="1"/>
  <c r="H20" i="1"/>
  <c r="G20" i="1"/>
  <c r="F20" i="1"/>
  <c r="E5" i="1" s="1"/>
  <c r="E20" i="1"/>
  <c r="D20" i="1"/>
  <c r="C20" i="1"/>
  <c r="J19" i="1"/>
  <c r="K19" i="1" s="1"/>
  <c r="I19" i="1"/>
  <c r="H19" i="1"/>
  <c r="G19" i="1"/>
  <c r="F19" i="1"/>
  <c r="E19" i="1"/>
  <c r="D19" i="1"/>
  <c r="J17" i="1"/>
  <c r="I17" i="1"/>
  <c r="H17" i="1"/>
  <c r="G17" i="1"/>
  <c r="F17" i="1"/>
  <c r="E4" i="1" s="1"/>
  <c r="E17" i="1"/>
  <c r="D17" i="1"/>
  <c r="C17" i="1"/>
  <c r="J16" i="1"/>
  <c r="I16" i="1"/>
  <c r="H16" i="1"/>
  <c r="G16" i="1"/>
  <c r="F16" i="1"/>
  <c r="E16" i="1"/>
  <c r="D16" i="1"/>
  <c r="J11" i="1"/>
  <c r="I11" i="1"/>
  <c r="H11" i="1"/>
  <c r="G11" i="1"/>
  <c r="F11" i="1"/>
  <c r="E11" i="1"/>
  <c r="D11" i="1"/>
  <c r="A3" i="1" a="1"/>
  <c r="A3" i="1" s="1"/>
  <c r="A4" i="1" a="1"/>
  <c r="A4" i="1" s="1"/>
  <c r="A5" i="1" a="1"/>
  <c r="A5" i="1" s="1"/>
  <c r="C5" i="1" s="1"/>
  <c r="K22" i="1" l="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<sst xmlns="http://schemas.openxmlformats.org/spreadsheetml/2006/main" count="36" uniqueCount="33">
  <si>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</si>
  <si>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</si>
  <si>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</si>
  <si>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</si>
  <si>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</si>
  <si>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</si>
  <si>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</si>
  <si>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</si>
  <si>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</si>
  <si>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</si>
  <si>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</si>
  <si>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</si>
  <si>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</si>
  <si>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</si>
  <si>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</si>
  <si>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</si>
  <si>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</si>
  <si>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</si>
  <si>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</si>
  <si>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</si>
  <si>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</si>
  <si>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</si>
  <si>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</si>
  <si>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</si>
  <si>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</si>
  <si>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</si>
  <si>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</si>
  <si>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</si>
  <si>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</si>
  <si>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</si>
  <si>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</si>
  <si>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</si>
  <si>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11/18/2024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</si>
</sst>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1">
                  <c:v>8000000</c:v>
                </c:pt>
                <c:pt idx="2">
                  <c:v>55000000</c:v>
                </c:pt>
                <c:pt idx="3">
                  <c:v>165600000</c:v>
                </c:pt>
                <c:pt idx="4">
                  <c:v>250100000</c:v>
                </c:pt>
                <c:pt idx="5">
                  <c:v>413000000</c:v>
                </c:pt>
                <c:pt idx="6">
                  <c:v>501000000</c:v>
                </c:pt>
                <c:pt idx="7">
                  <c:v>564000000</c:v>
                </c:pt>
                <c:pt idx="8">
                  <c:v>606000000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1">
                  <c:v>-22000000</c:v>
                </c:pt>
                <c:pt idx="2">
                  <c:v>-44000000</c:v>
                </c:pt>
                <c:pt idx="3">
                  <c:v>-149000000</c:v>
                </c:pt>
                <c:pt idx="4">
                  <c:v>-73000000</c:v>
                </c:pt>
                <c:pt idx="5">
                  <c:v>12000000</c:v>
                </c:pt>
                <c:pt idx="6">
                  <c:v>43500000</c:v>
                </c:pt>
                <c:pt idx="7">
                  <c:v>59000000</c:v>
                </c:pt>
                <c:pt idx="8">
                  <c:v>70000000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1">
                  <c:v>-46000000</c:v>
                </c:pt>
                <c:pt idx="2">
                  <c:v>-102000000</c:v>
                </c:pt>
                <c:pt idx="3">
                  <c:v>-34000000</c:v>
                </c:pt>
                <c:pt idx="4">
                  <c:v>-274000000</c:v>
                </c:pt>
                <c:pt idx="5">
                  <c:v>-50000000</c:v>
                </c:pt>
                <c:pt idx="6">
                  <c:v>15000000</c:v>
                </c:pt>
                <c:pt idx="7">
                  <c:v>35000000</c:v>
                </c:pt>
                <c:pt idx="8">
                  <c:v>75000000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https://www.bing.com/financeapi/forcetrigger?t=a285oc&amp;q=XNAS%3aAPLD&amp;form=skydnc</v>
    <v>Learn more on Bing</v>
  </rv>
  <rv s="1">
    <v>0</v>
    <v>APPLIED DIGITAL CORPORATION (XNAS:APLD)</v>
    <v>2</v>
    <v>3</v>
    <v>Finance</v>
    <v>4</v>
    <v>en-US</v>
    <v>a285oc</v>
    <v>268435456</v>
    <v>1</v>
    <v>Powered by Refinitiv</v>
    <v>9.48</v>
    <v>2.36</v>
    <v>4.4962999999999997</v>
    <v>1.41</v>
    <v>0.18193500000000001</v>
    <v>0.18</v>
    <v>1.9651000000000002E-2</v>
    <v>USD</v>
    <v>Applied Digital Corporation is a designer, developer, and operator of next-generation digital infrastructure across North America. It provides digital infrastructure solutions and cloud services for high-performance computing (HPC) and artificial intelligence (AI). Its segments include Blockchain data center hosting (the Datacenter Hosting Business), cloud services, through a wholly owned subsidiary (the Cloud Services Business) and HPC data center hosting (the HPC Hosting Business). The Datacenter hosting segment operates datacenters to provide energized space to crypto-mining customers. The Cloud services segment operates through its Sai Computing brand and provides cloud services for customers, such as artificial intelligence and machine learning developers, to develop their advanced products. The HPC hosting segment designs, builds, and operates datacenters, which are designed to support high-computer applications using advanced infrastructures to provide services to customers.</v>
    <v>150</v>
    <v>Nasdaq Stock Market</v>
    <v>XNAS</v>
    <v>XNAS</v>
    <v>3811 Turtle Creek Blvd., Suite 2100, DALLAS, TX, 75219 US</v>
    <v>9.2550000000000008</v>
    <v>Financial Technology (Fintech) &amp; Infrastructure</v>
    <v>Stock</v>
    <v>45616.041591967187</v>
    <v>0</v>
    <v>7.77</v>
    <v>1972819428</v>
    <v>APPLIED DIGITAL CORPORATION</v>
    <v>APPLIED DIGITAL CORPORATION</v>
    <v>7.9</v>
    <v>0</v>
    <v>7.75</v>
    <v>9.16</v>
    <v>9.34</v>
    <v>215373300</v>
    <v>APLD</v>
    <v>APPLIED DIGITAL CORPORATION (XNAS:APLD)</v>
    <v>30503480</v>
    <v>13957896</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PL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2" sqref="G1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9.16</v>
      </c>
      <c r="B3" s="6" t="s">
        <v>22</v>
      </c>
      <c r="C3" s="41">
        <f ca="1">A5/F10</f>
        <v>7.8881224630147937</v>
      </c>
      <c r="D3" s="9" t="s">
        <v>26</v>
      </c>
      <c r="E3" s="44">
        <f>E14</f>
        <v>0.10407608695652174</v>
      </c>
      <c r="F3" s="9" t="s">
        <v>1</v>
      </c>
      <c r="G3" s="45" cm="1">
        <f t="array" aca="1" ref="G3" ca="1">_FV(A1,"Shares outstanding",TRUE)*(1+(5*C6))</f>
        <v>412875828.26835853</v>
      </c>
      <c r="H3" s="12" t="s">
        <v>4</v>
      </c>
      <c r="I3" s="45">
        <f>J18*(1+K4)/(I6-K4)</f>
        <v>1024999999.9999999</v>
      </c>
      <c r="J3" s="9" t="s">
        <v>2</v>
      </c>
      <c r="K3" s="75" t="s">
        <v>32</v>
      </c>
      <c r="L3" s="76"/>
      <c r="M3" s="2"/>
      <c r="N3" s="2"/>
      <c r="O3" s="1"/>
      <c r="P3" s="1"/>
      <c r="Q3" s="1"/>
      <c r="R3" s="1"/>
    </row>
    <row r="4" spans="1:18" ht="22" customHeight="1" x14ac:dyDescent="0.2">
      <c r="A4" s="38" cm="1">
        <f t="array" aca="1" ref="A4" ca="1">_FV(A1,"Change (%)",TRUE)</f>
        <v>0.18193500000000001</v>
      </c>
      <c r="B4" s="7" t="s">
        <v>23</v>
      </c>
      <c r="C4" s="41">
        <f ca="1">A5/F15</f>
        <v>-27.024923671232877</v>
      </c>
      <c r="D4" s="9" t="s">
        <v>25</v>
      </c>
      <c r="E4" s="44">
        <f>F17</f>
        <v>-0.29188324670131949</v>
      </c>
      <c r="F4" s="9" t="s">
        <v>6</v>
      </c>
      <c r="G4" s="55">
        <v>400000000</v>
      </c>
      <c r="H4" s="12" t="s">
        <v>28</v>
      </c>
      <c r="I4" s="45">
        <f>NPV(I6,F18,G18,H18,I18,(J18+I3))</f>
        <v>427775425.17587572</v>
      </c>
      <c r="J4" s="12" t="s">
        <v>5</v>
      </c>
      <c r="K4" s="52">
        <v>2.5000000000000001E-2</v>
      </c>
      <c r="L4" s="14" t="s">
        <v>29</v>
      </c>
      <c r="M4" s="2"/>
      <c r="N4" s="2"/>
      <c r="O4" s="1"/>
      <c r="P4" s="1"/>
      <c r="Q4" s="1"/>
      <c r="R4" s="1"/>
    </row>
    <row r="5" spans="1:18" ht="22" customHeight="1" x14ac:dyDescent="0.2">
      <c r="A5" s="39" cm="1">
        <f t="array" aca="1" ref="A5" ca="1">_FV(A1,"Market cap",TRUE)</f>
        <v>1972819428</v>
      </c>
      <c r="B5" s="7" t="s">
        <v>0</v>
      </c>
      <c r="C5" s="42">
        <f ca="1">F18/A5</f>
        <v>-0.13888752113404268</v>
      </c>
      <c r="D5" s="9" t="s">
        <v>24</v>
      </c>
      <c r="E5" s="44">
        <f>F20</f>
        <v>-1.0955617752898841</v>
      </c>
      <c r="F5" s="9" t="s">
        <v>8</v>
      </c>
      <c r="G5" s="55">
        <v>428000000</v>
      </c>
      <c r="H5" s="12" t="s">
        <v>9</v>
      </c>
      <c r="I5" s="45">
        <f>I4+G4-G5</f>
        <v>399775425.17587566</v>
      </c>
      <c r="J5" s="12" t="s">
        <v>7</v>
      </c>
      <c r="K5" s="47">
        <f ca="1">I5/G3</f>
        <v>0.96827035589022681</v>
      </c>
      <c r="L5" s="6" t="s">
        <v>11</v>
      </c>
      <c r="M5" s="2"/>
      <c r="N5" s="2"/>
      <c r="O5" s="1"/>
      <c r="P5" s="1"/>
      <c r="Q5" s="1"/>
      <c r="R5" s="1"/>
    </row>
    <row r="6" spans="1:18" ht="22" customHeight="1" x14ac:dyDescent="0.2">
      <c r="A6" s="40" cm="1">
        <f t="array" aca="1" ref="A6" ca="1">_FV(A1,"Beta")</f>
        <v>4.4962999999999997</v>
      </c>
      <c r="B6" s="8" t="s">
        <v>18</v>
      </c>
      <c r="C6" s="43">
        <f>K22</f>
        <v>0.18340484012489805</v>
      </c>
      <c r="D6" s="10" t="s">
        <v>27</v>
      </c>
      <c r="E6" s="54">
        <v>-0.19600000000000001</v>
      </c>
      <c r="F6" s="11" t="s">
        <v>12</v>
      </c>
      <c r="G6" s="46">
        <f>G4-G5</f>
        <v>-28000000</v>
      </c>
      <c r="H6" s="11" t="s">
        <v>3</v>
      </c>
      <c r="I6" s="53">
        <v>0.1</v>
      </c>
      <c r="J6" s="10" t="s">
        <v>10</v>
      </c>
      <c r="K6" s="48">
        <f ca="1">K5/A3-1</f>
        <v>-0.89429362926962586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c r="C10" s="23">
        <v>8000000</v>
      </c>
      <c r="D10" s="23">
        <v>55000000</v>
      </c>
      <c r="E10" s="24">
        <v>165600000</v>
      </c>
      <c r="F10" s="61">
        <v>250100000</v>
      </c>
      <c r="G10" s="61">
        <v>413000000</v>
      </c>
      <c r="H10" s="61">
        <v>501000000</v>
      </c>
      <c r="I10" s="61">
        <v>564000000</v>
      </c>
      <c r="J10" s="61">
        <v>606000000</v>
      </c>
      <c r="K10" s="62" t="s">
        <v>19</v>
      </c>
      <c r="L10" s="2"/>
      <c r="M10" s="2"/>
      <c r="N10" s="2"/>
      <c r="O10" s="1"/>
      <c r="P10" s="1"/>
      <c r="Q10" s="1"/>
      <c r="R10" s="1"/>
    </row>
    <row r="11" spans="1:18" ht="22" customHeight="1" x14ac:dyDescent="0.2">
      <c r="A11" s="18"/>
      <c r="B11" s="19"/>
      <c r="C11" s="19"/>
      <c r="D11" s="19">
        <f t="shared" ref="D11:J11" si="0">(D10/C10)-1</f>
        <v>5.875</v>
      </c>
      <c r="E11" s="25">
        <f t="shared" si="0"/>
        <v>2.0109090909090908</v>
      </c>
      <c r="F11" s="19">
        <f t="shared" si="0"/>
        <v>0.51026570048309172</v>
      </c>
      <c r="G11" s="19">
        <f t="shared" si="0"/>
        <v>0.65133946421431421</v>
      </c>
      <c r="H11" s="19">
        <f t="shared" si="0"/>
        <v>0.21307506053268765</v>
      </c>
      <c r="I11" s="19">
        <f t="shared" si="0"/>
        <v>0.12574850299401197</v>
      </c>
      <c r="J11" s="25">
        <f t="shared" si="0"/>
        <v>7.4468085106383031E-2</v>
      </c>
      <c r="K11" s="63">
        <f>AVERAGE(F11:J11)</f>
        <v>0.31497936266609772</v>
      </c>
      <c r="L11" s="2"/>
      <c r="M11" s="2"/>
      <c r="N11" s="2"/>
      <c r="O11" s="1"/>
      <c r="P11" s="1"/>
      <c r="Q11" s="1"/>
      <c r="R11" s="1"/>
    </row>
    <row r="12" spans="1:18" ht="22" customHeight="1" x14ac:dyDescent="0.2">
      <c r="A12" s="22" t="s">
        <v>30</v>
      </c>
      <c r="B12" s="23"/>
      <c r="C12" s="23">
        <v>-957000</v>
      </c>
      <c r="D12" s="23">
        <v>11000000</v>
      </c>
      <c r="E12" s="24">
        <v>17235000</v>
      </c>
      <c r="F12" s="23"/>
      <c r="G12" s="23"/>
      <c r="H12" s="23"/>
      <c r="I12" s="23"/>
      <c r="J12" s="24"/>
      <c r="K12" s="64"/>
      <c r="L12" s="2"/>
      <c r="M12" s="2"/>
      <c r="N12" s="2"/>
      <c r="O12" s="1"/>
      <c r="P12" s="1"/>
      <c r="Q12" s="1"/>
      <c r="R12" s="1"/>
    </row>
    <row r="13" spans="1:18" ht="22" customHeight="1" x14ac:dyDescent="0.2">
      <c r="A13" s="28"/>
      <c r="B13" s="29"/>
      <c r="C13" s="29"/>
      <c r="D13" s="29">
        <f>(D12/C12)-1</f>
        <v>-12.494252873563218</v>
      </c>
      <c r="E13" s="30">
        <f>(E12/D12)-1</f>
        <v>0.56681818181818189</v>
      </c>
      <c r="F13" s="29"/>
      <c r="G13" s="29"/>
      <c r="H13" s="29"/>
      <c r="I13" s="29"/>
      <c r="J13" s="30"/>
      <c r="K13" s="65"/>
      <c r="L13" s="2"/>
      <c r="M13" s="2"/>
      <c r="N13" s="2"/>
      <c r="O13" s="1"/>
      <c r="P13" s="1"/>
      <c r="Q13" s="1"/>
      <c r="R13" s="1"/>
    </row>
    <row r="14" spans="1:18" ht="22" customHeight="1" x14ac:dyDescent="0.2">
      <c r="A14" s="20" t="s">
        <v>1</v>
      </c>
      <c r="B14" s="21"/>
      <c r="C14" s="21">
        <f>C12/C10</f>
        <v>-0.119625</v>
      </c>
      <c r="D14" s="21">
        <f>D12/D10</f>
        <v>0.2</v>
      </c>
      <c r="E14" s="26">
        <f>E12/E10</f>
        <v>0.10407608695652174</v>
      </c>
      <c r="F14" s="21"/>
      <c r="G14" s="21"/>
      <c r="H14" s="21"/>
      <c r="I14" s="21"/>
      <c r="J14" s="26"/>
      <c r="K14" s="66"/>
      <c r="L14" s="2"/>
      <c r="M14" s="2"/>
      <c r="N14" s="2"/>
      <c r="O14" s="1"/>
      <c r="P14" s="1"/>
      <c r="Q14" s="1"/>
      <c r="R14" s="1"/>
    </row>
    <row r="15" spans="1:18" ht="22" customHeight="1" x14ac:dyDescent="0.2">
      <c r="A15" s="22" t="s">
        <v>15</v>
      </c>
      <c r="B15" s="23"/>
      <c r="C15" s="23">
        <v>-22000000</v>
      </c>
      <c r="D15" s="23">
        <v>-44000000</v>
      </c>
      <c r="E15" s="24">
        <v>-149000000</v>
      </c>
      <c r="F15" s="61">
        <v>-73000000</v>
      </c>
      <c r="G15" s="61">
        <v>12000000</v>
      </c>
      <c r="H15" s="61">
        <v>43500000</v>
      </c>
      <c r="I15" s="61">
        <v>59000000</v>
      </c>
      <c r="J15" s="61">
        <v>70000000</v>
      </c>
      <c r="K15" s="62" t="s">
        <v>20</v>
      </c>
      <c r="L15" s="2"/>
      <c r="M15" s="2"/>
      <c r="N15" s="2"/>
      <c r="O15" s="1"/>
      <c r="P15" s="1"/>
      <c r="Q15" s="1"/>
      <c r="R15" s="1"/>
    </row>
    <row r="16" spans="1:18" ht="22" customHeight="1" x14ac:dyDescent="0.2">
      <c r="A16" s="28"/>
      <c r="B16" s="29"/>
      <c r="C16" s="29"/>
      <c r="D16" s="29">
        <f t="shared" ref="D16:J16" si="1">(D15/C15)-1</f>
        <v>1</v>
      </c>
      <c r="E16" s="30">
        <f t="shared" si="1"/>
        <v>2.3863636363636362</v>
      </c>
      <c r="F16" s="29">
        <f t="shared" si="1"/>
        <v>-0.51006711409395966</v>
      </c>
      <c r="G16" s="29">
        <f t="shared" si="1"/>
        <v>-1.1643835616438356</v>
      </c>
      <c r="H16" s="29">
        <f t="shared" si="1"/>
        <v>2.625</v>
      </c>
      <c r="I16" s="29">
        <f t="shared" si="1"/>
        <v>0.35632183908045967</v>
      </c>
      <c r="J16" s="30">
        <f t="shared" si="1"/>
        <v>0.18644067796610164</v>
      </c>
      <c r="K16" s="65">
        <f>AVERAGE(G16:J16)</f>
        <v>0.50084473885068137</v>
      </c>
      <c r="L16" s="2"/>
      <c r="M16" s="2"/>
      <c r="N16" s="2"/>
      <c r="O16" s="1"/>
      <c r="P16" s="1"/>
      <c r="Q16" s="1"/>
      <c r="R16" s="1"/>
    </row>
    <row r="17" spans="1:18" ht="22" customHeight="1" x14ac:dyDescent="0.2">
      <c r="A17" s="4" t="s">
        <v>16</v>
      </c>
      <c r="B17" s="5"/>
      <c r="C17" s="5">
        <f t="shared" ref="C17:J17" si="2">C15/C10</f>
        <v>-2.75</v>
      </c>
      <c r="D17" s="5">
        <f t="shared" si="2"/>
        <v>-0.8</v>
      </c>
      <c r="E17" s="27">
        <f t="shared" si="2"/>
        <v>-0.89975845410628019</v>
      </c>
      <c r="F17" s="5">
        <f t="shared" si="2"/>
        <v>-0.29188324670131949</v>
      </c>
      <c r="G17" s="5">
        <f t="shared" si="2"/>
        <v>2.9055690072639227E-2</v>
      </c>
      <c r="H17" s="5">
        <f t="shared" si="2"/>
        <v>8.6826347305389226E-2</v>
      </c>
      <c r="I17" s="5">
        <f t="shared" si="2"/>
        <v>0.10460992907801418</v>
      </c>
      <c r="J17" s="27">
        <f t="shared" si="2"/>
        <v>0.11551155115511551</v>
      </c>
      <c r="K17" s="67"/>
      <c r="L17" s="2"/>
      <c r="M17" s="2"/>
      <c r="N17" s="2"/>
      <c r="O17" s="1"/>
      <c r="P17" s="1"/>
      <c r="Q17" s="1"/>
      <c r="R17" s="1"/>
    </row>
    <row r="18" spans="1:18" ht="22" customHeight="1" x14ac:dyDescent="0.2">
      <c r="A18" s="22" t="s">
        <v>17</v>
      </c>
      <c r="B18" s="23"/>
      <c r="C18" s="23">
        <v>-46000000</v>
      </c>
      <c r="D18" s="23">
        <v>-102000000</v>
      </c>
      <c r="E18" s="24">
        <v>-34000000</v>
      </c>
      <c r="F18" s="61">
        <v>-274000000</v>
      </c>
      <c r="G18" s="61">
        <v>-50000000</v>
      </c>
      <c r="H18" s="61">
        <v>15000000</v>
      </c>
      <c r="I18" s="61">
        <v>35000000</v>
      </c>
      <c r="J18" s="61">
        <v>75000000</v>
      </c>
      <c r="K18" s="62" t="s">
        <v>21</v>
      </c>
      <c r="L18" s="2"/>
      <c r="M18" s="2"/>
      <c r="N18" s="2"/>
      <c r="P18" s="1"/>
      <c r="Q18" s="1"/>
      <c r="R18" s="1"/>
    </row>
    <row r="19" spans="1:18" ht="22" customHeight="1" x14ac:dyDescent="0.2">
      <c r="A19" s="31"/>
      <c r="B19" s="29"/>
      <c r="C19" s="29"/>
      <c r="D19" s="29">
        <f t="shared" ref="D19:J19" si="3">(D18/C18)-1</f>
        <v>1.2173913043478262</v>
      </c>
      <c r="E19" s="30">
        <f t="shared" si="3"/>
        <v>-0.66666666666666674</v>
      </c>
      <c r="F19" s="29">
        <f t="shared" si="3"/>
        <v>7.0588235294117645</v>
      </c>
      <c r="G19" s="29">
        <f t="shared" si="3"/>
        <v>-0.81751824817518248</v>
      </c>
      <c r="H19" s="29">
        <f t="shared" si="3"/>
        <v>-1.3</v>
      </c>
      <c r="I19" s="29">
        <f t="shared" si="3"/>
        <v>1.3333333333333335</v>
      </c>
      <c r="J19" s="30">
        <f t="shared" si="3"/>
        <v>1.1428571428571428</v>
      </c>
      <c r="K19" s="65">
        <f>AVERAGE(G19:J19)</f>
        <v>8.9668057003823409E-2</v>
      </c>
      <c r="L19" s="2"/>
      <c r="M19" s="2"/>
      <c r="N19" s="2"/>
      <c r="O19" s="1"/>
      <c r="P19" s="1"/>
      <c r="Q19" s="1"/>
      <c r="R19" s="1"/>
    </row>
    <row r="20" spans="1:18" ht="22" customHeight="1" x14ac:dyDescent="0.2">
      <c r="A20" s="34" t="s">
        <v>8</v>
      </c>
      <c r="B20" s="35"/>
      <c r="C20" s="35">
        <f t="shared" ref="C20:J20" si="4">C18/C10</f>
        <v>-5.75</v>
      </c>
      <c r="D20" s="35">
        <f t="shared" si="4"/>
        <v>-1.8545454545454545</v>
      </c>
      <c r="E20" s="36">
        <f t="shared" si="4"/>
        <v>-0.20531400966183574</v>
      </c>
      <c r="F20" s="35">
        <f t="shared" si="4"/>
        <v>-1.0955617752898841</v>
      </c>
      <c r="G20" s="35">
        <f t="shared" si="4"/>
        <v>-0.12106537530266344</v>
      </c>
      <c r="H20" s="35">
        <f t="shared" si="4"/>
        <v>2.9940119760479042E-2</v>
      </c>
      <c r="I20" s="35">
        <f t="shared" si="4"/>
        <v>6.2056737588652482E-2</v>
      </c>
      <c r="J20" s="36">
        <f t="shared" si="4"/>
        <v>0.12376237623762376</v>
      </c>
      <c r="K20" s="68"/>
      <c r="L20" s="2"/>
      <c r="M20" s="2"/>
      <c r="N20" s="2"/>
      <c r="O20" s="1"/>
      <c r="P20" s="1"/>
      <c r="Q20" s="1"/>
      <c r="R20" s="1"/>
    </row>
    <row r="21" spans="1:18" ht="22" customHeight="1" x14ac:dyDescent="0.2">
      <c r="A21" s="22" t="s">
        <v>31</v>
      </c>
      <c r="B21" s="23"/>
      <c r="C21" s="23">
        <v>99204000</v>
      </c>
      <c r="D21" s="23">
        <v>95509000</v>
      </c>
      <c r="E21" s="24">
        <v>134100000</v>
      </c>
      <c r="F21" s="23"/>
      <c r="G21" s="23"/>
      <c r="H21" s="23"/>
      <c r="I21" s="23"/>
      <c r="J21" s="24"/>
      <c r="K21" s="62" t="s">
        <v>27</v>
      </c>
      <c r="L21" s="2"/>
      <c r="M21" s="2"/>
      <c r="N21" s="2"/>
      <c r="P21" s="1"/>
      <c r="Q21" s="1"/>
      <c r="R21" s="1"/>
    </row>
    <row r="22" spans="1:18" ht="22" customHeight="1" x14ac:dyDescent="0.2">
      <c r="A22" s="31"/>
      <c r="B22" s="29"/>
      <c r="C22" s="32"/>
      <c r="D22" s="32">
        <f t="shared" ref="D22" si="5">(D21/C21)-1</f>
        <v>-3.724648199669367E-2</v>
      </c>
      <c r="E22" s="33">
        <f t="shared" ref="E22" si="6">(E21/D21)-1</f>
        <v>0.40405616224648977</v>
      </c>
      <c r="F22" s="29"/>
      <c r="G22" s="29"/>
      <c r="H22" s="29"/>
      <c r="I22" s="29"/>
      <c r="J22" s="30"/>
      <c r="K22" s="69">
        <f>AVERAGE(D22:E22)</f>
        <v>0.18340484012489805</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Financial Technology (Fintech) &amp; Infrastructure</v>
      </c>
      <c r="B25" s="72"/>
      <c r="C25" s="72"/>
      <c r="D25" s="73" cm="1">
        <f t="array" aca="1" ref="D25" ca="1">_FV(A1,"Year incorporated",TRUE)</f>
        <v>2001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Applied Digital Corporation is a designer, developer, and operator of next-generation digital infrastructure across North America. It provides digital infrastructure solutions and cloud services for high-performance computing (HPC) and artificial intelligence (AI). Its segments include Blockchain data center hosting (the Datacenter Hosting Business), cloud services, through a wholly owned subsidiary (the Cloud Services Business) and HPC data center hosting (the HPC Hosting Business). The Datacenter hosting segment operates datacenters to provide energized space to crypto-mining customers. The Cloud services segment operates through its Sai Computing brand and provides cloud services for customers, such as artificial intelligence and machine learning developers, to develop their advanced products. The HPC hosting segment designs, builds, and operates datacenters, which are designed to support high-computer applications using advanced infrastructures to provide services to customers.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PLD/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2024-11-20T04:32:33Z</dcterms:modified>
</cp:coreProperties>
</file>