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5398E2D7-A32B-4E42-9356-CD0678B16D6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<sst xmlns="http://schemas.openxmlformats.org/spreadsheetml/2006/main" count="36" uniqueCount="33">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</sst>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6206000000</c:v>
                </c:pt>
                <c:pt idx="1">
                  <c:v>7574000000</c:v>
                </c:pt>
                <c:pt idx="2">
                  <c:v>8931000000</c:v>
                </c:pt>
                <c:pt idx="3">
                  <c:v>9869000000</c:v>
                </c:pt>
                <c:pt idx="4">
                  <c:v>10889000000</c:v>
                </c:pt>
                <c:pt idx="5">
                  <c:v>11716000000</c:v>
                </c:pt>
                <c:pt idx="6">
                  <c:v>12714000000</c:v>
                </c:pt>
                <c:pt idx="7">
                  <c:v>13830000000</c:v>
                </c:pt>
                <c:pt idx="8">
                  <c:v>15550000000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2712000000</c:v>
                </c:pt>
                <c:pt idx="1">
                  <c:v>2342000000</c:v>
                </c:pt>
                <c:pt idx="2">
                  <c:v>3322000000</c:v>
                </c:pt>
                <c:pt idx="3">
                  <c:v>3620000000</c:v>
                </c:pt>
                <c:pt idx="4">
                  <c:v>4100000000</c:v>
                </c:pt>
                <c:pt idx="5">
                  <c:v>4893000000</c:v>
                </c:pt>
                <c:pt idx="6">
                  <c:v>5362000000</c:v>
                </c:pt>
                <c:pt idx="7">
                  <c:v>6030000000</c:v>
                </c:pt>
                <c:pt idx="8">
                  <c:v>6950000000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2495000000</c:v>
                </c:pt>
                <c:pt idx="1">
                  <c:v>2836000000</c:v>
                </c:pt>
                <c:pt idx="2">
                  <c:v>3729000000</c:v>
                </c:pt>
                <c:pt idx="3">
                  <c:v>3929000000</c:v>
                </c:pt>
                <c:pt idx="4">
                  <c:v>4300000000</c:v>
                </c:pt>
                <c:pt idx="5">
                  <c:v>4661000000</c:v>
                </c:pt>
                <c:pt idx="6">
                  <c:v>5233000000</c:v>
                </c:pt>
                <c:pt idx="7">
                  <c:v>5750000000</c:v>
                </c:pt>
                <c:pt idx="8">
                  <c:v>6872000000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311150</xdr:colOff>
      <xdr:row>22</xdr:row>
      <xdr:rowOff>222250</xdr:rowOff>
    </xdr:from>
    <xdr:to>
      <xdr:col>10</xdr:col>
      <xdr:colOff>914400</xdr:colOff>
      <xdr:row>36</xdr:row>
      <xdr:rowOff>25400</xdr:rowOff>
    </xdr:to>
    <xdr:graphicFrame macro="">
      <xdr:nvGraphicFramePr>
        <xdr:cNvPr id="2" name="Chart 1">
          <a:extLst>
            <a:ext uri="{FF2B5EF4-FFF2-40B4-BE49-F238E27FC236}">
              <a16:creationId xmlns:a16="http://schemas.microsoft.com/office/drawing/2014/main" id="{188F5C89-97E9-BC08-E1C4-ACE2961813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https://www.bing.com/financeapi/forcetrigger?t=a25k5r&amp;q=XNAS%3aVRTX&amp;form=skydnc</v>
    <v>Learn more on Bing</v>
  </rv>
  <rv s="1">
    <v>0</v>
    <v>VERTEX PHARMACEUTICALS INCORPORATED (XNAS:VRTX)</v>
    <v>2</v>
    <v>3</v>
    <v>Finance</v>
    <v>4</v>
    <v>en-US</v>
    <v>a25k5r</v>
    <v>268435456</v>
    <v>1</v>
    <v>Powered by Refinitiv</v>
    <v>519.88</v>
    <v>342.64</v>
    <v>0.3735</v>
    <v>-18.260000000000002</v>
    <v>-3.773E-2</v>
    <v>11.8</v>
    <v>2.5337999999999999E-2</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479.935</v>
    <v>Biotechnology &amp; Medical Research</v>
    <v>Stock</v>
    <v>45612.037178506253</v>
    <v>0</v>
    <v>458.1</v>
    <v>119931400000</v>
    <v>VERTEX PHARMACEUTICALS INCORPORATED</v>
    <v>VERTEX PHARMACEUTICALS INCORPORATED</v>
    <v>478.56</v>
    <v>0</v>
    <v>483.96</v>
    <v>465.7</v>
    <v>477.5</v>
    <v>257529300</v>
    <v>VRTX</v>
    <v>VERTEX PHARMACEUTICALS INCORPORATED (XNAS:VRTX)</v>
    <v>2581391</v>
    <v>1131262</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M:LNTH/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9" sqref="G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465.7</v>
      </c>
      <c r="B3" s="6" t="s">
        <v>22</v>
      </c>
      <c r="C3" s="41">
        <f ca="1">A5/F10</f>
        <v>11.01399577555331</v>
      </c>
      <c r="D3" s="9" t="s">
        <v>26</v>
      </c>
      <c r="E3" s="44">
        <f>E14</f>
        <v>0.55162630459013073</v>
      </c>
      <c r="F3" s="9" t="s">
        <v>1</v>
      </c>
      <c r="G3" s="45" cm="1">
        <f t="array" aca="1" ref="G3" ca="1">_FV(A1,"Shares outstanding",TRUE)*(1+(5*C6))</f>
        <v>253842421.73312595</v>
      </c>
      <c r="H3" s="12" t="s">
        <v>4</v>
      </c>
      <c r="I3" s="45">
        <f>J18*(1+K4)/(I6-K4)</f>
        <v>93917333333.333313</v>
      </c>
      <c r="J3" s="9" t="s">
        <v>2</v>
      </c>
      <c r="K3" s="75" t="s">
        <v>32</v>
      </c>
      <c r="L3" s="76"/>
      <c r="M3" s="2"/>
      <c r="N3" s="2"/>
      <c r="O3" s="1"/>
      <c r="P3" s="1"/>
      <c r="Q3" s="1"/>
      <c r="R3" s="1"/>
    </row>
    <row r="4" spans="1:18" ht="22" customHeight="1" x14ac:dyDescent="0.2">
      <c r="A4" s="38" cm="1">
        <f t="array" aca="1" ref="A4" ca="1">_FV(A1,"Change (%)",TRUE)</f>
        <v>-3.773E-2</v>
      </c>
      <c r="B4" s="7" t="s">
        <v>23</v>
      </c>
      <c r="C4" s="41">
        <f ca="1">A5/F15</f>
        <v>29.251560975609756</v>
      </c>
      <c r="D4" s="9" t="s">
        <v>25</v>
      </c>
      <c r="E4" s="44">
        <f>F17</f>
        <v>0.37652677013499863</v>
      </c>
      <c r="F4" s="9" t="s">
        <v>6</v>
      </c>
      <c r="G4" s="55">
        <v>11218000000</v>
      </c>
      <c r="H4" s="12" t="s">
        <v>28</v>
      </c>
      <c r="I4" s="45">
        <f>NPV(I6,F18,G18,H18,I18,(J18+I3))</f>
        <v>78202360949.843994</v>
      </c>
      <c r="J4" s="12" t="s">
        <v>5</v>
      </c>
      <c r="K4" s="52">
        <v>2.5000000000000001E-2</v>
      </c>
      <c r="L4" s="14" t="s">
        <v>29</v>
      </c>
      <c r="M4" s="2"/>
      <c r="N4" s="2"/>
      <c r="O4" s="1"/>
      <c r="P4" s="1"/>
      <c r="Q4" s="1"/>
      <c r="R4" s="1"/>
    </row>
    <row r="5" spans="1:18" ht="22" customHeight="1" x14ac:dyDescent="0.2">
      <c r="A5" s="39" cm="1">
        <f t="array" aca="1" ref="A5" ca="1">_FV(A1,"Market cap",TRUE)</f>
        <v>119931400000</v>
      </c>
      <c r="B5" s="7" t="s">
        <v>0</v>
      </c>
      <c r="C5" s="42">
        <f ca="1">F18/A5</f>
        <v>3.5853829772686717E-2</v>
      </c>
      <c r="D5" s="9" t="s">
        <v>24</v>
      </c>
      <c r="E5" s="44">
        <f>F20</f>
        <v>0.39489392965377906</v>
      </c>
      <c r="F5" s="9" t="s">
        <v>8</v>
      </c>
      <c r="G5" s="55">
        <v>808000000</v>
      </c>
      <c r="H5" s="12" t="s">
        <v>9</v>
      </c>
      <c r="I5" s="45">
        <f>I4+G4-G5</f>
        <v>88612360949.843994</v>
      </c>
      <c r="J5" s="12" t="s">
        <v>7</v>
      </c>
      <c r="K5" s="47">
        <f ca="1">I5/G3</f>
        <v>349.08413000804683</v>
      </c>
      <c r="L5" s="6" t="s">
        <v>11</v>
      </c>
      <c r="M5" s="2"/>
      <c r="N5" s="2"/>
      <c r="O5" s="1"/>
      <c r="P5" s="1"/>
      <c r="Q5" s="1"/>
      <c r="R5" s="1"/>
    </row>
    <row r="6" spans="1:18" ht="22" customHeight="1" x14ac:dyDescent="0.2">
      <c r="A6" s="40" cm="1">
        <f t="array" aca="1" ref="A6" ca="1">_FV(A1,"Beta")</f>
        <v>0.3735</v>
      </c>
      <c r="B6" s="8" t="s">
        <v>18</v>
      </c>
      <c r="C6" s="43">
        <f>K22</f>
        <v>-2.8632689692971169E-3</v>
      </c>
      <c r="D6" s="10" t="s">
        <v>27</v>
      </c>
      <c r="E6" s="54">
        <v>0.218</v>
      </c>
      <c r="F6" s="11" t="s">
        <v>12</v>
      </c>
      <c r="G6" s="46">
        <f>G4-G5</f>
        <v>10410000000</v>
      </c>
      <c r="H6" s="11" t="s">
        <v>3</v>
      </c>
      <c r="I6" s="53">
        <v>0.1</v>
      </c>
      <c r="J6" s="10" t="s">
        <v>10</v>
      </c>
      <c r="K6" s="48">
        <f ca="1">K5/A3-1</f>
        <v>-0.25040985611327715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6206000000</v>
      </c>
      <c r="C10" s="23">
        <v>7574000000</v>
      </c>
      <c r="D10" s="23">
        <v>8931000000</v>
      </c>
      <c r="E10" s="24">
        <v>9869000000</v>
      </c>
      <c r="F10" s="61">
        <v>10889000000</v>
      </c>
      <c r="G10" s="61">
        <v>11716000000</v>
      </c>
      <c r="H10" s="61">
        <v>12714000000</v>
      </c>
      <c r="I10" s="61">
        <v>13830000000</v>
      </c>
      <c r="J10" s="61">
        <v>15550000000</v>
      </c>
      <c r="K10" s="62" t="s">
        <v>19</v>
      </c>
      <c r="L10" s="2"/>
      <c r="M10" s="2"/>
      <c r="N10" s="2"/>
      <c r="O10" s="1"/>
      <c r="P10" s="1"/>
      <c r="Q10" s="1"/>
      <c r="R10" s="1"/>
    </row>
    <row r="11" spans="1:18" ht="22" customHeight="1" x14ac:dyDescent="0.2">
      <c r="A11" s="18"/>
      <c r="B11" s="19"/>
      <c r="C11" s="19">
        <f t="shared" ref="C11:J11" si="0">(C10/B10)-1</f>
        <v>0.22043184015468897</v>
      </c>
      <c r="D11" s="19">
        <f t="shared" si="0"/>
        <v>0.17916556641140735</v>
      </c>
      <c r="E11" s="25">
        <f t="shared" si="0"/>
        <v>0.10502743253834956</v>
      </c>
      <c r="F11" s="19">
        <f t="shared" si="0"/>
        <v>0.10335393656905456</v>
      </c>
      <c r="G11" s="19">
        <f t="shared" si="0"/>
        <v>7.5948204610156944E-2</v>
      </c>
      <c r="H11" s="19">
        <f t="shared" si="0"/>
        <v>8.5182656196654216E-2</v>
      </c>
      <c r="I11" s="19">
        <f t="shared" si="0"/>
        <v>8.7777253421425172E-2</v>
      </c>
      <c r="J11" s="25">
        <f t="shared" si="0"/>
        <v>0.12436731742588569</v>
      </c>
      <c r="K11" s="63">
        <f>AVERAGE(F11:J11)</f>
        <v>9.5325873644635323E-2</v>
      </c>
      <c r="L11" s="2"/>
      <c r="M11" s="2"/>
      <c r="N11" s="2"/>
      <c r="O11" s="1"/>
      <c r="P11" s="1"/>
      <c r="Q11" s="1"/>
      <c r="R11" s="1"/>
    </row>
    <row r="12" spans="1:18" ht="22" customHeight="1" x14ac:dyDescent="0.2">
      <c r="A12" s="22" t="s">
        <v>30</v>
      </c>
      <c r="B12" s="23">
        <v>3825000000</v>
      </c>
      <c r="C12" s="23">
        <v>4732000000</v>
      </c>
      <c r="D12" s="23">
        <v>5323000000</v>
      </c>
      <c r="E12" s="24">
        <v>5444000000</v>
      </c>
      <c r="F12" s="23"/>
      <c r="G12" s="23"/>
      <c r="H12" s="23"/>
      <c r="I12" s="23"/>
      <c r="J12" s="24"/>
      <c r="K12" s="64"/>
      <c r="L12" s="2"/>
      <c r="M12" s="2"/>
      <c r="N12" s="2"/>
      <c r="O12" s="1"/>
      <c r="P12" s="1"/>
      <c r="Q12" s="1"/>
      <c r="R12" s="1"/>
    </row>
    <row r="13" spans="1:18" ht="22" customHeight="1" x14ac:dyDescent="0.2">
      <c r="A13" s="28"/>
      <c r="B13" s="29"/>
      <c r="C13" s="29">
        <f>(C12/B12)-1</f>
        <v>0.23712418300653604</v>
      </c>
      <c r="D13" s="29">
        <f>(D12/C12)-1</f>
        <v>0.1248943364327979</v>
      </c>
      <c r="E13" s="30">
        <f>(E12/D12)-1</f>
        <v>2.2731542363328971E-2</v>
      </c>
      <c r="F13" s="29"/>
      <c r="G13" s="29"/>
      <c r="H13" s="29"/>
      <c r="I13" s="29"/>
      <c r="J13" s="30"/>
      <c r="K13" s="65"/>
      <c r="L13" s="2"/>
      <c r="M13" s="2"/>
      <c r="N13" s="2"/>
      <c r="O13" s="1"/>
      <c r="P13" s="1"/>
      <c r="Q13" s="1"/>
      <c r="R13" s="1"/>
    </row>
    <row r="14" spans="1:18" ht="22" customHeight="1" x14ac:dyDescent="0.2">
      <c r="A14" s="20" t="s">
        <v>1</v>
      </c>
      <c r="B14" s="21">
        <f>B12/B10</f>
        <v>0.61633902674830809</v>
      </c>
      <c r="C14" s="21">
        <f>C12/C10</f>
        <v>0.6247689463955638</v>
      </c>
      <c r="D14" s="21">
        <f>D12/D10</f>
        <v>0.59601388422349122</v>
      </c>
      <c r="E14" s="26">
        <f>E12/E10</f>
        <v>0.55162630459013073</v>
      </c>
      <c r="F14" s="21"/>
      <c r="G14" s="21"/>
      <c r="H14" s="21"/>
      <c r="I14" s="21"/>
      <c r="J14" s="26"/>
      <c r="K14" s="66"/>
      <c r="L14" s="2"/>
      <c r="M14" s="2"/>
      <c r="N14" s="2"/>
      <c r="O14" s="1"/>
      <c r="P14" s="1"/>
      <c r="Q14" s="1"/>
      <c r="R14" s="1"/>
    </row>
    <row r="15" spans="1:18" ht="22" customHeight="1" x14ac:dyDescent="0.2">
      <c r="A15" s="22" t="s">
        <v>15</v>
      </c>
      <c r="B15" s="23">
        <v>2712000000</v>
      </c>
      <c r="C15" s="23">
        <v>2342000000</v>
      </c>
      <c r="D15" s="23">
        <v>3322000000</v>
      </c>
      <c r="E15" s="24">
        <v>3620000000</v>
      </c>
      <c r="F15" s="61">
        <v>4100000000</v>
      </c>
      <c r="G15" s="61">
        <v>4893000000</v>
      </c>
      <c r="H15" s="61">
        <v>5362000000</v>
      </c>
      <c r="I15" s="61">
        <v>6030000000</v>
      </c>
      <c r="J15" s="61">
        <v>6950000000</v>
      </c>
      <c r="K15" s="62" t="s">
        <v>20</v>
      </c>
      <c r="L15" s="2"/>
      <c r="M15" s="2"/>
      <c r="N15" s="2"/>
      <c r="O15" s="1"/>
      <c r="P15" s="1"/>
      <c r="Q15" s="1"/>
      <c r="R15" s="1"/>
    </row>
    <row r="16" spans="1:18" ht="22" customHeight="1" x14ac:dyDescent="0.2">
      <c r="A16" s="28"/>
      <c r="B16" s="29"/>
      <c r="C16" s="29">
        <f t="shared" ref="C16:J16" si="1">(C15/B15)-1</f>
        <v>-0.1364306784660767</v>
      </c>
      <c r="D16" s="29">
        <f t="shared" si="1"/>
        <v>0.41844577284372342</v>
      </c>
      <c r="E16" s="30">
        <f t="shared" si="1"/>
        <v>8.9704996989765196E-2</v>
      </c>
      <c r="F16" s="29">
        <f t="shared" si="1"/>
        <v>0.13259668508287303</v>
      </c>
      <c r="G16" s="29">
        <f t="shared" si="1"/>
        <v>0.19341463414634141</v>
      </c>
      <c r="H16" s="29">
        <f t="shared" si="1"/>
        <v>9.5851216022889929E-2</v>
      </c>
      <c r="I16" s="29">
        <f t="shared" si="1"/>
        <v>0.12458038045505404</v>
      </c>
      <c r="J16" s="30">
        <f t="shared" si="1"/>
        <v>0.15257048092868986</v>
      </c>
      <c r="K16" s="65">
        <f>AVERAGE(F16:J16)</f>
        <v>0.13980267932716967</v>
      </c>
      <c r="L16" s="2"/>
      <c r="M16" s="2"/>
      <c r="N16" s="2"/>
      <c r="O16" s="1"/>
      <c r="P16" s="1"/>
      <c r="Q16" s="1"/>
      <c r="R16" s="1"/>
    </row>
    <row r="17" spans="1:18" ht="22" customHeight="1" x14ac:dyDescent="0.2">
      <c r="A17" s="4" t="s">
        <v>16</v>
      </c>
      <c r="B17" s="5">
        <f t="shared" ref="B17:J17" si="2">B15/B10</f>
        <v>0.43699645504350626</v>
      </c>
      <c r="C17" s="5">
        <f t="shared" si="2"/>
        <v>0.30921573805122787</v>
      </c>
      <c r="D17" s="5">
        <f t="shared" si="2"/>
        <v>0.37196282611129772</v>
      </c>
      <c r="E17" s="27">
        <f t="shared" si="2"/>
        <v>0.36680514743135068</v>
      </c>
      <c r="F17" s="5">
        <f t="shared" si="2"/>
        <v>0.37652677013499863</v>
      </c>
      <c r="G17" s="5">
        <f t="shared" si="2"/>
        <v>0.41763400477978835</v>
      </c>
      <c r="H17" s="5">
        <f t="shared" si="2"/>
        <v>0.42173981437785119</v>
      </c>
      <c r="I17" s="5">
        <f t="shared" si="2"/>
        <v>0.43600867678958788</v>
      </c>
      <c r="J17" s="27">
        <f t="shared" si="2"/>
        <v>0.44694533762057875</v>
      </c>
      <c r="K17" s="67"/>
      <c r="L17" s="2"/>
      <c r="M17" s="2"/>
      <c r="N17" s="2"/>
      <c r="O17" s="1"/>
      <c r="P17" s="1"/>
      <c r="Q17" s="1"/>
      <c r="R17" s="1"/>
    </row>
    <row r="18" spans="1:18" ht="22" customHeight="1" x14ac:dyDescent="0.2">
      <c r="A18" s="22" t="s">
        <v>17</v>
      </c>
      <c r="B18" s="23">
        <v>2495000000</v>
      </c>
      <c r="C18" s="23">
        <v>2836000000</v>
      </c>
      <c r="D18" s="23">
        <v>3729000000</v>
      </c>
      <c r="E18" s="24">
        <v>3929000000</v>
      </c>
      <c r="F18" s="61">
        <v>4300000000</v>
      </c>
      <c r="G18" s="61">
        <v>4661000000</v>
      </c>
      <c r="H18" s="61">
        <v>5233000000</v>
      </c>
      <c r="I18" s="61">
        <v>5750000000</v>
      </c>
      <c r="J18" s="61">
        <v>6872000000</v>
      </c>
      <c r="K18" s="62" t="s">
        <v>21</v>
      </c>
      <c r="L18" s="2"/>
      <c r="M18" s="2"/>
      <c r="N18" s="2"/>
      <c r="P18" s="1"/>
      <c r="Q18" s="1"/>
      <c r="R18" s="1"/>
    </row>
    <row r="19" spans="1:18" ht="22" customHeight="1" x14ac:dyDescent="0.2">
      <c r="A19" s="31"/>
      <c r="B19" s="29"/>
      <c r="C19" s="29">
        <f t="shared" ref="C19:J19" si="3">(C18/B18)-1</f>
        <v>0.13667334669338671</v>
      </c>
      <c r="D19" s="29">
        <f t="shared" si="3"/>
        <v>0.31488011283497874</v>
      </c>
      <c r="E19" s="30">
        <f t="shared" si="3"/>
        <v>5.3633681952266032E-2</v>
      </c>
      <c r="F19" s="29">
        <f t="shared" si="3"/>
        <v>9.4426062611351558E-2</v>
      </c>
      <c r="G19" s="29">
        <f t="shared" si="3"/>
        <v>8.3953488372092933E-2</v>
      </c>
      <c r="H19" s="29">
        <f t="shared" si="3"/>
        <v>0.12272044625616818</v>
      </c>
      <c r="I19" s="29">
        <f t="shared" si="3"/>
        <v>9.8796101662526281E-2</v>
      </c>
      <c r="J19" s="30">
        <f t="shared" si="3"/>
        <v>0.19513043478260861</v>
      </c>
      <c r="K19" s="65">
        <f>AVERAGE(F19:J19)</f>
        <v>0.11900530673694951</v>
      </c>
      <c r="L19" s="2"/>
      <c r="M19" s="2"/>
      <c r="N19" s="2"/>
      <c r="O19" s="1"/>
      <c r="P19" s="1"/>
      <c r="Q19" s="1"/>
      <c r="R19" s="1"/>
    </row>
    <row r="20" spans="1:18" ht="22" customHeight="1" x14ac:dyDescent="0.2">
      <c r="A20" s="34" t="s">
        <v>8</v>
      </c>
      <c r="B20" s="35">
        <f t="shared" ref="B20:J20" si="4">B18/B10</f>
        <v>0.40203029326458267</v>
      </c>
      <c r="C20" s="35">
        <f t="shared" si="4"/>
        <v>0.37443886981779773</v>
      </c>
      <c r="D20" s="35">
        <f t="shared" si="4"/>
        <v>0.41753443063486734</v>
      </c>
      <c r="E20" s="36">
        <f t="shared" si="4"/>
        <v>0.39811531056844668</v>
      </c>
      <c r="F20" s="35">
        <f t="shared" si="4"/>
        <v>0.39489392965377906</v>
      </c>
      <c r="G20" s="35">
        <f t="shared" si="4"/>
        <v>0.39783202458176853</v>
      </c>
      <c r="H20" s="35">
        <f t="shared" si="4"/>
        <v>0.41159351895548213</v>
      </c>
      <c r="I20" s="35">
        <f t="shared" si="4"/>
        <v>0.41576283441793205</v>
      </c>
      <c r="J20" s="36">
        <f t="shared" si="4"/>
        <v>0.44192926045016079</v>
      </c>
      <c r="K20" s="68"/>
      <c r="L20" s="2"/>
      <c r="M20" s="2"/>
      <c r="N20" s="2"/>
      <c r="O20" s="1"/>
      <c r="P20" s="1"/>
      <c r="Q20" s="1"/>
      <c r="R20" s="1"/>
    </row>
    <row r="21" spans="1:18" ht="22" customHeight="1" x14ac:dyDescent="0.2">
      <c r="A21" s="22" t="s">
        <v>31</v>
      </c>
      <c r="B21" s="23">
        <v>260000000</v>
      </c>
      <c r="C21" s="23">
        <v>254300000</v>
      </c>
      <c r="D21" s="23">
        <v>256700000</v>
      </c>
      <c r="E21" s="24">
        <v>257700000</v>
      </c>
      <c r="F21" s="23"/>
      <c r="G21" s="23"/>
      <c r="H21" s="23"/>
      <c r="I21" s="23"/>
      <c r="J21" s="24"/>
      <c r="K21" s="62" t="s">
        <v>27</v>
      </c>
      <c r="L21" s="2"/>
      <c r="M21" s="2"/>
      <c r="N21" s="2"/>
      <c r="P21" s="1"/>
      <c r="Q21" s="1"/>
      <c r="R21" s="1"/>
    </row>
    <row r="22" spans="1:18" ht="22" customHeight="1" x14ac:dyDescent="0.2">
      <c r="A22" s="31"/>
      <c r="B22" s="29"/>
      <c r="C22" s="32">
        <f t="shared" ref="C22" si="5">(C21/B21)-1</f>
        <v>-2.1923076923076934E-2</v>
      </c>
      <c r="D22" s="32">
        <f t="shared" ref="D22" si="6">(D21/C21)-1</f>
        <v>9.4376720408966275E-3</v>
      </c>
      <c r="E22" s="33">
        <f t="shared" ref="E22" si="7">(E21/D21)-1</f>
        <v>3.8955979742889557E-3</v>
      </c>
      <c r="F22" s="29"/>
      <c r="G22" s="29"/>
      <c r="H22" s="29"/>
      <c r="I22" s="29"/>
      <c r="J22" s="30"/>
      <c r="K22" s="69">
        <f>AVERAGE(C22:E22)</f>
        <v>-2.8632689692971169E-3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Biotechnology &amp; Medical Research</v>
      </c>
      <c r="B25" s="72"/>
      <c r="C25" s="72"/>
      <c r="D25" s="73" cm="1">
        <f t="array" aca="1" ref="D25" ca="1">_FV(A1,"Year incorporated",TRUE)</f>
        <v>1989</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M:LNTH/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2024-11-18T06:57:21Z</dcterms:modified>
</cp:coreProperties>
</file>