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E1782562-96D7-7E4F-B7BC-56AA0C30C14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K19" i="1"/>
  <c r="G3" i="1" a="1"/>
  <c r="G3" i="1" s="1"/>
  <c r="C3" i="1"/>
  <c r="C4"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<sst xmlns="http://schemas.openxmlformats.org/spreadsheetml/2006/main" count="36" uniqueCount="33">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</sst>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166000000</c:v>
                </c:pt>
                <c:pt idx="1">
                  <c:v>228000000</c:v>
                </c:pt>
                <c:pt idx="2">
                  <c:v>256000000</c:v>
                </c:pt>
                <c:pt idx="3">
                  <c:v>500000000</c:v>
                </c:pt>
                <c:pt idx="4">
                  <c:v>660000000</c:v>
                </c:pt>
                <c:pt idx="5">
                  <c:v>830000000</c:v>
                </c:pt>
                <c:pt idx="6">
                  <c:v>996000000</c:v>
                </c:pt>
                <c:pt idx="7">
                  <c:v>1121000000</c:v>
                </c:pt>
                <c:pt idx="8">
                  <c:v>1205000000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20000000</c:v>
                </c:pt>
                <c:pt idx="1">
                  <c:v>27000000</c:v>
                </c:pt>
                <c:pt idx="2">
                  <c:v>27000000</c:v>
                </c:pt>
                <c:pt idx="3">
                  <c:v>27000000</c:v>
                </c:pt>
                <c:pt idx="4">
                  <c:v>175000000</c:v>
                </c:pt>
                <c:pt idx="5">
                  <c:v>258000000</c:v>
                </c:pt>
                <c:pt idx="6">
                  <c:v>382000000</c:v>
                </c:pt>
                <c:pt idx="7">
                  <c:v>471000000</c:v>
                </c:pt>
                <c:pt idx="8">
                  <c:v>524000000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7000000</c:v>
                </c:pt>
                <c:pt idx="1">
                  <c:v>136000000</c:v>
                </c:pt>
                <c:pt idx="2">
                  <c:v>190000000</c:v>
                </c:pt>
                <c:pt idx="3">
                  <c:v>76000000</c:v>
                </c:pt>
                <c:pt idx="4">
                  <c:v>178000000</c:v>
                </c:pt>
                <c:pt idx="5">
                  <c:v>244000000</c:v>
                </c:pt>
                <c:pt idx="6">
                  <c:v>331000000</c:v>
                </c:pt>
                <c:pt idx="7">
                  <c:v>394000000</c:v>
                </c:pt>
                <c:pt idx="8">
                  <c:v>433000000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LUMINE GROUP INC. (OTCM:LMGIF)</v>
    <v>2</v>
    <v>3</v>
    <v>Finance</v>
    <v>4</v>
    <v>en-US</v>
    <v>c9a9rw</v>
    <v>268435456</v>
    <v>1</v>
    <v>Powered by Refinitiv</v>
    <v>31.2622</v>
    <v>16.2</v>
    <v>0.67600000000000005</v>
    <v>0.19500000000000001</v>
    <v>6.5000000000000006E-3</v>
    <v>-0.10580000000000001</v>
    <v>-3.5039999999999997E-3</v>
    <v>USD</v>
    <v>Lumine Group Inc. is a Canada-based company. The Company is engaged in acquiring and growing vertical market software businesses in the communications and media industry. It is engaged principally in the development, installation, and customization of software and in the provision of related professional services and support for customers globally. It also provides access to capital for organic and merger &amp; acquisition (M&amp;A)-related investments and assist with the professional development and training of management teams. The Company's portfolio of companies consists of Axyom.Core, Motive, RazorFlow, SpatialNetworX, Openwave, Titan.ium platform, WideOrbit, Wiztivi, TOMIA, Incognito Software Systems, MDS Global, Ubersmith, WDS mobile, Lifecycle Software, Velovix, NetEngage, Tarantula, Flash Networks, TransMedia Dynamics, VAS-X, Collab, Neural Technologies, Telepin, Netadmin Systems, Sicap, Advantage 360, Kansys, Aleyant, Avance Metering, and Symbrio.</v>
    <v>OTC Markets</v>
    <v>OTCM</v>
    <v>OTCM</v>
    <v>5060 Spectrum Way, Suite 100, MISSISSAUGA, ON, L4W 5N5 CA</v>
    <v>30.195</v>
    <v>Investment Banking &amp; Investment Services</v>
    <v>Stock</v>
    <v>45616.048611111109</v>
    <v>30.195</v>
    <v>10688240000</v>
    <v>LUMINE GROUP INC.</v>
    <v>LUMINE GROUP INC.</v>
    <v>30.195</v>
    <v>30</v>
    <v>30.195</v>
    <v>30.089200000000002</v>
    <v>256620400</v>
    <v>LMGIF</v>
    <v>LUMINE GROUP INC. (OTCM:LMGIF)</v>
    <v>6885</v>
    <v>72570</v>
    <v>2023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LMGI.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9" workbookViewId="0">
      <selection activeCell="J7" sqref="J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30.195</v>
      </c>
      <c r="B3" s="6" t="s">
        <v>22</v>
      </c>
      <c r="C3" s="41">
        <f ca="1">A5/F10</f>
        <v>16.194303030303029</v>
      </c>
      <c r="D3" s="9" t="s">
        <v>26</v>
      </c>
      <c r="E3" s="44">
        <f>E14</f>
        <v>0.91400000000000003</v>
      </c>
      <c r="F3" s="9" t="s">
        <v>1</v>
      </c>
      <c r="G3" s="45" cm="1">
        <f t="array" aca="1" ref="G3" ca="1">_FV(A1,"Shares outstanding",TRUE)*(1+(5*C6))</f>
        <v>256620400</v>
      </c>
      <c r="H3" s="12" t="s">
        <v>4</v>
      </c>
      <c r="I3" s="45">
        <f>J18*(1+K4)/(I6-K4)</f>
        <v>5917666666.6666651</v>
      </c>
      <c r="J3" s="9" t="s">
        <v>2</v>
      </c>
      <c r="K3" s="75" t="s">
        <v>32</v>
      </c>
      <c r="L3" s="76"/>
      <c r="M3" s="2"/>
      <c r="N3" s="2"/>
      <c r="O3" s="1"/>
      <c r="P3" s="1"/>
      <c r="Q3" s="1"/>
      <c r="R3" s="1"/>
    </row>
    <row r="4" spans="1:18" ht="22" customHeight="1" x14ac:dyDescent="0.2">
      <c r="A4" s="38" cm="1">
        <f t="array" aca="1" ref="A4" ca="1">_FV(A1,"Change (%)",TRUE)</f>
        <v>6.5000000000000006E-3</v>
      </c>
      <c r="B4" s="7" t="s">
        <v>23</v>
      </c>
      <c r="C4" s="41">
        <f ca="1">A5/F15</f>
        <v>61.075657142857146</v>
      </c>
      <c r="D4" s="9" t="s">
        <v>25</v>
      </c>
      <c r="E4" s="44">
        <f>F17</f>
        <v>0.26515151515151514</v>
      </c>
      <c r="F4" s="9" t="s">
        <v>6</v>
      </c>
      <c r="G4" s="55">
        <v>147000000</v>
      </c>
      <c r="H4" s="12" t="s">
        <v>28</v>
      </c>
      <c r="I4" s="45">
        <f>NPV(I6,F18,G18,H18,I18,(J18+I3))</f>
        <v>4824527923.8667641</v>
      </c>
      <c r="J4" s="12" t="s">
        <v>5</v>
      </c>
      <c r="K4" s="52">
        <v>2.5000000000000001E-2</v>
      </c>
      <c r="L4" s="14" t="s">
        <v>29</v>
      </c>
      <c r="M4" s="2"/>
      <c r="N4" s="2"/>
      <c r="O4" s="1"/>
      <c r="P4" s="1"/>
      <c r="Q4" s="1"/>
      <c r="R4" s="1"/>
    </row>
    <row r="5" spans="1:18" ht="22" customHeight="1" x14ac:dyDescent="0.2">
      <c r="A5" s="39" cm="1">
        <f t="array" aca="1" ref="A5" ca="1">_FV(A1,"Market cap",TRUE)</f>
        <v>10688240000</v>
      </c>
      <c r="B5" s="7" t="s">
        <v>0</v>
      </c>
      <c r="C5" s="42">
        <f ca="1">F18/A5</f>
        <v>1.66538176537952E-2</v>
      </c>
      <c r="D5" s="9" t="s">
        <v>24</v>
      </c>
      <c r="E5" s="44">
        <f>F20</f>
        <v>0.26969696969696971</v>
      </c>
      <c r="F5" s="9" t="s">
        <v>8</v>
      </c>
      <c r="G5" s="55">
        <v>166000000</v>
      </c>
      <c r="H5" s="12" t="s">
        <v>9</v>
      </c>
      <c r="I5" s="45">
        <f>I4+G4-G5</f>
        <v>4805527923.8667641</v>
      </c>
      <c r="J5" s="12" t="s">
        <v>7</v>
      </c>
      <c r="K5" s="47">
        <f ca="1">I5/G3</f>
        <v>18.726211649061277</v>
      </c>
      <c r="L5" s="6" t="s">
        <v>11</v>
      </c>
      <c r="M5" s="2"/>
      <c r="N5" s="2"/>
      <c r="O5" s="1"/>
      <c r="P5" s="1"/>
      <c r="Q5" s="1"/>
      <c r="R5" s="1"/>
    </row>
    <row r="6" spans="1:18" ht="22" customHeight="1" x14ac:dyDescent="0.2">
      <c r="A6" s="40" cm="1">
        <f t="array" aca="1" ref="A6" ca="1">_FV(A1,"Beta")</f>
        <v>0.67600000000000005</v>
      </c>
      <c r="B6" s="8" t="s">
        <v>18</v>
      </c>
      <c r="C6" s="43">
        <f>K22</f>
        <v>0</v>
      </c>
      <c r="D6" s="10" t="s">
        <v>27</v>
      </c>
      <c r="E6" s="54">
        <v>9.8000000000000004E-2</v>
      </c>
      <c r="F6" s="11" t="s">
        <v>12</v>
      </c>
      <c r="G6" s="46">
        <f>G4-G5</f>
        <v>-19000000</v>
      </c>
      <c r="H6" s="11" t="s">
        <v>3</v>
      </c>
      <c r="I6" s="53">
        <v>0.1</v>
      </c>
      <c r="J6" s="10" t="s">
        <v>10</v>
      </c>
      <c r="K6" s="48">
        <f ca="1">K5/A3-1</f>
        <v>-0.37982408845632465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166000000</v>
      </c>
      <c r="C10" s="23">
        <v>228000000</v>
      </c>
      <c r="D10" s="23">
        <v>256000000</v>
      </c>
      <c r="E10" s="24">
        <v>500000000</v>
      </c>
      <c r="F10" s="61">
        <v>660000000</v>
      </c>
      <c r="G10" s="61">
        <v>830000000</v>
      </c>
      <c r="H10" s="61">
        <v>996000000</v>
      </c>
      <c r="I10" s="61">
        <v>1121000000</v>
      </c>
      <c r="J10" s="61">
        <v>1205000000</v>
      </c>
      <c r="K10" s="62" t="s">
        <v>19</v>
      </c>
      <c r="L10" s="2"/>
      <c r="M10" s="2"/>
      <c r="N10" s="2"/>
      <c r="O10" s="1"/>
      <c r="P10" s="1"/>
      <c r="Q10" s="1"/>
      <c r="R10" s="1"/>
    </row>
    <row r="11" spans="1:18" ht="22" customHeight="1" x14ac:dyDescent="0.2">
      <c r="A11" s="18"/>
      <c r="B11" s="19"/>
      <c r="C11" s="19">
        <f t="shared" ref="C11:J11" si="0">(C10/B10)-1</f>
        <v>0.37349397590361444</v>
      </c>
      <c r="D11" s="19">
        <f t="shared" si="0"/>
        <v>0.12280701754385959</v>
      </c>
      <c r="E11" s="25">
        <f t="shared" si="0"/>
        <v>0.953125</v>
      </c>
      <c r="F11" s="19">
        <f t="shared" si="0"/>
        <v>0.32000000000000006</v>
      </c>
      <c r="G11" s="19">
        <f t="shared" si="0"/>
        <v>0.25757575757575757</v>
      </c>
      <c r="H11" s="19">
        <f t="shared" si="0"/>
        <v>0.19999999999999996</v>
      </c>
      <c r="I11" s="19">
        <f t="shared" si="0"/>
        <v>0.12550200803212852</v>
      </c>
      <c r="J11" s="25">
        <f t="shared" si="0"/>
        <v>7.4933095450490539E-2</v>
      </c>
      <c r="K11" s="63">
        <f>AVERAGE(F11:J11)</f>
        <v>0.19560217221167533</v>
      </c>
      <c r="L11" s="2"/>
      <c r="M11" s="2"/>
      <c r="N11" s="2"/>
      <c r="O11" s="1"/>
      <c r="P11" s="1"/>
      <c r="Q11" s="1"/>
      <c r="R11" s="1"/>
    </row>
    <row r="12" spans="1:18" ht="22" customHeight="1" x14ac:dyDescent="0.2">
      <c r="A12" s="22" t="s">
        <v>30</v>
      </c>
      <c r="B12" s="23">
        <v>154000000</v>
      </c>
      <c r="C12" s="23">
        <v>213000000</v>
      </c>
      <c r="D12" s="23">
        <v>240000000</v>
      </c>
      <c r="E12" s="24">
        <v>457000000</v>
      </c>
      <c r="F12" s="23"/>
      <c r="G12" s="23"/>
      <c r="H12" s="23"/>
      <c r="I12" s="23"/>
      <c r="J12" s="24"/>
      <c r="K12" s="64"/>
      <c r="L12" s="2"/>
      <c r="M12" s="2"/>
      <c r="N12" s="2"/>
      <c r="O12" s="1"/>
      <c r="P12" s="1"/>
      <c r="Q12" s="1"/>
      <c r="R12" s="1"/>
    </row>
    <row r="13" spans="1:18" ht="22" customHeight="1" x14ac:dyDescent="0.2">
      <c r="A13" s="28"/>
      <c r="B13" s="29"/>
      <c r="C13" s="29">
        <f>(C12/B12)-1</f>
        <v>0.38311688311688319</v>
      </c>
      <c r="D13" s="29">
        <f>(D12/C12)-1</f>
        <v>0.12676056338028174</v>
      </c>
      <c r="E13" s="30">
        <f>(E12/D12)-1</f>
        <v>0.90416666666666656</v>
      </c>
      <c r="F13" s="29"/>
      <c r="G13" s="29"/>
      <c r="H13" s="29"/>
      <c r="I13" s="29"/>
      <c r="J13" s="30"/>
      <c r="K13" s="65"/>
      <c r="L13" s="2"/>
      <c r="M13" s="2"/>
      <c r="N13" s="2"/>
      <c r="O13" s="1"/>
      <c r="P13" s="1"/>
      <c r="Q13" s="1"/>
      <c r="R13" s="1"/>
    </row>
    <row r="14" spans="1:18" ht="22" customHeight="1" x14ac:dyDescent="0.2">
      <c r="A14" s="20" t="s">
        <v>1</v>
      </c>
      <c r="B14" s="21">
        <f>B12/B10</f>
        <v>0.92771084337349397</v>
      </c>
      <c r="C14" s="21">
        <f>C12/C10</f>
        <v>0.93421052631578949</v>
      </c>
      <c r="D14" s="21">
        <f>D12/D10</f>
        <v>0.9375</v>
      </c>
      <c r="E14" s="26">
        <f>E12/E10</f>
        <v>0.91400000000000003</v>
      </c>
      <c r="F14" s="21"/>
      <c r="G14" s="21"/>
      <c r="H14" s="21"/>
      <c r="I14" s="21"/>
      <c r="J14" s="26"/>
      <c r="K14" s="66"/>
      <c r="L14" s="2"/>
      <c r="M14" s="2"/>
      <c r="N14" s="2"/>
      <c r="O14" s="1"/>
      <c r="P14" s="1"/>
      <c r="Q14" s="1"/>
      <c r="R14" s="1"/>
    </row>
    <row r="15" spans="1:18" ht="22" customHeight="1" x14ac:dyDescent="0.2">
      <c r="A15" s="22" t="s">
        <v>15</v>
      </c>
      <c r="B15" s="23">
        <v>20000000</v>
      </c>
      <c r="C15" s="23">
        <v>27000000</v>
      </c>
      <c r="D15" s="23">
        <v>27000000</v>
      </c>
      <c r="E15" s="24">
        <v>27000000</v>
      </c>
      <c r="F15" s="61">
        <v>175000000</v>
      </c>
      <c r="G15" s="61">
        <v>258000000</v>
      </c>
      <c r="H15" s="61">
        <v>382000000</v>
      </c>
      <c r="I15" s="61">
        <v>471000000</v>
      </c>
      <c r="J15" s="61">
        <v>524000000</v>
      </c>
      <c r="K15" s="62" t="s">
        <v>20</v>
      </c>
      <c r="L15" s="2"/>
      <c r="M15" s="2"/>
      <c r="N15" s="2"/>
      <c r="O15" s="1"/>
      <c r="P15" s="1"/>
      <c r="Q15" s="1"/>
      <c r="R15" s="1"/>
    </row>
    <row r="16" spans="1:18" ht="22" customHeight="1" x14ac:dyDescent="0.2">
      <c r="A16" s="28"/>
      <c r="B16" s="29"/>
      <c r="C16" s="29">
        <f t="shared" ref="C16:J16" si="1">(C15/B15)-1</f>
        <v>0.35000000000000009</v>
      </c>
      <c r="D16" s="29">
        <f t="shared" si="1"/>
        <v>0</v>
      </c>
      <c r="E16" s="30">
        <f t="shared" si="1"/>
        <v>0</v>
      </c>
      <c r="F16" s="29">
        <f t="shared" si="1"/>
        <v>5.4814814814814818</v>
      </c>
      <c r="G16" s="29">
        <f t="shared" si="1"/>
        <v>0.4742857142857142</v>
      </c>
      <c r="H16" s="29">
        <f t="shared" si="1"/>
        <v>0.48062015503875966</v>
      </c>
      <c r="I16" s="29">
        <f t="shared" si="1"/>
        <v>0.23298429319371738</v>
      </c>
      <c r="J16" s="30">
        <f t="shared" si="1"/>
        <v>0.11252653927813161</v>
      </c>
      <c r="K16" s="65">
        <f>AVERAGE(G16:J16)</f>
        <v>0.32510417544908071</v>
      </c>
      <c r="L16" s="2"/>
      <c r="M16" s="2"/>
      <c r="N16" s="2"/>
      <c r="O16" s="1"/>
      <c r="P16" s="1"/>
      <c r="Q16" s="1"/>
      <c r="R16" s="1"/>
    </row>
    <row r="17" spans="1:18" ht="22" customHeight="1" x14ac:dyDescent="0.2">
      <c r="A17" s="4" t="s">
        <v>16</v>
      </c>
      <c r="B17" s="5">
        <f t="shared" ref="B17:J17" si="2">B15/B10</f>
        <v>0.12048192771084337</v>
      </c>
      <c r="C17" s="5">
        <f t="shared" si="2"/>
        <v>0.11842105263157894</v>
      </c>
      <c r="D17" s="5">
        <f t="shared" si="2"/>
        <v>0.10546875</v>
      </c>
      <c r="E17" s="27">
        <f t="shared" si="2"/>
        <v>5.3999999999999999E-2</v>
      </c>
      <c r="F17" s="5">
        <f t="shared" si="2"/>
        <v>0.26515151515151514</v>
      </c>
      <c r="G17" s="5">
        <f t="shared" si="2"/>
        <v>0.31084337349397589</v>
      </c>
      <c r="H17" s="5">
        <f t="shared" si="2"/>
        <v>0.38353413654618473</v>
      </c>
      <c r="I17" s="5">
        <f t="shared" si="2"/>
        <v>0.42016057091882247</v>
      </c>
      <c r="J17" s="27">
        <f t="shared" si="2"/>
        <v>0.43485477178423237</v>
      </c>
      <c r="K17" s="67"/>
      <c r="L17" s="2"/>
      <c r="M17" s="2"/>
      <c r="N17" s="2"/>
      <c r="O17" s="1"/>
      <c r="P17" s="1"/>
      <c r="Q17" s="1"/>
      <c r="R17" s="1"/>
    </row>
    <row r="18" spans="1:18" ht="22" customHeight="1" x14ac:dyDescent="0.2">
      <c r="A18" s="22" t="s">
        <v>17</v>
      </c>
      <c r="B18" s="23">
        <v>7000000</v>
      </c>
      <c r="C18" s="23">
        <v>136000000</v>
      </c>
      <c r="D18" s="23">
        <v>190000000</v>
      </c>
      <c r="E18" s="24">
        <v>76000000</v>
      </c>
      <c r="F18" s="61">
        <v>178000000</v>
      </c>
      <c r="G18" s="61">
        <v>244000000</v>
      </c>
      <c r="H18" s="61">
        <v>331000000</v>
      </c>
      <c r="I18" s="61">
        <v>394000000</v>
      </c>
      <c r="J18" s="61">
        <v>433000000</v>
      </c>
      <c r="K18" s="62" t="s">
        <v>21</v>
      </c>
      <c r="L18" s="2"/>
      <c r="M18" s="2"/>
      <c r="N18" s="2"/>
      <c r="P18" s="1"/>
      <c r="Q18" s="1"/>
      <c r="R18" s="1"/>
    </row>
    <row r="19" spans="1:18" ht="22" customHeight="1" x14ac:dyDescent="0.2">
      <c r="A19" s="31"/>
      <c r="B19" s="29"/>
      <c r="C19" s="29">
        <f t="shared" ref="C19:J19" si="3">(C18/B18)-1</f>
        <v>18.428571428571427</v>
      </c>
      <c r="D19" s="29">
        <f t="shared" si="3"/>
        <v>0.39705882352941169</v>
      </c>
      <c r="E19" s="30">
        <f t="shared" si="3"/>
        <v>-0.6</v>
      </c>
      <c r="F19" s="29">
        <f t="shared" si="3"/>
        <v>1.3421052631578947</v>
      </c>
      <c r="G19" s="29">
        <f t="shared" si="3"/>
        <v>0.3707865168539326</v>
      </c>
      <c r="H19" s="29">
        <f t="shared" si="3"/>
        <v>0.35655737704918034</v>
      </c>
      <c r="I19" s="29">
        <f t="shared" si="3"/>
        <v>0.190332326283988</v>
      </c>
      <c r="J19" s="30">
        <f t="shared" si="3"/>
        <v>9.898477157360408E-2</v>
      </c>
      <c r="K19" s="65">
        <f>AVERAGE(G19:J19)</f>
        <v>0.25416524794017625</v>
      </c>
      <c r="L19" s="2"/>
      <c r="M19" s="2"/>
      <c r="N19" s="2"/>
      <c r="O19" s="1"/>
      <c r="P19" s="1"/>
      <c r="Q19" s="1"/>
      <c r="R19" s="1"/>
    </row>
    <row r="20" spans="1:18" ht="22" customHeight="1" x14ac:dyDescent="0.2">
      <c r="A20" s="34" t="s">
        <v>8</v>
      </c>
      <c r="B20" s="35">
        <f t="shared" ref="B20:J20" si="4">B18/B10</f>
        <v>4.2168674698795178E-2</v>
      </c>
      <c r="C20" s="35">
        <f t="shared" si="4"/>
        <v>0.59649122807017541</v>
      </c>
      <c r="D20" s="35">
        <f t="shared" si="4"/>
        <v>0.7421875</v>
      </c>
      <c r="E20" s="36">
        <f t="shared" si="4"/>
        <v>0.152</v>
      </c>
      <c r="F20" s="35">
        <f t="shared" si="4"/>
        <v>0.26969696969696971</v>
      </c>
      <c r="G20" s="35">
        <f t="shared" si="4"/>
        <v>0.29397590361445786</v>
      </c>
      <c r="H20" s="35">
        <f t="shared" si="4"/>
        <v>0.33232931726907633</v>
      </c>
      <c r="I20" s="35">
        <f t="shared" si="4"/>
        <v>0.35147190008920609</v>
      </c>
      <c r="J20" s="36">
        <f t="shared" si="4"/>
        <v>0.35933609958506224</v>
      </c>
      <c r="K20" s="68"/>
      <c r="L20" s="2"/>
      <c r="M20" s="2"/>
      <c r="N20" s="2"/>
      <c r="O20" s="1"/>
      <c r="P20" s="1"/>
      <c r="Q20" s="1"/>
      <c r="R20" s="1"/>
    </row>
    <row r="21" spans="1:18" ht="22" customHeight="1" x14ac:dyDescent="0.2">
      <c r="A21" s="22" t="s">
        <v>31</v>
      </c>
      <c r="B21" s="23">
        <v>74076000</v>
      </c>
      <c r="C21" s="23">
        <v>74076000</v>
      </c>
      <c r="D21" s="23">
        <v>74076000</v>
      </c>
      <c r="E21" s="24">
        <v>74076000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2023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Lumine Group Inc. is a Canada-based company. The Company is engaged in acquiring and growing vertical market software businesses in the communications and media industry. It is engaged principally in the development, installation, and customization of software and in the provision of related professional services and support for customers globally. It also provides access to capital for organic and merger &amp; acquisition (M&amp;A)-related investments and assist with the professional development and training of management teams. The Company's portfolio of companies consists of Axyom.Core, Motive, RazorFlow, SpatialNetworX, Openwave, Titan.ium platform, WideOrbit, Wiztivi, TOMIA, Incognito Software Systems, MDS Global, Ubersmith, WDS mobile, Lifecycle Software, Velovix, NetEngage, Tarantula, Flash Networks, TransMedia Dynamics, VAS-X, Collab, Neural Technologies, Telepin, Netadmin Systems, Sicap, Advantage 360, Kansys, Aleyant, Avance Metering, and Symbrio.</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LMGI.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2024-11-20T04:30:31Z</dcterms:modified>
</cp:coreProperties>
</file>