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F2AB00B2-FFAC-7848-A6EB-EA060F0B1066}"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3" i="1"/>
  <c r="C4" i="1"/>
  <c r="K11" i="1"/>
  <c r="K19" i="1"/>
  <c r="K16" i="1"/>
  <c r="G3" i="1" l="1" a="1"/>
  <c r="G3" i="1" s="1"/>
  <c r="C6" i="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<sst xmlns="http://schemas.openxmlformats.org/spreadsheetml/2006/main" count="36" uniqueCount="33">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</sst>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8">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35000000</c:v>
                </c:pt>
                <c:pt idx="1">
                  <c:v>62000000</c:v>
                </c:pt>
                <c:pt idx="2">
                  <c:v>211000000</c:v>
                </c:pt>
                <c:pt idx="3">
                  <c:v>245000000</c:v>
                </c:pt>
                <c:pt idx="4">
                  <c:v>423000000</c:v>
                </c:pt>
                <c:pt idx="5">
                  <c:v>577000000</c:v>
                </c:pt>
                <c:pt idx="6">
                  <c:v>900000000</c:v>
                </c:pt>
                <c:pt idx="7">
                  <c:v>1203000000</c:v>
                </c:pt>
                <c:pt idx="8">
                  <c:v>1500000000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-55000000</c:v>
                </c:pt>
                <c:pt idx="1">
                  <c:v>-117000000</c:v>
                </c:pt>
                <c:pt idx="2">
                  <c:v>-134000000</c:v>
                </c:pt>
                <c:pt idx="3">
                  <c:v>-183000000</c:v>
                </c:pt>
                <c:pt idx="4">
                  <c:v>-133500000</c:v>
                </c:pt>
                <c:pt idx="5">
                  <c:v>-77000000</c:v>
                </c:pt>
                <c:pt idx="6">
                  <c:v>55000000</c:v>
                </c:pt>
                <c:pt idx="7">
                  <c:v>146000000</c:v>
                </c:pt>
                <c:pt idx="8">
                  <c:v>332000000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-55000000</c:v>
                </c:pt>
                <c:pt idx="1">
                  <c:v>-102000000</c:v>
                </c:pt>
                <c:pt idx="2">
                  <c:v>-170000000</c:v>
                </c:pt>
                <c:pt idx="3">
                  <c:v>-176000000</c:v>
                </c:pt>
                <c:pt idx="4">
                  <c:v>-180000000</c:v>
                </c:pt>
                <c:pt idx="5">
                  <c:v>-102000000</c:v>
                </c:pt>
                <c:pt idx="6">
                  <c:v>25000000</c:v>
                </c:pt>
                <c:pt idx="7">
                  <c:v>143000000</c:v>
                </c:pt>
                <c:pt idx="8">
                  <c:v>314000000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628650</xdr:colOff>
      <xdr:row>22</xdr:row>
      <xdr:rowOff>209550</xdr:rowOff>
    </xdr:from>
    <xdr:to>
      <xdr:col>10</xdr:col>
      <xdr:colOff>1066800</xdr:colOff>
      <xdr:row>34</xdr:row>
      <xdr:rowOff>190500</xdr:rowOff>
    </xdr:to>
    <xdr:graphicFrame macro="">
      <xdr:nvGraphicFramePr>
        <xdr:cNvPr id="2" name="Chart 1">
          <a:extLst>
            <a:ext uri="{FF2B5EF4-FFF2-40B4-BE49-F238E27FC236}">
              <a16:creationId xmlns:a16="http://schemas.microsoft.com/office/drawing/2014/main" id="{40D43C4C-15E1-8F0A-FC68-932CAF7A6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0</v>
    <v>ROCKET LAB USA, INC. (XNAS:RKLB)</v>
    <v>2</v>
    <v>3</v>
    <v>Finance</v>
    <v>4</v>
    <v>en-US</v>
    <v>bwtkp2</v>
    <v>268435456</v>
    <v>1</v>
    <v>Powered by Refinitiv</v>
    <v>13.89</v>
    <v>3.47</v>
    <v>1.3451</v>
    <v>0.41</v>
    <v>3.1418000000000001E-2</v>
    <v>0.02</v>
    <v>1.4860000000000001E-3</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13.89</v>
    <v>Aerospace &amp; Defense</v>
    <v>Stock</v>
    <v>45604.041587858592</v>
    <v>0</v>
    <v>13.08</v>
    <v>6684775746</v>
    <v>ROCKET LAB USA, INC.</v>
    <v>ROCKET LAB USA, INC.</v>
    <v>13.5</v>
    <v>0</v>
    <v>13.05</v>
    <v>13.46</v>
    <v>13.48</v>
    <v>496640100</v>
    <v>RKLB</v>
    <v>ROCKET LAB USA, INC. (XNAS:RKLB)</v>
    <v>15823830</v>
    <v>11890973</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CM:RKL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D8" sqref="D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1" t="e" vm="1">
        <v>#VALUE!</v>
      </c>
      <c r="B1" s="71"/>
      <c r="C1" s="71"/>
      <c r="D1" s="71"/>
    </row>
    <row r="2" spans="1:18" s="16" customFormat="1" ht="22" customHeight="1" x14ac:dyDescent="0.2">
      <c r="A2" s="72"/>
      <c r="B2" s="72"/>
      <c r="C2" s="72"/>
      <c r="D2" s="72"/>
      <c r="E2" s="53"/>
      <c r="F2" s="53"/>
      <c r="G2" s="53"/>
      <c r="H2" s="53"/>
      <c r="I2" s="53"/>
      <c r="J2" s="53"/>
    </row>
    <row r="3" spans="1:18" ht="22" customHeight="1" x14ac:dyDescent="0.2">
      <c r="A3" s="39" cm="1">
        <f t="array" aca="1" ref="A3" ca="1">_FV(A1,"Price")</f>
        <v>13.46</v>
      </c>
      <c r="B3" s="6" t="s">
        <v>22</v>
      </c>
      <c r="C3" s="43">
        <f ca="1">A5/F10</f>
        <v>15.803252354609929</v>
      </c>
      <c r="D3" s="9" t="s">
        <v>26</v>
      </c>
      <c r="E3" s="46">
        <f>E14</f>
        <v>0.20983265306122448</v>
      </c>
      <c r="F3" s="9" t="s">
        <v>1</v>
      </c>
      <c r="G3" s="47" cm="1">
        <f t="array" aca="1" ref="G3" ca="1">_FV(A1,"Shares outstanding",TRUE)*(1+(5*C6))</f>
        <v>563051529.32934439</v>
      </c>
      <c r="H3" s="12" t="s">
        <v>4</v>
      </c>
      <c r="I3" s="47">
        <f>J18*(1+K4)/(I6-K4)</f>
        <v>4291333333.3333325</v>
      </c>
      <c r="J3" s="9" t="s">
        <v>2</v>
      </c>
      <c r="K3" s="76" t="s">
        <v>32</v>
      </c>
      <c r="L3" s="77"/>
      <c r="M3" s="2"/>
      <c r="N3" s="2"/>
      <c r="O3" s="1"/>
      <c r="P3" s="1"/>
      <c r="Q3" s="1"/>
      <c r="R3" s="1"/>
    </row>
    <row r="4" spans="1:18" ht="22" customHeight="1" x14ac:dyDescent="0.2">
      <c r="A4" s="40" cm="1">
        <f t="array" aca="1" ref="A4" ca="1">_FV(A1,"Change (%)",TRUE)</f>
        <v>3.1418000000000001E-2</v>
      </c>
      <c r="B4" s="7" t="s">
        <v>23</v>
      </c>
      <c r="C4" s="43">
        <f ca="1">A5/F15</f>
        <v>-50.073226561797753</v>
      </c>
      <c r="D4" s="9" t="s">
        <v>25</v>
      </c>
      <c r="E4" s="46">
        <f>F17</f>
        <v>-0.31560283687943264</v>
      </c>
      <c r="F4" s="9" t="s">
        <v>6</v>
      </c>
      <c r="G4" s="57">
        <v>497000000</v>
      </c>
      <c r="H4" s="12" t="s">
        <v>28</v>
      </c>
      <c r="I4" s="47">
        <f>NPV(I6,F18,G18,H18,I18,(J18+I3))</f>
        <v>2728069576.3039842</v>
      </c>
      <c r="J4" s="12" t="s">
        <v>5</v>
      </c>
      <c r="K4" s="54">
        <v>2.5000000000000001E-2</v>
      </c>
      <c r="L4" s="14" t="s">
        <v>29</v>
      </c>
      <c r="M4" s="2"/>
      <c r="N4" s="2"/>
      <c r="O4" s="1"/>
      <c r="P4" s="1"/>
      <c r="Q4" s="1"/>
      <c r="R4" s="1"/>
    </row>
    <row r="5" spans="1:18" ht="22" customHeight="1" x14ac:dyDescent="0.2">
      <c r="A5" s="41" cm="1">
        <f t="array" aca="1" ref="A5" ca="1">_FV(A1,"Market cap",TRUE)</f>
        <v>6684775746</v>
      </c>
      <c r="B5" s="7" t="s">
        <v>0</v>
      </c>
      <c r="C5" s="44">
        <f ca="1">F18/A5</f>
        <v>-2.6926856911798039E-2</v>
      </c>
      <c r="D5" s="9" t="s">
        <v>24</v>
      </c>
      <c r="E5" s="46">
        <f>F20</f>
        <v>-0.42553191489361702</v>
      </c>
      <c r="F5" s="9" t="s">
        <v>8</v>
      </c>
      <c r="G5" s="57">
        <v>182000000</v>
      </c>
      <c r="H5" s="12" t="s">
        <v>9</v>
      </c>
      <c r="I5" s="47">
        <f>I4+G4-G5</f>
        <v>3043069576.3039842</v>
      </c>
      <c r="J5" s="12" t="s">
        <v>7</v>
      </c>
      <c r="K5" s="49">
        <f ca="1">I5/G3</f>
        <v>5.4046022749083216</v>
      </c>
      <c r="L5" s="6" t="s">
        <v>11</v>
      </c>
      <c r="M5" s="2"/>
      <c r="N5" s="2"/>
      <c r="O5" s="1"/>
      <c r="P5" s="1"/>
      <c r="Q5" s="1"/>
      <c r="R5" s="1"/>
    </row>
    <row r="6" spans="1:18" ht="22" customHeight="1" x14ac:dyDescent="0.2">
      <c r="A6" s="42" cm="1">
        <f t="array" aca="1" ref="A6" ca="1">_FV(A1,"Beta")</f>
        <v>1.3451</v>
      </c>
      <c r="B6" s="8" t="s">
        <v>18</v>
      </c>
      <c r="C6" s="45">
        <f>K22</f>
        <v>2.6744287998228256E-2</v>
      </c>
      <c r="D6" s="10" t="s">
        <v>27</v>
      </c>
      <c r="E6" s="56">
        <v>-0.19500000000000001</v>
      </c>
      <c r="F6" s="11" t="s">
        <v>12</v>
      </c>
      <c r="G6" s="48">
        <f>G4-G5</f>
        <v>315000000</v>
      </c>
      <c r="H6" s="11" t="s">
        <v>3</v>
      </c>
      <c r="I6" s="55">
        <v>0.1</v>
      </c>
      <c r="J6" s="10" t="s">
        <v>10</v>
      </c>
      <c r="K6" s="50">
        <f ca="1">K5/A3-1</f>
        <v>-0.5984693703634234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1"/>
      <c r="B8" s="52"/>
      <c r="C8" s="52"/>
      <c r="D8" s="52"/>
      <c r="E8" s="52"/>
      <c r="F8" s="52"/>
      <c r="G8" s="52"/>
      <c r="H8" s="52"/>
      <c r="I8" s="52"/>
      <c r="J8" s="13"/>
      <c r="K8" s="2"/>
      <c r="L8" s="2"/>
      <c r="M8" s="2"/>
      <c r="N8" s="2"/>
      <c r="O8" s="1"/>
      <c r="P8" s="1"/>
      <c r="Q8" s="1"/>
      <c r="R8" s="1"/>
    </row>
    <row r="9" spans="1:18" ht="22" customHeight="1" x14ac:dyDescent="0.2">
      <c r="A9" s="58"/>
      <c r="B9" s="59">
        <v>2020</v>
      </c>
      <c r="C9" s="59">
        <v>2021</v>
      </c>
      <c r="D9" s="59">
        <v>2022</v>
      </c>
      <c r="E9" s="60">
        <v>2023</v>
      </c>
      <c r="F9" s="61">
        <v>2024</v>
      </c>
      <c r="G9" s="61">
        <v>2025</v>
      </c>
      <c r="H9" s="61">
        <v>2026</v>
      </c>
      <c r="I9" s="61">
        <v>2027</v>
      </c>
      <c r="J9" s="62">
        <v>2028</v>
      </c>
      <c r="K9" s="13"/>
      <c r="L9" s="2"/>
      <c r="M9" s="2"/>
      <c r="N9" s="2"/>
      <c r="O9" s="1"/>
      <c r="P9" s="1"/>
      <c r="Q9" s="1"/>
      <c r="R9" s="1"/>
    </row>
    <row r="10" spans="1:18" ht="22" customHeight="1" x14ac:dyDescent="0.2">
      <c r="A10" s="22" t="s">
        <v>14</v>
      </c>
      <c r="B10" s="23">
        <v>35000000</v>
      </c>
      <c r="C10" s="23">
        <v>62000000</v>
      </c>
      <c r="D10" s="23">
        <v>211000000</v>
      </c>
      <c r="E10" s="24">
        <v>245000000</v>
      </c>
      <c r="F10" s="63">
        <v>423000000</v>
      </c>
      <c r="G10" s="63">
        <v>577000000</v>
      </c>
      <c r="H10" s="63">
        <v>900000000</v>
      </c>
      <c r="I10" s="63">
        <v>1203000000</v>
      </c>
      <c r="J10" s="63">
        <v>1500000000</v>
      </c>
      <c r="K10" s="64" t="s">
        <v>19</v>
      </c>
      <c r="L10" s="2"/>
      <c r="M10" s="2"/>
      <c r="N10" s="2"/>
      <c r="O10" s="1"/>
      <c r="P10" s="1"/>
      <c r="Q10" s="1"/>
      <c r="R10" s="1"/>
    </row>
    <row r="11" spans="1:18" ht="22" customHeight="1" x14ac:dyDescent="0.2">
      <c r="A11" s="18"/>
      <c r="B11" s="19"/>
      <c r="C11" s="19">
        <f t="shared" ref="C11:J11" si="0">(C10/B10)-1</f>
        <v>0.77142857142857135</v>
      </c>
      <c r="D11" s="19">
        <f t="shared" si="0"/>
        <v>2.403225806451613</v>
      </c>
      <c r="E11" s="25">
        <f t="shared" si="0"/>
        <v>0.16113744075829395</v>
      </c>
      <c r="F11" s="19">
        <f t="shared" si="0"/>
        <v>0.72653061224489801</v>
      </c>
      <c r="G11" s="19">
        <f t="shared" si="0"/>
        <v>0.36406619385342798</v>
      </c>
      <c r="H11" s="19">
        <f t="shared" si="0"/>
        <v>0.55979202772963599</v>
      </c>
      <c r="I11" s="19">
        <f t="shared" si="0"/>
        <v>0.33666666666666667</v>
      </c>
      <c r="J11" s="25">
        <f t="shared" si="0"/>
        <v>0.24688279301745641</v>
      </c>
      <c r="K11" s="65">
        <f>AVERAGE(F11:J11)</f>
        <v>0.44678765870241699</v>
      </c>
      <c r="L11" s="2"/>
      <c r="M11" s="2"/>
      <c r="N11" s="2"/>
      <c r="O11" s="1"/>
      <c r="P11" s="1"/>
      <c r="Q11" s="1"/>
      <c r="R11" s="1"/>
    </row>
    <row r="12" spans="1:18" ht="22" hidden="1" customHeight="1" x14ac:dyDescent="0.2">
      <c r="A12" s="22" t="s">
        <v>30</v>
      </c>
      <c r="B12" s="23">
        <v>-12000000</v>
      </c>
      <c r="C12" s="23">
        <v>-2000000</v>
      </c>
      <c r="D12" s="23">
        <v>20000000</v>
      </c>
      <c r="E12" s="24">
        <v>51409000</v>
      </c>
      <c r="F12" s="23"/>
      <c r="G12" s="23"/>
      <c r="H12" s="23"/>
      <c r="I12" s="23"/>
      <c r="J12" s="24"/>
      <c r="K12" s="66"/>
      <c r="L12" s="2"/>
      <c r="M12" s="2"/>
      <c r="N12" s="2"/>
      <c r="O12" s="1"/>
      <c r="P12" s="1"/>
      <c r="Q12" s="1"/>
      <c r="R12" s="1"/>
    </row>
    <row r="13" spans="1:18" ht="22" hidden="1" customHeight="1" x14ac:dyDescent="0.2">
      <c r="A13" s="29"/>
      <c r="B13" s="30"/>
      <c r="C13" s="30">
        <f>(C12/B12)-1</f>
        <v>-0.83333333333333337</v>
      </c>
      <c r="D13" s="30">
        <f>(D12/C12)-1</f>
        <v>-11</v>
      </c>
      <c r="E13" s="31">
        <f>(E12/D12)-1</f>
        <v>1.5704500000000001</v>
      </c>
      <c r="F13" s="30"/>
      <c r="G13" s="30"/>
      <c r="H13" s="30"/>
      <c r="I13" s="30"/>
      <c r="J13" s="31"/>
      <c r="K13" s="67"/>
      <c r="L13" s="2"/>
      <c r="M13" s="2"/>
      <c r="N13" s="2"/>
      <c r="O13" s="1"/>
      <c r="P13" s="1"/>
      <c r="Q13" s="1"/>
      <c r="R13" s="1"/>
    </row>
    <row r="14" spans="1:18" ht="22" hidden="1" customHeight="1" x14ac:dyDescent="0.2">
      <c r="A14" s="20" t="s">
        <v>1</v>
      </c>
      <c r="B14" s="21">
        <f>B12/B10</f>
        <v>-0.34285714285714286</v>
      </c>
      <c r="C14" s="21">
        <f>C12/C10</f>
        <v>-3.2258064516129031E-2</v>
      </c>
      <c r="D14" s="21">
        <f>D12/D10</f>
        <v>9.4786729857819899E-2</v>
      </c>
      <c r="E14" s="26">
        <f>E12/E10</f>
        <v>0.20983265306122448</v>
      </c>
      <c r="F14" s="21"/>
      <c r="G14" s="21"/>
      <c r="H14" s="21"/>
      <c r="I14" s="21"/>
      <c r="J14" s="26"/>
      <c r="K14" s="68"/>
      <c r="L14" s="2"/>
      <c r="M14" s="2"/>
      <c r="N14" s="2"/>
      <c r="O14" s="1"/>
      <c r="P14" s="1"/>
      <c r="Q14" s="1"/>
      <c r="R14" s="1"/>
    </row>
    <row r="15" spans="1:18" ht="22" customHeight="1" x14ac:dyDescent="0.2">
      <c r="A15" s="22" t="s">
        <v>15</v>
      </c>
      <c r="B15" s="23">
        <v>-55000000</v>
      </c>
      <c r="C15" s="23">
        <v>-117000000</v>
      </c>
      <c r="D15" s="23">
        <v>-134000000</v>
      </c>
      <c r="E15" s="24">
        <v>-183000000</v>
      </c>
      <c r="F15" s="63">
        <v>-133500000</v>
      </c>
      <c r="G15" s="63">
        <v>-77000000</v>
      </c>
      <c r="H15" s="63">
        <v>55000000</v>
      </c>
      <c r="I15" s="63">
        <v>146000000</v>
      </c>
      <c r="J15" s="63">
        <v>332000000</v>
      </c>
      <c r="K15" s="64" t="s">
        <v>20</v>
      </c>
      <c r="L15" s="2"/>
      <c r="M15" s="2"/>
      <c r="N15" s="2"/>
      <c r="O15" s="1"/>
      <c r="P15" s="1"/>
      <c r="Q15" s="1"/>
      <c r="R15" s="1"/>
    </row>
    <row r="16" spans="1:18" ht="22" customHeight="1" x14ac:dyDescent="0.2">
      <c r="A16" s="29"/>
      <c r="B16" s="30"/>
      <c r="C16" s="30">
        <f t="shared" ref="C16:J16" si="1">(C15/B15)-1</f>
        <v>1.1272727272727274</v>
      </c>
      <c r="D16" s="30">
        <f t="shared" si="1"/>
        <v>0.14529914529914523</v>
      </c>
      <c r="E16" s="31">
        <f t="shared" si="1"/>
        <v>0.36567164179104483</v>
      </c>
      <c r="F16" s="30">
        <f t="shared" si="1"/>
        <v>-0.27049180327868849</v>
      </c>
      <c r="G16" s="30">
        <f t="shared" si="1"/>
        <v>-0.42322097378277157</v>
      </c>
      <c r="H16" s="30">
        <f t="shared" si="1"/>
        <v>-1.7142857142857144</v>
      </c>
      <c r="I16" s="30">
        <f t="shared" si="1"/>
        <v>1.6545454545454548</v>
      </c>
      <c r="J16" s="31">
        <f t="shared" si="1"/>
        <v>1.2739726027397262</v>
      </c>
      <c r="K16" s="67">
        <f>AVERAGE(F16:J16)</f>
        <v>0.10410391318760129</v>
      </c>
      <c r="L16" s="2"/>
      <c r="M16" s="2"/>
      <c r="N16" s="2"/>
      <c r="O16" s="1"/>
      <c r="P16" s="1"/>
      <c r="Q16" s="1"/>
      <c r="R16" s="1"/>
    </row>
    <row r="17" spans="1:18" ht="22" customHeight="1" x14ac:dyDescent="0.2">
      <c r="A17" s="4" t="s">
        <v>16</v>
      </c>
      <c r="B17" s="5">
        <f t="shared" ref="B17:J17" si="2">B15/B10</f>
        <v>-1.5714285714285714</v>
      </c>
      <c r="C17" s="5">
        <f t="shared" si="2"/>
        <v>-1.8870967741935485</v>
      </c>
      <c r="D17" s="5">
        <f t="shared" si="2"/>
        <v>-0.63507109004739337</v>
      </c>
      <c r="E17" s="27">
        <f t="shared" si="2"/>
        <v>-0.74693877551020404</v>
      </c>
      <c r="F17" s="5">
        <f t="shared" si="2"/>
        <v>-0.31560283687943264</v>
      </c>
      <c r="G17" s="5">
        <f t="shared" si="2"/>
        <v>-0.13344887348353554</v>
      </c>
      <c r="H17" s="5">
        <f t="shared" si="2"/>
        <v>6.1111111111111109E-2</v>
      </c>
      <c r="I17" s="5">
        <f t="shared" si="2"/>
        <v>0.12136325852036575</v>
      </c>
      <c r="J17" s="27">
        <f t="shared" si="2"/>
        <v>0.22133333333333333</v>
      </c>
      <c r="K17" s="69"/>
      <c r="L17" s="2"/>
      <c r="M17" s="2"/>
      <c r="N17" s="2"/>
      <c r="O17" s="1"/>
      <c r="P17" s="1"/>
      <c r="Q17" s="1"/>
      <c r="R17" s="1"/>
    </row>
    <row r="18" spans="1:18" ht="22" customHeight="1" x14ac:dyDescent="0.2">
      <c r="A18" s="22" t="s">
        <v>17</v>
      </c>
      <c r="B18" s="23">
        <v>-55000000</v>
      </c>
      <c r="C18" s="23">
        <v>-102000000</v>
      </c>
      <c r="D18" s="23">
        <v>-170000000</v>
      </c>
      <c r="E18" s="24">
        <v>-176000000</v>
      </c>
      <c r="F18" s="63">
        <v>-180000000</v>
      </c>
      <c r="G18" s="63">
        <v>-102000000</v>
      </c>
      <c r="H18" s="63">
        <v>25000000</v>
      </c>
      <c r="I18" s="63">
        <v>143000000</v>
      </c>
      <c r="J18" s="63">
        <v>314000000</v>
      </c>
      <c r="K18" s="64" t="s">
        <v>21</v>
      </c>
      <c r="L18" s="2"/>
      <c r="M18" s="2"/>
      <c r="N18" s="2"/>
      <c r="P18" s="1"/>
      <c r="Q18" s="1"/>
      <c r="R18" s="1"/>
    </row>
    <row r="19" spans="1:18" ht="22" customHeight="1" x14ac:dyDescent="0.2">
      <c r="A19" s="32"/>
      <c r="B19" s="30"/>
      <c r="C19" s="30">
        <f t="shared" ref="C19:J19" si="3">(C18/B18)-1</f>
        <v>0.8545454545454545</v>
      </c>
      <c r="D19" s="30">
        <f t="shared" si="3"/>
        <v>0.66666666666666674</v>
      </c>
      <c r="E19" s="31">
        <f t="shared" si="3"/>
        <v>3.529411764705892E-2</v>
      </c>
      <c r="F19" s="30">
        <f t="shared" si="3"/>
        <v>2.2727272727272707E-2</v>
      </c>
      <c r="G19" s="30">
        <f t="shared" si="3"/>
        <v>-0.43333333333333335</v>
      </c>
      <c r="H19" s="30">
        <f t="shared" si="3"/>
        <v>-1.2450980392156863</v>
      </c>
      <c r="I19" s="30">
        <f t="shared" si="3"/>
        <v>4.72</v>
      </c>
      <c r="J19" s="31">
        <f t="shared" si="3"/>
        <v>1.1958041958041958</v>
      </c>
      <c r="K19" s="67">
        <f>AVERAGE(F19:J19)</f>
        <v>0.85202001919648962</v>
      </c>
      <c r="L19" s="2"/>
      <c r="M19" s="2"/>
      <c r="N19" s="2"/>
      <c r="O19" s="1"/>
      <c r="P19" s="1"/>
      <c r="Q19" s="1"/>
      <c r="R19" s="1"/>
    </row>
    <row r="20" spans="1:18" ht="22" customHeight="1" x14ac:dyDescent="0.2">
      <c r="A20" s="36" t="s">
        <v>8</v>
      </c>
      <c r="B20" s="37">
        <f t="shared" ref="B20:J20" si="4">B18/B10</f>
        <v>-1.5714285714285714</v>
      </c>
      <c r="C20" s="37">
        <f t="shared" si="4"/>
        <v>-1.6451612903225807</v>
      </c>
      <c r="D20" s="37">
        <f t="shared" si="4"/>
        <v>-0.80568720379146919</v>
      </c>
      <c r="E20" s="38">
        <f t="shared" si="4"/>
        <v>-0.71836734693877546</v>
      </c>
      <c r="F20" s="37">
        <f t="shared" si="4"/>
        <v>-0.42553191489361702</v>
      </c>
      <c r="G20" s="37">
        <f t="shared" si="4"/>
        <v>-0.17677642980935876</v>
      </c>
      <c r="H20" s="37">
        <f t="shared" si="4"/>
        <v>2.7777777777777776E-2</v>
      </c>
      <c r="I20" s="37">
        <f t="shared" si="4"/>
        <v>0.11886949293433084</v>
      </c>
      <c r="J20" s="38">
        <f t="shared" si="4"/>
        <v>0.20933333333333334</v>
      </c>
      <c r="K20" s="70"/>
      <c r="L20" s="2"/>
      <c r="M20" s="2"/>
      <c r="N20" s="2"/>
      <c r="O20" s="1"/>
      <c r="P20" s="1"/>
      <c r="Q20" s="1"/>
      <c r="R20" s="1"/>
    </row>
    <row r="21" spans="1:18" ht="22" hidden="1" customHeight="1" x14ac:dyDescent="0.2">
      <c r="A21" s="22" t="s">
        <v>31</v>
      </c>
      <c r="B21" s="23">
        <v>449300000</v>
      </c>
      <c r="C21" s="23">
        <v>449300000</v>
      </c>
      <c r="D21" s="23">
        <v>473000000</v>
      </c>
      <c r="E21" s="24">
        <v>486000000</v>
      </c>
      <c r="F21" s="23"/>
      <c r="G21" s="23"/>
      <c r="H21" s="23"/>
      <c r="I21" s="23"/>
      <c r="J21" s="24"/>
      <c r="K21" s="28" t="s">
        <v>27</v>
      </c>
      <c r="L21" s="2"/>
      <c r="M21" s="2"/>
      <c r="N21" s="2"/>
      <c r="P21" s="1"/>
      <c r="Q21" s="1"/>
      <c r="R21" s="1"/>
    </row>
    <row r="22" spans="1:18" ht="22" hidden="1" customHeight="1" x14ac:dyDescent="0.2">
      <c r="A22" s="32"/>
      <c r="B22" s="30"/>
      <c r="C22" s="33">
        <f t="shared" ref="C22" si="5">(C21/B21)-1</f>
        <v>0</v>
      </c>
      <c r="D22" s="33">
        <f t="shared" ref="D22" si="6">(D21/C21)-1</f>
        <v>5.2748720231471147E-2</v>
      </c>
      <c r="E22" s="34">
        <f t="shared" ref="E22" si="7">(E21/D21)-1</f>
        <v>2.748414376321362E-2</v>
      </c>
      <c r="F22" s="30"/>
      <c r="G22" s="30"/>
      <c r="H22" s="30"/>
      <c r="I22" s="30"/>
      <c r="J22" s="31"/>
      <c r="K22" s="35">
        <f>AVERAGE(C22:E22)</f>
        <v>2.6744287998228256E-2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3" t="str" cm="1">
        <f t="array" aca="1" ref="A25" ca="1">_FV(A1,"Industry")</f>
        <v>Aerospace &amp; Defense</v>
      </c>
      <c r="B25" s="73"/>
      <c r="C25" s="73"/>
      <c r="D25" s="74" cm="1">
        <f t="array" aca="1" ref="D25" ca="1">_FV(A1,"Year incorporated",TRUE)</f>
        <v>2021</v>
      </c>
      <c r="E25" s="74"/>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5" t="str" cm="1">
        <f t="array" aca="1" ref="A27" ca="1">_FV(A1,"Description")</f>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c>
      <c r="B27" s="75"/>
      <c r="C27" s="75"/>
      <c r="D27" s="75"/>
      <c r="E27" s="75"/>
      <c r="F27" s="2"/>
      <c r="G27" s="2"/>
      <c r="H27" s="2"/>
      <c r="I27" s="2"/>
      <c r="J27" s="2"/>
      <c r="K27" s="2"/>
      <c r="L27" s="2"/>
      <c r="M27" s="2"/>
      <c r="N27" s="2"/>
      <c r="O27" s="1"/>
      <c r="P27" s="1"/>
      <c r="Q27" s="1"/>
      <c r="R27" s="1"/>
    </row>
    <row r="28" spans="1:18" ht="22" customHeight="1" x14ac:dyDescent="0.2">
      <c r="A28" s="75"/>
      <c r="B28" s="75"/>
      <c r="C28" s="75"/>
      <c r="D28" s="75"/>
      <c r="E28" s="75"/>
      <c r="F28" s="2"/>
      <c r="G28" s="2"/>
      <c r="H28" s="2"/>
      <c r="I28" s="2"/>
      <c r="J28" s="2"/>
      <c r="K28" s="2"/>
      <c r="L28" s="2"/>
      <c r="M28" s="2"/>
      <c r="N28" s="2"/>
      <c r="O28" s="1"/>
      <c r="P28" s="1"/>
      <c r="Q28" s="1"/>
      <c r="R28" s="1"/>
    </row>
    <row r="29" spans="1:18" ht="22" customHeight="1" x14ac:dyDescent="0.2">
      <c r="A29" s="75"/>
      <c r="B29" s="75"/>
      <c r="C29" s="75"/>
      <c r="D29" s="75"/>
      <c r="E29" s="75"/>
      <c r="F29" s="2"/>
      <c r="G29" s="2"/>
      <c r="H29" s="2"/>
      <c r="I29" s="2"/>
      <c r="J29" s="2"/>
      <c r="K29" s="2"/>
      <c r="L29" s="2"/>
      <c r="M29" s="2"/>
      <c r="N29" s="2"/>
      <c r="O29" s="1"/>
      <c r="P29" s="1"/>
      <c r="Q29" s="1"/>
      <c r="R29" s="1"/>
    </row>
    <row r="30" spans="1:18" ht="22" customHeight="1" x14ac:dyDescent="0.2">
      <c r="A30" s="75"/>
      <c r="B30" s="75"/>
      <c r="C30" s="75"/>
      <c r="D30" s="75"/>
      <c r="E30" s="75"/>
      <c r="F30" s="2"/>
      <c r="G30" s="2"/>
      <c r="H30" s="2"/>
      <c r="I30" s="2"/>
      <c r="J30" s="2"/>
      <c r="K30" s="2"/>
      <c r="L30" s="2"/>
      <c r="M30" s="2"/>
      <c r="N30" s="2"/>
      <c r="O30" s="1"/>
      <c r="P30" s="1"/>
      <c r="Q30" s="1"/>
      <c r="R30" s="1"/>
    </row>
    <row r="31" spans="1:18" ht="22" customHeight="1" x14ac:dyDescent="0.2">
      <c r="A31" s="75"/>
      <c r="B31" s="75"/>
      <c r="C31" s="75"/>
      <c r="D31" s="75"/>
      <c r="E31" s="75"/>
      <c r="F31" s="2"/>
      <c r="G31" s="2"/>
      <c r="H31" s="2"/>
      <c r="I31" s="2"/>
      <c r="J31" s="2"/>
      <c r="K31" s="2"/>
      <c r="L31" s="2"/>
      <c r="M31" s="2"/>
      <c r="N31" s="2"/>
      <c r="O31" s="1"/>
      <c r="P31" s="1"/>
      <c r="Q31" s="1"/>
      <c r="R31" s="1"/>
    </row>
    <row r="32" spans="1:18" ht="22" customHeight="1" x14ac:dyDescent="0.2">
      <c r="A32" s="75"/>
      <c r="B32" s="75"/>
      <c r="C32" s="75"/>
      <c r="D32" s="75"/>
      <c r="E32" s="75"/>
      <c r="F32" s="1"/>
      <c r="G32" s="1"/>
      <c r="H32" s="1"/>
      <c r="I32" s="1"/>
      <c r="J32" s="1"/>
      <c r="K32" s="1"/>
      <c r="L32" s="1"/>
      <c r="M32" s="2"/>
      <c r="N32" s="2"/>
      <c r="O32" s="1"/>
      <c r="P32" s="1"/>
      <c r="Q32" s="1"/>
      <c r="R32" s="1"/>
    </row>
    <row r="33" spans="1:18" ht="22" customHeight="1" x14ac:dyDescent="0.2">
      <c r="A33" s="75"/>
      <c r="B33" s="75"/>
      <c r="C33" s="75"/>
      <c r="D33" s="75"/>
      <c r="E33" s="75"/>
      <c r="F33" s="1"/>
      <c r="G33" s="1"/>
      <c r="H33" s="1"/>
      <c r="I33" s="1"/>
      <c r="J33" s="1"/>
      <c r="K33" s="1"/>
      <c r="L33" s="1"/>
      <c r="M33" s="2"/>
      <c r="N33" s="2"/>
      <c r="O33" s="1"/>
      <c r="P33" s="1"/>
      <c r="Q33" s="1"/>
      <c r="R33" s="1"/>
    </row>
    <row r="34" spans="1:18" ht="22" customHeight="1" x14ac:dyDescent="0.2">
      <c r="A34" s="75"/>
      <c r="B34" s="75"/>
      <c r="C34" s="75"/>
      <c r="D34" s="75"/>
      <c r="E34" s="75"/>
      <c r="F34" s="2"/>
      <c r="G34" s="2"/>
      <c r="H34" s="2"/>
      <c r="I34" s="2"/>
      <c r="J34" s="2"/>
      <c r="K34" s="2"/>
      <c r="L34" s="2"/>
      <c r="M34" s="2"/>
      <c r="N34" s="2"/>
      <c r="O34" s="2"/>
      <c r="P34" s="2"/>
      <c r="Q34" s="1"/>
      <c r="R34" s="1"/>
    </row>
    <row r="35" spans="1:18" ht="22" customHeight="1" x14ac:dyDescent="0.2">
      <c r="A35" s="75"/>
      <c r="B35" s="75"/>
      <c r="C35" s="75"/>
      <c r="D35" s="75"/>
      <c r="E35" s="75"/>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CM:RKLB/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2024-11-08T07:25:05Z</dcterms:modified>
</cp:coreProperties>
</file>